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threesf.sharepoint.com/sites/CPUCIRP/Shared Documents/LLT Analysis/"/>
    </mc:Choice>
  </mc:AlternateContent>
  <xr:revisionPtr revIDLastSave="0" documentId="8_{2FBDAC04-B26D-4A49-B8C8-D70C7D76F94A}" xr6:coauthVersionLast="47" xr6:coauthVersionMax="47" xr10:uidLastSave="{00000000-0000-0000-0000-000000000000}"/>
  <bookViews>
    <workbookView xWindow="0" yWindow="760" windowWidth="30240" windowHeight="17720" tabRatio="820" xr2:uid="{9DEC9F6F-A494-4E03-A122-2B858774388B}"/>
  </bookViews>
  <sheets>
    <sheet name="Total Cost by Case" sheetId="44" r:id="rId1"/>
    <sheet name="Transmission Cost by Case" sheetId="45" r:id="rId2"/>
    <sheet name="Resource Cost Trajectories" sheetId="42" r:id="rId3"/>
    <sheet name="Capex Costs" sheetId="50" r:id="rId4"/>
    <sheet name="Inflation" sheetId="35" r:id="rId5"/>
  </sheets>
  <definedNames>
    <definedName name="__FDS_HYPERLINK_TOGGLE_STATE__" hidden="1">"ON"</definedName>
    <definedName name="_xlnm._FilterDatabase" localSheetId="0" hidden="1">'Total Cost by Case'!$B$3:$W$66</definedName>
    <definedName name="_xlnm._FilterDatabase" localSheetId="1" hidden="1">'Transmission Cost by Case'!$B$3:$J$25</definedName>
    <definedName name="_Order1" hidden="1">255</definedName>
    <definedName name="_Order2" hidden="1">255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calcMode="manual" iterate="1" iterate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2" i="50" l="1"/>
  <c r="E124" i="50"/>
  <c r="G120" i="50"/>
  <c r="O112" i="50"/>
  <c r="P112" i="50"/>
  <c r="Q112" i="50"/>
  <c r="R112" i="50" s="1"/>
  <c r="S112" i="50" s="1"/>
  <c r="T112" i="50" s="1"/>
  <c r="U112" i="50" s="1"/>
  <c r="V112" i="50" s="1"/>
  <c r="W112" i="50" s="1"/>
  <c r="X112" i="50" s="1"/>
  <c r="Y112" i="50" s="1"/>
  <c r="Z112" i="50" s="1"/>
  <c r="AA112" i="50" s="1"/>
  <c r="AB112" i="50" s="1"/>
  <c r="AC112" i="50" s="1"/>
  <c r="AD112" i="50" s="1"/>
  <c r="AE112" i="50" s="1"/>
  <c r="AF112" i="50" s="1"/>
  <c r="N112" i="50"/>
  <c r="N113" i="50"/>
  <c r="O113" i="50" s="1"/>
  <c r="P113" i="50" s="1"/>
  <c r="Q113" i="50" s="1"/>
  <c r="R113" i="50" s="1"/>
  <c r="S113" i="50" s="1"/>
  <c r="T113" i="50" s="1"/>
  <c r="U113" i="50" s="1"/>
  <c r="V113" i="50" s="1"/>
  <c r="W113" i="50" s="1"/>
  <c r="X113" i="50" s="1"/>
  <c r="Y113" i="50" s="1"/>
  <c r="Z113" i="50" s="1"/>
  <c r="AA113" i="50" s="1"/>
  <c r="AB113" i="50" s="1"/>
  <c r="AC113" i="50" s="1"/>
  <c r="AD113" i="50" s="1"/>
  <c r="AE113" i="50" s="1"/>
  <c r="AF113" i="50" s="1"/>
  <c r="N111" i="50"/>
  <c r="O111" i="50" s="1"/>
  <c r="P111" i="50" s="1"/>
  <c r="Q111" i="50" s="1"/>
  <c r="R111" i="50" s="1"/>
  <c r="S111" i="50" s="1"/>
  <c r="T111" i="50" s="1"/>
  <c r="U111" i="50" s="1"/>
  <c r="V111" i="50" s="1"/>
  <c r="W111" i="50" s="1"/>
  <c r="X111" i="50" s="1"/>
  <c r="Y111" i="50" s="1"/>
  <c r="Z111" i="50" s="1"/>
  <c r="AA111" i="50" s="1"/>
  <c r="AB111" i="50" s="1"/>
  <c r="AC111" i="50" s="1"/>
  <c r="AD111" i="50" s="1"/>
  <c r="AE111" i="50" s="1"/>
  <c r="AF111" i="50" s="1"/>
  <c r="AF115" i="50"/>
  <c r="P47" i="42"/>
  <c r="Q47" i="42"/>
  <c r="R47" i="42"/>
  <c r="P48" i="42"/>
  <c r="Q48" i="42"/>
  <c r="R48" i="42"/>
  <c r="P49" i="42"/>
  <c r="Q49" i="42"/>
  <c r="R49" i="42"/>
  <c r="P50" i="42"/>
  <c r="Q50" i="42"/>
  <c r="R50" i="42"/>
  <c r="P51" i="42"/>
  <c r="Q51" i="42"/>
  <c r="R51" i="42"/>
  <c r="P52" i="42"/>
  <c r="Q52" i="42"/>
  <c r="R52" i="42"/>
  <c r="P53" i="42"/>
  <c r="Q53" i="42"/>
  <c r="R53" i="42"/>
  <c r="P54" i="42"/>
  <c r="Q54" i="42"/>
  <c r="R54" i="42"/>
  <c r="P55" i="42"/>
  <c r="Q55" i="42"/>
  <c r="R55" i="42"/>
  <c r="P56" i="42"/>
  <c r="Q56" i="42"/>
  <c r="R56" i="42"/>
  <c r="P57" i="42"/>
  <c r="Q57" i="42"/>
  <c r="R57" i="42"/>
  <c r="P58" i="42"/>
  <c r="Q58" i="42"/>
  <c r="R58" i="42"/>
  <c r="P59" i="42"/>
  <c r="Q59" i="42"/>
  <c r="R59" i="42"/>
  <c r="P60" i="42"/>
  <c r="Q60" i="42"/>
  <c r="R60" i="42"/>
  <c r="P61" i="42"/>
  <c r="Q61" i="42"/>
  <c r="R61" i="42"/>
  <c r="P62" i="42"/>
  <c r="Q62" i="42"/>
  <c r="R62" i="42"/>
  <c r="P63" i="42"/>
  <c r="Q63" i="42"/>
  <c r="R63" i="42"/>
  <c r="P64" i="42"/>
  <c r="Q64" i="42"/>
  <c r="R64" i="42"/>
  <c r="P65" i="42"/>
  <c r="Q65" i="42"/>
  <c r="R65" i="42"/>
  <c r="P66" i="42"/>
  <c r="Q66" i="42"/>
  <c r="R66" i="42"/>
  <c r="P67" i="42"/>
  <c r="Q67" i="42"/>
  <c r="R67" i="42"/>
  <c r="P68" i="42"/>
  <c r="Q68" i="42"/>
  <c r="R68" i="42"/>
  <c r="P69" i="42"/>
  <c r="Q69" i="42"/>
  <c r="R69" i="42"/>
  <c r="P70" i="42"/>
  <c r="Q70" i="42"/>
  <c r="R70" i="42"/>
  <c r="P71" i="42"/>
  <c r="Q71" i="42"/>
  <c r="R71" i="42"/>
  <c r="P72" i="42"/>
  <c r="Q72" i="42"/>
  <c r="R72" i="42"/>
  <c r="P73" i="42"/>
  <c r="Q73" i="42"/>
  <c r="R73" i="42"/>
  <c r="P74" i="42"/>
  <c r="Q74" i="42"/>
  <c r="R74" i="42"/>
  <c r="P75" i="42"/>
  <c r="Q75" i="42"/>
  <c r="R75" i="42"/>
  <c r="P76" i="42"/>
  <c r="Q76" i="42"/>
  <c r="R76" i="42"/>
  <c r="I4" i="44"/>
  <c r="I53" i="44"/>
  <c r="C136" i="50"/>
  <c r="AG136" i="50" s="1"/>
  <c r="AF140" i="50" s="1"/>
  <c r="C134" i="50"/>
  <c r="F134" i="50" s="1"/>
  <c r="E138" i="50" s="1"/>
  <c r="AG124" i="50"/>
  <c r="N124" i="50" s="1"/>
  <c r="N136" i="50" s="1"/>
  <c r="M140" i="50" s="1"/>
  <c r="M124" i="50"/>
  <c r="M122" i="50"/>
  <c r="M123" i="50" s="1"/>
  <c r="E111" i="50"/>
  <c r="F111" i="50" s="1"/>
  <c r="E112" i="50"/>
  <c r="F112" i="50" s="1"/>
  <c r="G112" i="50" s="1"/>
  <c r="E113" i="50"/>
  <c r="F113" i="50" s="1"/>
  <c r="G113" i="50"/>
  <c r="G114" i="50"/>
  <c r="I114" i="50"/>
  <c r="J114" i="50"/>
  <c r="K114" i="50" s="1"/>
  <c r="N114" i="50"/>
  <c r="O114" i="50" s="1"/>
  <c r="S114" i="50"/>
  <c r="T114" i="50"/>
  <c r="U114" i="50"/>
  <c r="V114" i="50" s="1"/>
  <c r="X114" i="50"/>
  <c r="Y114" i="50" s="1"/>
  <c r="Z114" i="50"/>
  <c r="AA114" i="50" s="1"/>
  <c r="AC114" i="50"/>
  <c r="AD114" i="50" s="1"/>
  <c r="AE114" i="50" s="1"/>
  <c r="AF114" i="50" s="1"/>
  <c r="G115" i="50"/>
  <c r="H115" i="50" s="1"/>
  <c r="I115" i="50"/>
  <c r="J115" i="50"/>
  <c r="K115" i="50" s="1"/>
  <c r="L115" i="50" s="1"/>
  <c r="N115" i="50"/>
  <c r="O115" i="50"/>
  <c r="P115" i="50" s="1"/>
  <c r="Q115" i="50" s="1"/>
  <c r="S115" i="50"/>
  <c r="T115" i="50" s="1"/>
  <c r="U115" i="50" s="1"/>
  <c r="V115" i="50"/>
  <c r="W115" i="50" s="1"/>
  <c r="X115" i="50" s="1"/>
  <c r="Y115" i="50" s="1"/>
  <c r="Z115" i="50" s="1"/>
  <c r="AA115" i="50" s="1"/>
  <c r="AB115" i="50" s="1"/>
  <c r="AC115" i="50" s="1"/>
  <c r="AD115" i="50" s="1"/>
  <c r="AE115" i="50" s="1"/>
  <c r="G116" i="50"/>
  <c r="H116" i="50" s="1"/>
  <c r="I116" i="50" s="1"/>
  <c r="J116" i="50" s="1"/>
  <c r="K116" i="50" s="1"/>
  <c r="L116" i="50" s="1"/>
  <c r="N116" i="50"/>
  <c r="O116" i="50"/>
  <c r="P116" i="50" s="1"/>
  <c r="Q116" i="50" s="1"/>
  <c r="R116" i="50"/>
  <c r="G117" i="50"/>
  <c r="H117" i="50" s="1"/>
  <c r="I117" i="50" s="1"/>
  <c r="J117" i="50" s="1"/>
  <c r="K117" i="50" s="1"/>
  <c r="L117" i="50" s="1"/>
  <c r="N117" i="50"/>
  <c r="O117" i="50" s="1"/>
  <c r="P117" i="50" s="1"/>
  <c r="Q117" i="50" s="1"/>
  <c r="R117" i="50" s="1"/>
  <c r="D118" i="50"/>
  <c r="E118" i="50"/>
  <c r="F118" i="50" s="1"/>
  <c r="G118" i="50" s="1"/>
  <c r="H118" i="50" s="1"/>
  <c r="I118" i="50" s="1"/>
  <c r="J118" i="50" s="1"/>
  <c r="K118" i="50" s="1"/>
  <c r="L118" i="50" s="1"/>
  <c r="M118" i="50" s="1"/>
  <c r="F122" i="50"/>
  <c r="G122" i="50" s="1"/>
  <c r="H122" i="50" s="1"/>
  <c r="N122" i="50"/>
  <c r="O122" i="50"/>
  <c r="AG122" i="50"/>
  <c r="P122" i="50" s="1"/>
  <c r="P134" i="50" s="1"/>
  <c r="O138" i="50" s="1"/>
  <c r="D123" i="50"/>
  <c r="F123" i="50"/>
  <c r="G123" i="50" s="1"/>
  <c r="D124" i="50"/>
  <c r="F124" i="50"/>
  <c r="G124" i="50" s="1"/>
  <c r="H5" i="44"/>
  <c r="C14" i="42"/>
  <c r="I14" i="42" s="1"/>
  <c r="C80" i="42" l="1"/>
  <c r="H134" i="50"/>
  <c r="G138" i="50" s="1"/>
  <c r="C135" i="50"/>
  <c r="G136" i="50"/>
  <c r="F140" i="50" s="1"/>
  <c r="AG123" i="50"/>
  <c r="N123" i="50" s="1"/>
  <c r="N135" i="50" s="1"/>
  <c r="M139" i="50" s="1"/>
  <c r="M134" i="50"/>
  <c r="L138" i="50" s="1"/>
  <c r="E134" i="50"/>
  <c r="O134" i="50"/>
  <c r="N138" i="50" s="1"/>
  <c r="E136" i="50"/>
  <c r="D140" i="50" s="1"/>
  <c r="F136" i="50"/>
  <c r="E140" i="50" s="1"/>
  <c r="N134" i="50"/>
  <c r="M138" i="50" s="1"/>
  <c r="G134" i="50"/>
  <c r="F138" i="50" s="1"/>
  <c r="N118" i="50"/>
  <c r="P118" i="50"/>
  <c r="Q118" i="50" s="1"/>
  <c r="R118" i="50" s="1"/>
  <c r="M120" i="50"/>
  <c r="P114" i="50"/>
  <c r="L114" i="50"/>
  <c r="H112" i="50"/>
  <c r="H124" i="50"/>
  <c r="G111" i="50"/>
  <c r="H123" i="50"/>
  <c r="G135" i="50"/>
  <c r="F139" i="50" s="1"/>
  <c r="H113" i="50"/>
  <c r="E123" i="50"/>
  <c r="E135" i="50" s="1"/>
  <c r="D139" i="50" s="1"/>
  <c r="E122" i="50"/>
  <c r="AG134" i="50"/>
  <c r="AF138" i="50" s="1"/>
  <c r="O123" i="50"/>
  <c r="P123" i="50" s="1"/>
  <c r="Q123" i="50" s="1"/>
  <c r="Q135" i="50" s="1"/>
  <c r="P139" i="50" s="1"/>
  <c r="Q122" i="50"/>
  <c r="Q134" i="50" s="1"/>
  <c r="P138" i="50" s="1"/>
  <c r="P135" i="50"/>
  <c r="O139" i="50" s="1"/>
  <c r="F135" i="50"/>
  <c r="E139" i="50" s="1"/>
  <c r="M136" i="50"/>
  <c r="L140" i="50" s="1"/>
  <c r="I122" i="50"/>
  <c r="O124" i="50"/>
  <c r="O136" i="50" s="1"/>
  <c r="N140" i="50" s="1"/>
  <c r="D138" i="50" l="1"/>
  <c r="R123" i="50"/>
  <c r="S123" i="50" s="1"/>
  <c r="M135" i="50"/>
  <c r="L139" i="50" s="1"/>
  <c r="AG135" i="50"/>
  <c r="AF139" i="50" s="1"/>
  <c r="R135" i="50"/>
  <c r="Q139" i="50" s="1"/>
  <c r="S135" i="50"/>
  <c r="R139" i="50" s="1"/>
  <c r="T123" i="50"/>
  <c r="Q114" i="50"/>
  <c r="H136" i="50"/>
  <c r="G140" i="50" s="1"/>
  <c r="I124" i="50"/>
  <c r="I113" i="50"/>
  <c r="R122" i="50"/>
  <c r="E120" i="50"/>
  <c r="N120" i="50"/>
  <c r="I134" i="50"/>
  <c r="H138" i="50" s="1"/>
  <c r="J122" i="50"/>
  <c r="P124" i="50"/>
  <c r="I123" i="50"/>
  <c r="H135" i="50"/>
  <c r="G139" i="50" s="1"/>
  <c r="I112" i="50"/>
  <c r="O135" i="50"/>
  <c r="N139" i="50" s="1"/>
  <c r="H111" i="50"/>
  <c r="Y259" i="42"/>
  <c r="Y258" i="42"/>
  <c r="Y257" i="42"/>
  <c r="Y256" i="42"/>
  <c r="Y255" i="42"/>
  <c r="Y254" i="42"/>
  <c r="Y253" i="42"/>
  <c r="Y252" i="42"/>
  <c r="Y251" i="42"/>
  <c r="Y250" i="42"/>
  <c r="Y249" i="42"/>
  <c r="Y248" i="42"/>
  <c r="S259" i="42"/>
  <c r="S258" i="42"/>
  <c r="S257" i="42"/>
  <c r="S256" i="42"/>
  <c r="S255" i="42"/>
  <c r="S254" i="42"/>
  <c r="S253" i="42"/>
  <c r="S252" i="42"/>
  <c r="S251" i="42"/>
  <c r="S250" i="42"/>
  <c r="S249" i="42"/>
  <c r="S248" i="42"/>
  <c r="M259" i="42"/>
  <c r="M258" i="42"/>
  <c r="M257" i="42"/>
  <c r="M256" i="42"/>
  <c r="M255" i="42"/>
  <c r="M254" i="42"/>
  <c r="M253" i="42"/>
  <c r="M252" i="42"/>
  <c r="M251" i="42"/>
  <c r="M250" i="42"/>
  <c r="M249" i="42"/>
  <c r="M248" i="42"/>
  <c r="G259" i="42"/>
  <c r="G258" i="42"/>
  <c r="G257" i="42"/>
  <c r="G256" i="42"/>
  <c r="G255" i="42"/>
  <c r="G254" i="42"/>
  <c r="G253" i="42"/>
  <c r="G252" i="42"/>
  <c r="G251" i="42"/>
  <c r="G250" i="42"/>
  <c r="G249" i="42"/>
  <c r="G248" i="42"/>
  <c r="J123" i="50" l="1"/>
  <c r="I135" i="50"/>
  <c r="H139" i="50" s="1"/>
  <c r="F120" i="50"/>
  <c r="J124" i="50"/>
  <c r="I136" i="50"/>
  <c r="H140" i="50" s="1"/>
  <c r="Q124" i="50"/>
  <c r="P136" i="50"/>
  <c r="O140" i="50" s="1"/>
  <c r="K122" i="50"/>
  <c r="J134" i="50"/>
  <c r="I138" i="50" s="1"/>
  <c r="J112" i="50"/>
  <c r="T135" i="50"/>
  <c r="S139" i="50" s="1"/>
  <c r="U123" i="50"/>
  <c r="J113" i="50"/>
  <c r="I111" i="50"/>
  <c r="O120" i="50"/>
  <c r="R134" i="50"/>
  <c r="Q138" i="50" s="1"/>
  <c r="S122" i="50"/>
  <c r="C20" i="42"/>
  <c r="C19" i="42"/>
  <c r="C18" i="42"/>
  <c r="C17" i="42"/>
  <c r="C16" i="42"/>
  <c r="C15" i="42"/>
  <c r="F13" i="45"/>
  <c r="F6" i="45"/>
  <c r="F12" i="45"/>
  <c r="M35" i="44"/>
  <c r="P254" i="42"/>
  <c r="I248" i="42"/>
  <c r="Q252" i="42"/>
  <c r="X259" i="42"/>
  <c r="W259" i="42"/>
  <c r="V259" i="42"/>
  <c r="U259" i="42"/>
  <c r="X258" i="42"/>
  <c r="W258" i="42"/>
  <c r="V258" i="42"/>
  <c r="U258" i="42"/>
  <c r="X257" i="42"/>
  <c r="W257" i="42"/>
  <c r="V257" i="42"/>
  <c r="U257" i="42"/>
  <c r="X256" i="42"/>
  <c r="W256" i="42"/>
  <c r="V256" i="42"/>
  <c r="U256" i="42"/>
  <c r="X255" i="42"/>
  <c r="W255" i="42"/>
  <c r="V255" i="42"/>
  <c r="U255" i="42"/>
  <c r="X254" i="42"/>
  <c r="W254" i="42"/>
  <c r="V254" i="42"/>
  <c r="U254" i="42"/>
  <c r="X253" i="42"/>
  <c r="W253" i="42"/>
  <c r="V253" i="42"/>
  <c r="U253" i="42"/>
  <c r="X252" i="42"/>
  <c r="W252" i="42"/>
  <c r="V252" i="42"/>
  <c r="U252" i="42"/>
  <c r="X251" i="42"/>
  <c r="W251" i="42"/>
  <c r="V251" i="42"/>
  <c r="U251" i="42"/>
  <c r="X250" i="42"/>
  <c r="W250" i="42"/>
  <c r="V250" i="42"/>
  <c r="U250" i="42"/>
  <c r="X249" i="42"/>
  <c r="W249" i="42"/>
  <c r="V249" i="42"/>
  <c r="U249" i="42"/>
  <c r="X248" i="42"/>
  <c r="W248" i="42"/>
  <c r="V248" i="42"/>
  <c r="U248" i="42"/>
  <c r="R259" i="42"/>
  <c r="Q259" i="42"/>
  <c r="P259" i="42"/>
  <c r="O259" i="42"/>
  <c r="R258" i="42"/>
  <c r="Q258" i="42"/>
  <c r="P258" i="42"/>
  <c r="O258" i="42"/>
  <c r="R257" i="42"/>
  <c r="Q257" i="42"/>
  <c r="P257" i="42"/>
  <c r="O257" i="42"/>
  <c r="R256" i="42"/>
  <c r="Q256" i="42"/>
  <c r="P256" i="42"/>
  <c r="O256" i="42"/>
  <c r="R255" i="42"/>
  <c r="Q255" i="42"/>
  <c r="P255" i="42"/>
  <c r="O255" i="42"/>
  <c r="R254" i="42"/>
  <c r="Q254" i="42"/>
  <c r="O254" i="42"/>
  <c r="R253" i="42"/>
  <c r="Q253" i="42"/>
  <c r="P253" i="42"/>
  <c r="O253" i="42"/>
  <c r="R252" i="42"/>
  <c r="P252" i="42"/>
  <c r="O252" i="42"/>
  <c r="R251" i="42"/>
  <c r="Q251" i="42"/>
  <c r="P251" i="42"/>
  <c r="O251" i="42"/>
  <c r="R250" i="42"/>
  <c r="Q250" i="42"/>
  <c r="P250" i="42"/>
  <c r="O250" i="42"/>
  <c r="R249" i="42"/>
  <c r="Q249" i="42"/>
  <c r="P249" i="42"/>
  <c r="O249" i="42"/>
  <c r="R248" i="42"/>
  <c r="Q248" i="42"/>
  <c r="P248" i="42"/>
  <c r="O248" i="42"/>
  <c r="L259" i="42"/>
  <c r="K259" i="42"/>
  <c r="J259" i="42"/>
  <c r="I259" i="42"/>
  <c r="L258" i="42"/>
  <c r="K258" i="42"/>
  <c r="J258" i="42"/>
  <c r="I258" i="42"/>
  <c r="L257" i="42"/>
  <c r="K257" i="42"/>
  <c r="J257" i="42"/>
  <c r="I257" i="42"/>
  <c r="L256" i="42"/>
  <c r="K256" i="42"/>
  <c r="J256" i="42"/>
  <c r="I256" i="42"/>
  <c r="L255" i="42"/>
  <c r="K255" i="42"/>
  <c r="J255" i="42"/>
  <c r="I255" i="42"/>
  <c r="L254" i="42"/>
  <c r="K254" i="42"/>
  <c r="J254" i="42"/>
  <c r="I254" i="42"/>
  <c r="L253" i="42"/>
  <c r="K253" i="42"/>
  <c r="J253" i="42"/>
  <c r="I253" i="42"/>
  <c r="L252" i="42"/>
  <c r="K252" i="42"/>
  <c r="J252" i="42"/>
  <c r="I252" i="42"/>
  <c r="L251" i="42"/>
  <c r="K251" i="42"/>
  <c r="J251" i="42"/>
  <c r="I251" i="42"/>
  <c r="L250" i="42"/>
  <c r="K250" i="42"/>
  <c r="J250" i="42"/>
  <c r="I250" i="42"/>
  <c r="L249" i="42"/>
  <c r="K249" i="42"/>
  <c r="J249" i="42"/>
  <c r="I249" i="42"/>
  <c r="L248" i="42"/>
  <c r="K248" i="42"/>
  <c r="J248" i="42"/>
  <c r="F259" i="42"/>
  <c r="E259" i="42"/>
  <c r="D259" i="42"/>
  <c r="C259" i="42"/>
  <c r="F258" i="42"/>
  <c r="E258" i="42"/>
  <c r="D258" i="42"/>
  <c r="C258" i="42"/>
  <c r="F257" i="42"/>
  <c r="E257" i="42"/>
  <c r="D257" i="42"/>
  <c r="C257" i="42"/>
  <c r="F256" i="42"/>
  <c r="E256" i="42"/>
  <c r="D256" i="42"/>
  <c r="C256" i="42"/>
  <c r="F255" i="42"/>
  <c r="E255" i="42"/>
  <c r="D255" i="42"/>
  <c r="C255" i="42"/>
  <c r="F254" i="42"/>
  <c r="E254" i="42"/>
  <c r="D254" i="42"/>
  <c r="C254" i="42"/>
  <c r="F253" i="42"/>
  <c r="E253" i="42"/>
  <c r="D253" i="42"/>
  <c r="C253" i="42"/>
  <c r="F252" i="42"/>
  <c r="E252" i="42"/>
  <c r="D252" i="42"/>
  <c r="C252" i="42"/>
  <c r="F251" i="42"/>
  <c r="E251" i="42"/>
  <c r="D251" i="42"/>
  <c r="C251" i="42"/>
  <c r="F250" i="42"/>
  <c r="E250" i="42"/>
  <c r="D250" i="42"/>
  <c r="C250" i="42"/>
  <c r="F249" i="42"/>
  <c r="E249" i="42"/>
  <c r="D249" i="42"/>
  <c r="C249" i="42"/>
  <c r="F248" i="42"/>
  <c r="E248" i="42"/>
  <c r="D248" i="42"/>
  <c r="C248" i="42"/>
  <c r="V66" i="44"/>
  <c r="U66" i="44"/>
  <c r="T66" i="44"/>
  <c r="S66" i="44"/>
  <c r="R66" i="44"/>
  <c r="Q66" i="44"/>
  <c r="P66" i="44"/>
  <c r="O66" i="44"/>
  <c r="N66" i="44"/>
  <c r="M66" i="44"/>
  <c r="L66" i="44"/>
  <c r="K66" i="44"/>
  <c r="J66" i="44"/>
  <c r="I66" i="44"/>
  <c r="H66" i="44"/>
  <c r="V65" i="44"/>
  <c r="U65" i="44"/>
  <c r="T65" i="44"/>
  <c r="S65" i="44"/>
  <c r="R65" i="44"/>
  <c r="Q65" i="44"/>
  <c r="P65" i="44"/>
  <c r="O65" i="44"/>
  <c r="N65" i="44"/>
  <c r="M65" i="44"/>
  <c r="L65" i="44"/>
  <c r="K65" i="44"/>
  <c r="J65" i="44"/>
  <c r="I65" i="44"/>
  <c r="H65" i="44"/>
  <c r="V64" i="44"/>
  <c r="U64" i="44"/>
  <c r="T64" i="44"/>
  <c r="S64" i="44"/>
  <c r="R64" i="44"/>
  <c r="Q64" i="44"/>
  <c r="P64" i="44"/>
  <c r="O64" i="44"/>
  <c r="N64" i="44"/>
  <c r="M64" i="44"/>
  <c r="L64" i="44"/>
  <c r="K64" i="44"/>
  <c r="J64" i="44"/>
  <c r="I64" i="44"/>
  <c r="H64" i="44"/>
  <c r="V63" i="44"/>
  <c r="U63" i="44"/>
  <c r="T63" i="44"/>
  <c r="S63" i="44"/>
  <c r="R63" i="44"/>
  <c r="Q63" i="44"/>
  <c r="P63" i="44"/>
  <c r="O63" i="44"/>
  <c r="N63" i="44"/>
  <c r="M63" i="44"/>
  <c r="L63" i="44"/>
  <c r="K63" i="44"/>
  <c r="J63" i="44"/>
  <c r="I63" i="44"/>
  <c r="H63" i="44"/>
  <c r="V62" i="44"/>
  <c r="U62" i="44"/>
  <c r="T62" i="44"/>
  <c r="S62" i="44"/>
  <c r="R62" i="44"/>
  <c r="Q62" i="44"/>
  <c r="P62" i="44"/>
  <c r="O62" i="44"/>
  <c r="N62" i="44"/>
  <c r="M62" i="44"/>
  <c r="L62" i="44"/>
  <c r="K62" i="44"/>
  <c r="J62" i="44"/>
  <c r="I62" i="44"/>
  <c r="H62" i="44"/>
  <c r="V61" i="44"/>
  <c r="U61" i="44"/>
  <c r="T61" i="44"/>
  <c r="S61" i="44"/>
  <c r="R61" i="44"/>
  <c r="Q61" i="44"/>
  <c r="P61" i="44"/>
  <c r="O61" i="44"/>
  <c r="N61" i="44"/>
  <c r="M61" i="44"/>
  <c r="L61" i="44"/>
  <c r="K61" i="44"/>
  <c r="J61" i="44"/>
  <c r="I61" i="44"/>
  <c r="H61" i="44"/>
  <c r="V60" i="44"/>
  <c r="U60" i="44"/>
  <c r="T60" i="44"/>
  <c r="S60" i="44"/>
  <c r="R60" i="44"/>
  <c r="Q60" i="44"/>
  <c r="P60" i="44"/>
  <c r="O60" i="44"/>
  <c r="N60" i="44"/>
  <c r="M60" i="44"/>
  <c r="L60" i="44"/>
  <c r="K60" i="44"/>
  <c r="J60" i="44"/>
  <c r="I60" i="44"/>
  <c r="H60" i="44"/>
  <c r="Q59" i="44"/>
  <c r="P59" i="44"/>
  <c r="O59" i="44"/>
  <c r="N59" i="44"/>
  <c r="M59" i="44"/>
  <c r="L59" i="44"/>
  <c r="K59" i="44"/>
  <c r="J59" i="44"/>
  <c r="I59" i="44"/>
  <c r="H59" i="44"/>
  <c r="Q58" i="44"/>
  <c r="P58" i="44"/>
  <c r="O58" i="44"/>
  <c r="N58" i="44"/>
  <c r="M58" i="44"/>
  <c r="L58" i="44"/>
  <c r="K58" i="44"/>
  <c r="J58" i="44"/>
  <c r="I58" i="44"/>
  <c r="H58" i="44"/>
  <c r="Q57" i="44"/>
  <c r="P57" i="44"/>
  <c r="O57" i="44"/>
  <c r="N57" i="44"/>
  <c r="M57" i="44"/>
  <c r="L57" i="44"/>
  <c r="K57" i="44"/>
  <c r="J57" i="44"/>
  <c r="I57" i="44"/>
  <c r="H57" i="44"/>
  <c r="Q56" i="44"/>
  <c r="P56" i="44"/>
  <c r="O56" i="44"/>
  <c r="N56" i="44"/>
  <c r="M56" i="44"/>
  <c r="L56" i="44"/>
  <c r="K56" i="44"/>
  <c r="J56" i="44"/>
  <c r="I56" i="44"/>
  <c r="H56" i="44"/>
  <c r="Q55" i="44"/>
  <c r="P55" i="44"/>
  <c r="O55" i="44"/>
  <c r="N55" i="44"/>
  <c r="M55" i="44"/>
  <c r="L55" i="44"/>
  <c r="K55" i="44"/>
  <c r="J55" i="44"/>
  <c r="I55" i="44"/>
  <c r="H55" i="44"/>
  <c r="Q54" i="44"/>
  <c r="P54" i="44"/>
  <c r="O54" i="44"/>
  <c r="N54" i="44"/>
  <c r="M54" i="44"/>
  <c r="L54" i="44"/>
  <c r="K54" i="44"/>
  <c r="J54" i="44"/>
  <c r="I54" i="44"/>
  <c r="H54" i="44"/>
  <c r="Q53" i="44"/>
  <c r="P53" i="44"/>
  <c r="O53" i="44"/>
  <c r="N53" i="44"/>
  <c r="M53" i="44"/>
  <c r="L53" i="44"/>
  <c r="K53" i="44"/>
  <c r="J53" i="44"/>
  <c r="H53" i="44"/>
  <c r="L52" i="44"/>
  <c r="K52" i="44"/>
  <c r="J52" i="44"/>
  <c r="I52" i="44"/>
  <c r="H52" i="44"/>
  <c r="L51" i="44"/>
  <c r="K51" i="44"/>
  <c r="J51" i="44"/>
  <c r="I51" i="44"/>
  <c r="H51" i="44"/>
  <c r="L50" i="44"/>
  <c r="K50" i="44"/>
  <c r="J50" i="44"/>
  <c r="I50" i="44"/>
  <c r="H50" i="44"/>
  <c r="L49" i="44"/>
  <c r="K49" i="44"/>
  <c r="J49" i="44"/>
  <c r="I49" i="44"/>
  <c r="H49" i="44"/>
  <c r="L48" i="44"/>
  <c r="K48" i="44"/>
  <c r="J48" i="44"/>
  <c r="I48" i="44"/>
  <c r="H48" i="44"/>
  <c r="L47" i="44"/>
  <c r="K47" i="44"/>
  <c r="J47" i="44"/>
  <c r="I47" i="44"/>
  <c r="H47" i="44"/>
  <c r="L46" i="44"/>
  <c r="K46" i="44"/>
  <c r="J46" i="44"/>
  <c r="I46" i="44"/>
  <c r="H46" i="44"/>
  <c r="V41" i="44"/>
  <c r="U41" i="44"/>
  <c r="T41" i="44"/>
  <c r="S41" i="44"/>
  <c r="R41" i="44"/>
  <c r="Q41" i="44"/>
  <c r="P41" i="44"/>
  <c r="O41" i="44"/>
  <c r="N41" i="44"/>
  <c r="M41" i="44"/>
  <c r="L41" i="44"/>
  <c r="K41" i="44"/>
  <c r="J41" i="44"/>
  <c r="I41" i="44"/>
  <c r="H41" i="44"/>
  <c r="V40" i="44"/>
  <c r="U40" i="44"/>
  <c r="T40" i="44"/>
  <c r="S40" i="44"/>
  <c r="R40" i="44"/>
  <c r="Q40" i="44"/>
  <c r="P40" i="44"/>
  <c r="O40" i="44"/>
  <c r="N40" i="44"/>
  <c r="M40" i="44"/>
  <c r="L40" i="44"/>
  <c r="K40" i="44"/>
  <c r="J40" i="44"/>
  <c r="I40" i="44"/>
  <c r="H40" i="44"/>
  <c r="V39" i="44"/>
  <c r="U39" i="44"/>
  <c r="T39" i="44"/>
  <c r="S39" i="44"/>
  <c r="R39" i="44"/>
  <c r="Q39" i="44"/>
  <c r="P39" i="44"/>
  <c r="O39" i="44"/>
  <c r="N39" i="44"/>
  <c r="M39" i="44"/>
  <c r="L39" i="44"/>
  <c r="K39" i="44"/>
  <c r="J39" i="44"/>
  <c r="I39" i="44"/>
  <c r="H39" i="44"/>
  <c r="V38" i="44"/>
  <c r="U38" i="44"/>
  <c r="T38" i="44"/>
  <c r="S38" i="44"/>
  <c r="R38" i="44"/>
  <c r="Q38" i="44"/>
  <c r="P38" i="44"/>
  <c r="O38" i="44"/>
  <c r="N38" i="44"/>
  <c r="M38" i="44"/>
  <c r="L38" i="44"/>
  <c r="K38" i="44"/>
  <c r="J38" i="44"/>
  <c r="I38" i="44"/>
  <c r="H38" i="44"/>
  <c r="V37" i="44"/>
  <c r="U37" i="44"/>
  <c r="T37" i="44"/>
  <c r="S37" i="44"/>
  <c r="R37" i="44"/>
  <c r="Q37" i="44"/>
  <c r="P37" i="44"/>
  <c r="O37" i="44"/>
  <c r="N37" i="44"/>
  <c r="M37" i="44"/>
  <c r="L37" i="44"/>
  <c r="K37" i="44"/>
  <c r="J37" i="44"/>
  <c r="I37" i="44"/>
  <c r="H37" i="44"/>
  <c r="V36" i="44"/>
  <c r="U36" i="44"/>
  <c r="T36" i="44"/>
  <c r="S36" i="44"/>
  <c r="R36" i="44"/>
  <c r="Q36" i="44"/>
  <c r="P36" i="44"/>
  <c r="O36" i="44"/>
  <c r="N36" i="44"/>
  <c r="M36" i="44"/>
  <c r="L36" i="44"/>
  <c r="K36" i="44"/>
  <c r="J36" i="44"/>
  <c r="I36" i="44"/>
  <c r="H36" i="44"/>
  <c r="V35" i="44"/>
  <c r="U35" i="44"/>
  <c r="T35" i="44"/>
  <c r="S35" i="44"/>
  <c r="R35" i="44"/>
  <c r="Q35" i="44"/>
  <c r="P35" i="44"/>
  <c r="O35" i="44"/>
  <c r="N35" i="44"/>
  <c r="L35" i="44"/>
  <c r="K35" i="44"/>
  <c r="J35" i="44"/>
  <c r="I35" i="44"/>
  <c r="H35" i="44"/>
  <c r="Q34" i="44"/>
  <c r="P34" i="44"/>
  <c r="O34" i="44"/>
  <c r="N34" i="44"/>
  <c r="M34" i="44"/>
  <c r="L34" i="44"/>
  <c r="K34" i="44"/>
  <c r="J34" i="44"/>
  <c r="I34" i="44"/>
  <c r="H34" i="44"/>
  <c r="Q33" i="44"/>
  <c r="P33" i="44"/>
  <c r="O33" i="44"/>
  <c r="N33" i="44"/>
  <c r="M33" i="44"/>
  <c r="L33" i="44"/>
  <c r="K33" i="44"/>
  <c r="J33" i="44"/>
  <c r="I33" i="44"/>
  <c r="H33" i="44"/>
  <c r="Q32" i="44"/>
  <c r="P32" i="44"/>
  <c r="O32" i="44"/>
  <c r="N32" i="44"/>
  <c r="M32" i="44"/>
  <c r="L32" i="44"/>
  <c r="K32" i="44"/>
  <c r="J32" i="44"/>
  <c r="I32" i="44"/>
  <c r="H32" i="44"/>
  <c r="Q31" i="44"/>
  <c r="P31" i="44"/>
  <c r="O31" i="44"/>
  <c r="N31" i="44"/>
  <c r="M31" i="44"/>
  <c r="L31" i="44"/>
  <c r="K31" i="44"/>
  <c r="J31" i="44"/>
  <c r="I31" i="44"/>
  <c r="H31" i="44"/>
  <c r="Q30" i="44"/>
  <c r="P30" i="44"/>
  <c r="O30" i="44"/>
  <c r="N30" i="44"/>
  <c r="M30" i="44"/>
  <c r="L30" i="44"/>
  <c r="K30" i="44"/>
  <c r="J30" i="44"/>
  <c r="I30" i="44"/>
  <c r="H30" i="44"/>
  <c r="Q29" i="44"/>
  <c r="P29" i="44"/>
  <c r="O29" i="44"/>
  <c r="N29" i="44"/>
  <c r="M29" i="44"/>
  <c r="L29" i="44"/>
  <c r="K29" i="44"/>
  <c r="J29" i="44"/>
  <c r="I29" i="44"/>
  <c r="H29" i="44"/>
  <c r="Q28" i="44"/>
  <c r="P28" i="44"/>
  <c r="O28" i="44"/>
  <c r="N28" i="44"/>
  <c r="M28" i="44"/>
  <c r="L28" i="44"/>
  <c r="K28" i="44"/>
  <c r="J28" i="44"/>
  <c r="I28" i="44"/>
  <c r="H28" i="44"/>
  <c r="L27" i="44"/>
  <c r="K27" i="44"/>
  <c r="J27" i="44"/>
  <c r="I27" i="44"/>
  <c r="H27" i="44"/>
  <c r="L26" i="44"/>
  <c r="K26" i="44"/>
  <c r="J26" i="44"/>
  <c r="I26" i="44"/>
  <c r="H26" i="44"/>
  <c r="L25" i="44"/>
  <c r="K25" i="44"/>
  <c r="J25" i="44"/>
  <c r="I25" i="44"/>
  <c r="H25" i="44"/>
  <c r="L24" i="44"/>
  <c r="K24" i="44"/>
  <c r="J24" i="44"/>
  <c r="I24" i="44"/>
  <c r="H24" i="44"/>
  <c r="L23" i="44"/>
  <c r="K23" i="44"/>
  <c r="J23" i="44"/>
  <c r="I23" i="44"/>
  <c r="H23" i="44"/>
  <c r="L22" i="44"/>
  <c r="K22" i="44"/>
  <c r="J22" i="44"/>
  <c r="I22" i="44"/>
  <c r="H22" i="44"/>
  <c r="L21" i="44"/>
  <c r="K21" i="44"/>
  <c r="J21" i="44"/>
  <c r="I21" i="44"/>
  <c r="H21" i="44"/>
  <c r="L20" i="44"/>
  <c r="K20" i="44"/>
  <c r="J20" i="44"/>
  <c r="I20" i="44"/>
  <c r="H20" i="44"/>
  <c r="L19" i="44"/>
  <c r="K19" i="44"/>
  <c r="J19" i="44"/>
  <c r="I19" i="44"/>
  <c r="H19" i="44"/>
  <c r="L18" i="44"/>
  <c r="K18" i="44"/>
  <c r="J18" i="44"/>
  <c r="I18" i="44"/>
  <c r="H18" i="44"/>
  <c r="L17" i="44"/>
  <c r="K17" i="44"/>
  <c r="J17" i="44"/>
  <c r="I17" i="44"/>
  <c r="H17" i="44"/>
  <c r="L16" i="44"/>
  <c r="K16" i="44"/>
  <c r="J16" i="44"/>
  <c r="I16" i="44"/>
  <c r="H16" i="44"/>
  <c r="L15" i="44"/>
  <c r="K15" i="44"/>
  <c r="J15" i="44"/>
  <c r="I15" i="44"/>
  <c r="H15" i="44"/>
  <c r="L14" i="44"/>
  <c r="K14" i="44"/>
  <c r="J14" i="44"/>
  <c r="I14" i="44"/>
  <c r="H14" i="44"/>
  <c r="L13" i="44"/>
  <c r="K13" i="44"/>
  <c r="J13" i="44"/>
  <c r="I13" i="44"/>
  <c r="H13" i="44"/>
  <c r="L12" i="44"/>
  <c r="K12" i="44"/>
  <c r="J12" i="44"/>
  <c r="I12" i="44"/>
  <c r="H12" i="44"/>
  <c r="L11" i="44"/>
  <c r="K11" i="44"/>
  <c r="J11" i="44"/>
  <c r="I11" i="44"/>
  <c r="H11" i="44"/>
  <c r="L10" i="44"/>
  <c r="K10" i="44"/>
  <c r="J10" i="44"/>
  <c r="I10" i="44"/>
  <c r="H10" i="44"/>
  <c r="L9" i="44"/>
  <c r="K9" i="44"/>
  <c r="J9" i="44"/>
  <c r="I9" i="44"/>
  <c r="H9" i="44"/>
  <c r="L8" i="44"/>
  <c r="K8" i="44"/>
  <c r="J8" i="44"/>
  <c r="I8" i="44"/>
  <c r="H8" i="44"/>
  <c r="L7" i="44"/>
  <c r="K7" i="44"/>
  <c r="J7" i="44"/>
  <c r="I7" i="44"/>
  <c r="H7" i="44"/>
  <c r="L6" i="44"/>
  <c r="K6" i="44"/>
  <c r="J6" i="44"/>
  <c r="I6" i="44"/>
  <c r="H6" i="44"/>
  <c r="L5" i="44"/>
  <c r="K5" i="44"/>
  <c r="J5" i="44"/>
  <c r="I5" i="44"/>
  <c r="L4" i="44"/>
  <c r="K4" i="44"/>
  <c r="J4" i="44"/>
  <c r="H4" i="44"/>
  <c r="F25" i="45"/>
  <c r="F24" i="45"/>
  <c r="F23" i="45"/>
  <c r="F22" i="45"/>
  <c r="F21" i="45"/>
  <c r="F20" i="45"/>
  <c r="F15" i="45"/>
  <c r="F14" i="45"/>
  <c r="F19" i="45"/>
  <c r="F18" i="45"/>
  <c r="H18" i="45" s="1"/>
  <c r="F17" i="45"/>
  <c r="H17" i="45" s="1"/>
  <c r="F11" i="45"/>
  <c r="F10" i="45"/>
  <c r="F8" i="45"/>
  <c r="F16" i="45"/>
  <c r="F9" i="45"/>
  <c r="F7" i="45"/>
  <c r="F5" i="45"/>
  <c r="F4" i="45"/>
  <c r="H4" i="45" s="1"/>
  <c r="K112" i="50" l="1"/>
  <c r="I15" i="42"/>
  <c r="U15" i="42"/>
  <c r="O15" i="42"/>
  <c r="P120" i="50"/>
  <c r="I16" i="42"/>
  <c r="O16" i="42"/>
  <c r="U16" i="42"/>
  <c r="J111" i="50"/>
  <c r="I17" i="42"/>
  <c r="U17" i="42"/>
  <c r="O17" i="42"/>
  <c r="L122" i="50"/>
  <c r="L134" i="50" s="1"/>
  <c r="K138" i="50" s="1"/>
  <c r="K134" i="50"/>
  <c r="J138" i="50" s="1"/>
  <c r="K124" i="50"/>
  <c r="J136" i="50"/>
  <c r="I140" i="50" s="1"/>
  <c r="I18" i="42"/>
  <c r="U18" i="42"/>
  <c r="O18" i="42"/>
  <c r="I19" i="42"/>
  <c r="U19" i="42"/>
  <c r="O19" i="42"/>
  <c r="K113" i="50"/>
  <c r="Q136" i="50"/>
  <c r="P140" i="50" s="1"/>
  <c r="R124" i="50"/>
  <c r="U20" i="42"/>
  <c r="O20" i="42"/>
  <c r="U135" i="50"/>
  <c r="T139" i="50" s="1"/>
  <c r="V123" i="50"/>
  <c r="T122" i="50"/>
  <c r="S134" i="50"/>
  <c r="R138" i="50" s="1"/>
  <c r="K123" i="50"/>
  <c r="J135" i="50"/>
  <c r="I139" i="50" s="1"/>
  <c r="I20" i="42"/>
  <c r="K206" i="42"/>
  <c r="K198" i="42"/>
  <c r="K190" i="42"/>
  <c r="K182" i="42"/>
  <c r="K196" i="42"/>
  <c r="K180" i="42"/>
  <c r="K187" i="42"/>
  <c r="K186" i="42"/>
  <c r="K199" i="42"/>
  <c r="K205" i="42"/>
  <c r="K197" i="42"/>
  <c r="K189" i="42"/>
  <c r="K181" i="42"/>
  <c r="K188" i="42"/>
  <c r="K203" i="42"/>
  <c r="K179" i="42"/>
  <c r="K204" i="42"/>
  <c r="K194" i="42"/>
  <c r="K191" i="42"/>
  <c r="K195" i="42"/>
  <c r="K228" i="42" s="1"/>
  <c r="K202" i="42"/>
  <c r="K201" i="42"/>
  <c r="K193" i="42"/>
  <c r="K185" i="42"/>
  <c r="K208" i="42"/>
  <c r="K200" i="42"/>
  <c r="K192" i="42"/>
  <c r="K184" i="42"/>
  <c r="K207" i="42"/>
  <c r="K183" i="42"/>
  <c r="L207" i="42"/>
  <c r="L199" i="42"/>
  <c r="L191" i="42"/>
  <c r="L183" i="42"/>
  <c r="L184" i="42"/>
  <c r="L206" i="42"/>
  <c r="L198" i="42"/>
  <c r="L190" i="42"/>
  <c r="L182" i="42"/>
  <c r="L201" i="42"/>
  <c r="L205" i="42"/>
  <c r="L197" i="42"/>
  <c r="L189" i="42"/>
  <c r="L181" i="42"/>
  <c r="L204" i="42"/>
  <c r="L196" i="42"/>
  <c r="L188" i="42"/>
  <c r="L180" i="42"/>
  <c r="L193" i="42"/>
  <c r="L200" i="42"/>
  <c r="L203" i="42"/>
  <c r="L195" i="42"/>
  <c r="L187" i="42"/>
  <c r="L179" i="42"/>
  <c r="L185" i="42"/>
  <c r="L192" i="42"/>
  <c r="L202" i="42"/>
  <c r="L194" i="42"/>
  <c r="L186" i="42"/>
  <c r="L208" i="42"/>
  <c r="H120" i="50" l="1"/>
  <c r="Q120" i="50"/>
  <c r="R136" i="50"/>
  <c r="Q140" i="50" s="1"/>
  <c r="S124" i="50"/>
  <c r="L123" i="50"/>
  <c r="L135" i="50" s="1"/>
  <c r="K139" i="50" s="1"/>
  <c r="K135" i="50"/>
  <c r="J139" i="50" s="1"/>
  <c r="U122" i="50"/>
  <c r="T134" i="50"/>
  <c r="S138" i="50" s="1"/>
  <c r="L113" i="50"/>
  <c r="V135" i="50"/>
  <c r="U139" i="50" s="1"/>
  <c r="W123" i="50"/>
  <c r="K111" i="50"/>
  <c r="L124" i="50"/>
  <c r="L136" i="50" s="1"/>
  <c r="K140" i="50" s="1"/>
  <c r="K136" i="50"/>
  <c r="J140" i="50" s="1"/>
  <c r="L112" i="50"/>
  <c r="H14" i="45"/>
  <c r="H25" i="45"/>
  <c r="H24" i="45"/>
  <c r="H23" i="45"/>
  <c r="H22" i="45"/>
  <c r="H21" i="45"/>
  <c r="H20" i="45"/>
  <c r="H19" i="45"/>
  <c r="H16" i="45"/>
  <c r="H15" i="45"/>
  <c r="W41" i="44" s="1"/>
  <c r="H13" i="45"/>
  <c r="H12" i="45"/>
  <c r="H10" i="45"/>
  <c r="H9" i="45"/>
  <c r="H8" i="45"/>
  <c r="H7" i="45"/>
  <c r="H6" i="45"/>
  <c r="H5" i="45"/>
  <c r="W135" i="50" l="1"/>
  <c r="V139" i="50" s="1"/>
  <c r="X123" i="50"/>
  <c r="I120" i="50"/>
  <c r="L111" i="50"/>
  <c r="S136" i="50"/>
  <c r="R140" i="50" s="1"/>
  <c r="T124" i="50"/>
  <c r="R120" i="50"/>
  <c r="V122" i="50"/>
  <c r="U134" i="50"/>
  <c r="T138" i="50" s="1"/>
  <c r="G207" i="42"/>
  <c r="G240" i="42" s="1"/>
  <c r="G199" i="42"/>
  <c r="G232" i="42" s="1"/>
  <c r="G191" i="42"/>
  <c r="G224" i="42" s="1"/>
  <c r="G183" i="42"/>
  <c r="G216" i="42" s="1"/>
  <c r="G204" i="42"/>
  <c r="G237" i="42" s="1"/>
  <c r="G203" i="42"/>
  <c r="G236" i="42" s="1"/>
  <c r="G186" i="42"/>
  <c r="G219" i="42" s="1"/>
  <c r="G185" i="42"/>
  <c r="G218" i="42" s="1"/>
  <c r="G200" i="42"/>
  <c r="G233" i="42" s="1"/>
  <c r="G206" i="42"/>
  <c r="G239" i="42" s="1"/>
  <c r="G198" i="42"/>
  <c r="G231" i="42" s="1"/>
  <c r="G190" i="42"/>
  <c r="G223" i="42" s="1"/>
  <c r="G182" i="42"/>
  <c r="G215" i="42" s="1"/>
  <c r="G181" i="42"/>
  <c r="G214" i="42" s="1"/>
  <c r="G180" i="42"/>
  <c r="G213" i="42" s="1"/>
  <c r="G179" i="42"/>
  <c r="G212" i="42" s="1"/>
  <c r="G193" i="42"/>
  <c r="G226" i="42" s="1"/>
  <c r="G208" i="42"/>
  <c r="G241" i="42" s="1"/>
  <c r="G205" i="42"/>
  <c r="G238" i="42" s="1"/>
  <c r="G197" i="42"/>
  <c r="G230" i="42" s="1"/>
  <c r="G189" i="42"/>
  <c r="G222" i="42" s="1"/>
  <c r="G196" i="42"/>
  <c r="G229" i="42" s="1"/>
  <c r="G187" i="42"/>
  <c r="G220" i="42" s="1"/>
  <c r="G192" i="42"/>
  <c r="G225" i="42" s="1"/>
  <c r="G188" i="42"/>
  <c r="G221" i="42" s="1"/>
  <c r="G195" i="42"/>
  <c r="G228" i="42" s="1"/>
  <c r="G202" i="42"/>
  <c r="G235" i="42" s="1"/>
  <c r="G194" i="42"/>
  <c r="G227" i="42" s="1"/>
  <c r="G201" i="42"/>
  <c r="G234" i="42" s="1"/>
  <c r="G184" i="42"/>
  <c r="G217" i="42" s="1"/>
  <c r="N7" i="44"/>
  <c r="M4" i="44"/>
  <c r="R201" i="42"/>
  <c r="R193" i="42"/>
  <c r="R185" i="42"/>
  <c r="R194" i="42"/>
  <c r="R208" i="42"/>
  <c r="R200" i="42"/>
  <c r="R192" i="42"/>
  <c r="R184" i="42"/>
  <c r="R202" i="42"/>
  <c r="R207" i="42"/>
  <c r="R199" i="42"/>
  <c r="R191" i="42"/>
  <c r="R183" i="42"/>
  <c r="R179" i="42"/>
  <c r="R186" i="42"/>
  <c r="R206" i="42"/>
  <c r="R198" i="42"/>
  <c r="R190" i="42"/>
  <c r="R182" i="42"/>
  <c r="R195" i="42"/>
  <c r="R205" i="42"/>
  <c r="R197" i="42"/>
  <c r="R189" i="42"/>
  <c r="R181" i="42"/>
  <c r="R203" i="42"/>
  <c r="R204" i="42"/>
  <c r="R196" i="42"/>
  <c r="R188" i="42"/>
  <c r="R180" i="42"/>
  <c r="R187" i="42"/>
  <c r="S203" i="42"/>
  <c r="S236" i="42" s="1"/>
  <c r="S195" i="42"/>
  <c r="S228" i="42" s="1"/>
  <c r="S187" i="42"/>
  <c r="S220" i="42" s="1"/>
  <c r="S179" i="42"/>
  <c r="S212" i="42" s="1"/>
  <c r="S181" i="42"/>
  <c r="S214" i="42" s="1"/>
  <c r="S196" i="42"/>
  <c r="S229" i="42" s="1"/>
  <c r="S202" i="42"/>
  <c r="S235" i="42" s="1"/>
  <c r="S194" i="42"/>
  <c r="S227" i="42" s="1"/>
  <c r="S186" i="42"/>
  <c r="S219" i="42" s="1"/>
  <c r="S188" i="42"/>
  <c r="S221" i="42" s="1"/>
  <c r="S201" i="42"/>
  <c r="S234" i="42" s="1"/>
  <c r="S193" i="42"/>
  <c r="S226" i="42" s="1"/>
  <c r="S185" i="42"/>
  <c r="S218" i="42" s="1"/>
  <c r="S180" i="42"/>
  <c r="S213" i="42" s="1"/>
  <c r="S208" i="42"/>
  <c r="S241" i="42" s="1"/>
  <c r="S200" i="42"/>
  <c r="S233" i="42" s="1"/>
  <c r="S192" i="42"/>
  <c r="S225" i="42" s="1"/>
  <c r="S184" i="42"/>
  <c r="S217" i="42" s="1"/>
  <c r="S205" i="42"/>
  <c r="S238" i="42" s="1"/>
  <c r="S207" i="42"/>
  <c r="S240" i="42" s="1"/>
  <c r="S199" i="42"/>
  <c r="S232" i="42" s="1"/>
  <c r="S191" i="42"/>
  <c r="S224" i="42" s="1"/>
  <c r="S183" i="42"/>
  <c r="S216" i="42" s="1"/>
  <c r="S197" i="42"/>
  <c r="S230" i="42" s="1"/>
  <c r="S204" i="42"/>
  <c r="S237" i="42" s="1"/>
  <c r="S206" i="42"/>
  <c r="S239" i="42" s="1"/>
  <c r="S198" i="42"/>
  <c r="S231" i="42" s="1"/>
  <c r="S190" i="42"/>
  <c r="S223" i="42" s="1"/>
  <c r="S182" i="42"/>
  <c r="S215" i="42" s="1"/>
  <c r="S189" i="42"/>
  <c r="S222" i="42" s="1"/>
  <c r="X203" i="42"/>
  <c r="X195" i="42"/>
  <c r="X187" i="42"/>
  <c r="X179" i="42"/>
  <c r="X181" i="42"/>
  <c r="X202" i="42"/>
  <c r="X194" i="42"/>
  <c r="X186" i="42"/>
  <c r="X201" i="42"/>
  <c r="X193" i="42"/>
  <c r="X185" i="42"/>
  <c r="X204" i="42"/>
  <c r="X208" i="42"/>
  <c r="X200" i="42"/>
  <c r="X192" i="42"/>
  <c r="X184" i="42"/>
  <c r="X197" i="42"/>
  <c r="X180" i="42"/>
  <c r="X207" i="42"/>
  <c r="X199" i="42"/>
  <c r="X191" i="42"/>
  <c r="X183" i="42"/>
  <c r="X205" i="42"/>
  <c r="X188" i="42"/>
  <c r="X206" i="42"/>
  <c r="X198" i="42"/>
  <c r="X190" i="42"/>
  <c r="X182" i="42"/>
  <c r="X189" i="42"/>
  <c r="X196" i="42"/>
  <c r="Y205" i="42"/>
  <c r="Y238" i="42" s="1"/>
  <c r="Y197" i="42"/>
  <c r="Y230" i="42" s="1"/>
  <c r="Y189" i="42"/>
  <c r="Y222" i="42" s="1"/>
  <c r="Y181" i="42"/>
  <c r="Y214" i="42" s="1"/>
  <c r="Y199" i="42"/>
  <c r="Y232" i="42" s="1"/>
  <c r="Y204" i="42"/>
  <c r="Y237" i="42" s="1"/>
  <c r="Y196" i="42"/>
  <c r="Y229" i="42" s="1"/>
  <c r="Y188" i="42"/>
  <c r="Y221" i="42" s="1"/>
  <c r="Y180" i="42"/>
  <c r="Y213" i="42" s="1"/>
  <c r="Y191" i="42"/>
  <c r="Y224" i="42" s="1"/>
  <c r="Y206" i="42"/>
  <c r="Y239" i="42" s="1"/>
  <c r="Y203" i="42"/>
  <c r="Y236" i="42" s="1"/>
  <c r="Y195" i="42"/>
  <c r="Y228" i="42" s="1"/>
  <c r="Y187" i="42"/>
  <c r="Y220" i="42" s="1"/>
  <c r="Y179" i="42"/>
  <c r="Y212" i="42" s="1"/>
  <c r="Y183" i="42"/>
  <c r="Y216" i="42" s="1"/>
  <c r="Y198" i="42"/>
  <c r="Y231" i="42" s="1"/>
  <c r="Y202" i="42"/>
  <c r="Y235" i="42" s="1"/>
  <c r="Y194" i="42"/>
  <c r="Y227" i="42" s="1"/>
  <c r="Y186" i="42"/>
  <c r="Y219" i="42" s="1"/>
  <c r="Y182" i="42"/>
  <c r="Y215" i="42" s="1"/>
  <c r="Y201" i="42"/>
  <c r="Y234" i="42" s="1"/>
  <c r="Y193" i="42"/>
  <c r="Y226" i="42" s="1"/>
  <c r="Y185" i="42"/>
  <c r="Y218" i="42" s="1"/>
  <c r="Y208" i="42"/>
  <c r="Y241" i="42" s="1"/>
  <c r="Y200" i="42"/>
  <c r="Y233" i="42" s="1"/>
  <c r="Y192" i="42"/>
  <c r="Y225" i="42" s="1"/>
  <c r="Y184" i="42"/>
  <c r="Y217" i="42" s="1"/>
  <c r="Y207" i="42"/>
  <c r="Y240" i="42" s="1"/>
  <c r="Y190" i="42"/>
  <c r="Y223" i="42" s="1"/>
  <c r="M201" i="42"/>
  <c r="M234" i="42" s="1"/>
  <c r="M193" i="42"/>
  <c r="M226" i="42" s="1"/>
  <c r="M185" i="42"/>
  <c r="M218" i="42" s="1"/>
  <c r="M208" i="42"/>
  <c r="M241" i="42" s="1"/>
  <c r="M200" i="42"/>
  <c r="M233" i="42" s="1"/>
  <c r="M192" i="42"/>
  <c r="M225" i="42" s="1"/>
  <c r="M184" i="42"/>
  <c r="M217" i="42" s="1"/>
  <c r="M203" i="42"/>
  <c r="M236" i="42" s="1"/>
  <c r="M207" i="42"/>
  <c r="M240" i="42" s="1"/>
  <c r="M199" i="42"/>
  <c r="M232" i="42" s="1"/>
  <c r="M191" i="42"/>
  <c r="M224" i="42" s="1"/>
  <c r="M183" i="42"/>
  <c r="M216" i="42" s="1"/>
  <c r="M195" i="42"/>
  <c r="M228" i="42" s="1"/>
  <c r="M206" i="42"/>
  <c r="M239" i="42" s="1"/>
  <c r="M198" i="42"/>
  <c r="M231" i="42" s="1"/>
  <c r="M190" i="42"/>
  <c r="M223" i="42" s="1"/>
  <c r="M182" i="42"/>
  <c r="M215" i="42" s="1"/>
  <c r="M179" i="42"/>
  <c r="M212" i="42" s="1"/>
  <c r="M194" i="42"/>
  <c r="M227" i="42" s="1"/>
  <c r="M205" i="42"/>
  <c r="M238" i="42" s="1"/>
  <c r="M197" i="42"/>
  <c r="M230" i="42" s="1"/>
  <c r="M189" i="42"/>
  <c r="M222" i="42" s="1"/>
  <c r="M181" i="42"/>
  <c r="M214" i="42" s="1"/>
  <c r="M187" i="42"/>
  <c r="M220" i="42" s="1"/>
  <c r="M186" i="42"/>
  <c r="M219" i="42" s="1"/>
  <c r="M204" i="42"/>
  <c r="M237" i="42" s="1"/>
  <c r="M196" i="42"/>
  <c r="M229" i="42" s="1"/>
  <c r="M188" i="42"/>
  <c r="M221" i="42" s="1"/>
  <c r="M180" i="42"/>
  <c r="M213" i="42" s="1"/>
  <c r="M202" i="42"/>
  <c r="M235" i="42" s="1"/>
  <c r="W35" i="44"/>
  <c r="W39" i="44"/>
  <c r="T11" i="44"/>
  <c r="T10" i="44"/>
  <c r="T9" i="44"/>
  <c r="T8" i="44"/>
  <c r="V10" i="44"/>
  <c r="U10" i="44"/>
  <c r="S11" i="44"/>
  <c r="S10" i="44"/>
  <c r="S9" i="44"/>
  <c r="S8" i="44"/>
  <c r="N10" i="44"/>
  <c r="U9" i="44"/>
  <c r="R11" i="44"/>
  <c r="R10" i="44"/>
  <c r="R9" i="44"/>
  <c r="R8" i="44"/>
  <c r="N11" i="44"/>
  <c r="N8" i="44"/>
  <c r="U11" i="44"/>
  <c r="Q11" i="44"/>
  <c r="Q10" i="44"/>
  <c r="Q9" i="44"/>
  <c r="Q8" i="44"/>
  <c r="V9" i="44"/>
  <c r="M8" i="44"/>
  <c r="P11" i="44"/>
  <c r="P10" i="44"/>
  <c r="P9" i="44"/>
  <c r="P8" i="44"/>
  <c r="W8" i="44"/>
  <c r="V8" i="44"/>
  <c r="M11" i="44"/>
  <c r="U8" i="44"/>
  <c r="W11" i="44"/>
  <c r="O11" i="44"/>
  <c r="W10" i="44"/>
  <c r="O10" i="44"/>
  <c r="W9" i="44"/>
  <c r="O9" i="44"/>
  <c r="O8" i="44"/>
  <c r="V11" i="44"/>
  <c r="N9" i="44"/>
  <c r="M10" i="44"/>
  <c r="M9" i="44"/>
  <c r="W38" i="44"/>
  <c r="W36" i="44"/>
  <c r="W40" i="44"/>
  <c r="W37" i="44"/>
  <c r="U32" i="44"/>
  <c r="U28" i="44"/>
  <c r="T32" i="44"/>
  <c r="T28" i="44"/>
  <c r="S32" i="44"/>
  <c r="S28" i="44"/>
  <c r="V28" i="44"/>
  <c r="R32" i="44"/>
  <c r="R28" i="44"/>
  <c r="W28" i="44"/>
  <c r="W32" i="44"/>
  <c r="V32" i="44"/>
  <c r="O207" i="42"/>
  <c r="O199" i="42"/>
  <c r="O191" i="42"/>
  <c r="O183" i="42"/>
  <c r="T57" i="44"/>
  <c r="T53" i="44"/>
  <c r="O206" i="42"/>
  <c r="O198" i="42"/>
  <c r="O190" i="42"/>
  <c r="O182" i="42"/>
  <c r="S57" i="44"/>
  <c r="S53" i="44"/>
  <c r="O205" i="42"/>
  <c r="O197" i="42"/>
  <c r="O189" i="42"/>
  <c r="O181" i="42"/>
  <c r="R57" i="44"/>
  <c r="R53" i="44"/>
  <c r="O204" i="42"/>
  <c r="O196" i="42"/>
  <c r="O188" i="42"/>
  <c r="O180" i="42"/>
  <c r="O203" i="42"/>
  <c r="O195" i="42"/>
  <c r="O187" i="42"/>
  <c r="O179" i="42"/>
  <c r="O202" i="42"/>
  <c r="O194" i="42"/>
  <c r="O186" i="42"/>
  <c r="W57" i="44"/>
  <c r="W53" i="44"/>
  <c r="O201" i="42"/>
  <c r="O193" i="42"/>
  <c r="O185" i="42"/>
  <c r="O208" i="42"/>
  <c r="V57" i="44"/>
  <c r="V53" i="44"/>
  <c r="O200" i="42"/>
  <c r="U57" i="44"/>
  <c r="U53" i="44"/>
  <c r="O192" i="42"/>
  <c r="O184" i="42"/>
  <c r="T59" i="44"/>
  <c r="S59" i="44"/>
  <c r="R59" i="44"/>
  <c r="W59" i="44"/>
  <c r="V59" i="44"/>
  <c r="U59" i="44"/>
  <c r="P27" i="44"/>
  <c r="P26" i="44"/>
  <c r="P25" i="44"/>
  <c r="P24" i="44"/>
  <c r="U27" i="44"/>
  <c r="T26" i="44"/>
  <c r="S25" i="44"/>
  <c r="R24" i="44"/>
  <c r="T25" i="44"/>
  <c r="T27" i="44"/>
  <c r="S26" i="44"/>
  <c r="R25" i="44"/>
  <c r="Q24" i="44"/>
  <c r="S27" i="44"/>
  <c r="R26" i="44"/>
  <c r="Q25" i="44"/>
  <c r="O24" i="44"/>
  <c r="W27" i="44"/>
  <c r="R27" i="44"/>
  <c r="Q26" i="44"/>
  <c r="O25" i="44"/>
  <c r="W24" i="44"/>
  <c r="N24" i="44"/>
  <c r="V27" i="44"/>
  <c r="Q27" i="44"/>
  <c r="O26" i="44"/>
  <c r="W25" i="44"/>
  <c r="N25" i="44"/>
  <c r="V24" i="44"/>
  <c r="M24" i="44"/>
  <c r="V26" i="44"/>
  <c r="U25" i="44"/>
  <c r="M27" i="44"/>
  <c r="O27" i="44"/>
  <c r="W26" i="44"/>
  <c r="N26" i="44"/>
  <c r="V25" i="44"/>
  <c r="M25" i="44"/>
  <c r="U24" i="44"/>
  <c r="N27" i="44"/>
  <c r="M26" i="44"/>
  <c r="T24" i="44"/>
  <c r="S24" i="44"/>
  <c r="U26" i="44"/>
  <c r="T52" i="44"/>
  <c r="L241" i="42"/>
  <c r="L233" i="42"/>
  <c r="L225" i="42"/>
  <c r="L217" i="42"/>
  <c r="S52" i="44"/>
  <c r="L240" i="42"/>
  <c r="L232" i="42"/>
  <c r="L224" i="42"/>
  <c r="L216" i="42"/>
  <c r="R52" i="44"/>
  <c r="L239" i="42"/>
  <c r="L231" i="42"/>
  <c r="Q52" i="44"/>
  <c r="P52" i="44"/>
  <c r="L237" i="42"/>
  <c r="L229" i="42"/>
  <c r="L221" i="42"/>
  <c r="L213" i="42"/>
  <c r="W52" i="44"/>
  <c r="O52" i="44"/>
  <c r="L236" i="42"/>
  <c r="L228" i="42"/>
  <c r="L220" i="42"/>
  <c r="L212" i="42"/>
  <c r="L227" i="42"/>
  <c r="L219" i="42"/>
  <c r="V52" i="44"/>
  <c r="U52" i="44"/>
  <c r="N52" i="44"/>
  <c r="L235" i="42"/>
  <c r="M52" i="44"/>
  <c r="T34" i="44"/>
  <c r="V34" i="44"/>
  <c r="U34" i="44"/>
  <c r="S34" i="44"/>
  <c r="W34" i="44"/>
  <c r="R34" i="44"/>
  <c r="P206" i="42"/>
  <c r="P202" i="42"/>
  <c r="P198" i="42"/>
  <c r="P194" i="42"/>
  <c r="P190" i="42"/>
  <c r="P186" i="42"/>
  <c r="P182" i="42"/>
  <c r="T58" i="44"/>
  <c r="T56" i="44"/>
  <c r="T55" i="44"/>
  <c r="T54" i="44"/>
  <c r="Q205" i="42"/>
  <c r="Q201" i="42"/>
  <c r="Q197" i="42"/>
  <c r="Q193" i="42"/>
  <c r="Q189" i="42"/>
  <c r="Q185" i="42"/>
  <c r="Q181" i="42"/>
  <c r="S58" i="44"/>
  <c r="S56" i="44"/>
  <c r="S55" i="44"/>
  <c r="S54" i="44"/>
  <c r="P205" i="42"/>
  <c r="P201" i="42"/>
  <c r="P197" i="42"/>
  <c r="P193" i="42"/>
  <c r="P189" i="42"/>
  <c r="P185" i="42"/>
  <c r="P181" i="42"/>
  <c r="R58" i="44"/>
  <c r="R56" i="44"/>
  <c r="R55" i="44"/>
  <c r="R54" i="44"/>
  <c r="Q208" i="42"/>
  <c r="Q204" i="42"/>
  <c r="Q200" i="42"/>
  <c r="Q196" i="42"/>
  <c r="Q192" i="42"/>
  <c r="Q188" i="42"/>
  <c r="Q184" i="42"/>
  <c r="Q180" i="42"/>
  <c r="P208" i="42"/>
  <c r="P204" i="42"/>
  <c r="P200" i="42"/>
  <c r="P196" i="42"/>
  <c r="P192" i="42"/>
  <c r="P188" i="42"/>
  <c r="P184" i="42"/>
  <c r="P180" i="42"/>
  <c r="Q207" i="42"/>
  <c r="Q203" i="42"/>
  <c r="Q199" i="42"/>
  <c r="Q195" i="42"/>
  <c r="Q191" i="42"/>
  <c r="Q187" i="42"/>
  <c r="Q183" i="42"/>
  <c r="Q179" i="42"/>
  <c r="W58" i="44"/>
  <c r="W56" i="44"/>
  <c r="W55" i="44"/>
  <c r="W54" i="44"/>
  <c r="P207" i="42"/>
  <c r="P203" i="42"/>
  <c r="P199" i="42"/>
  <c r="P195" i="42"/>
  <c r="P191" i="42"/>
  <c r="P187" i="42"/>
  <c r="P183" i="42"/>
  <c r="P179" i="42"/>
  <c r="Q182" i="42"/>
  <c r="V55" i="44"/>
  <c r="U55" i="44"/>
  <c r="Q206" i="42"/>
  <c r="Q202" i="42"/>
  <c r="Q198" i="42"/>
  <c r="V58" i="44"/>
  <c r="V56" i="44"/>
  <c r="V54" i="44"/>
  <c r="Q194" i="42"/>
  <c r="U58" i="44"/>
  <c r="U56" i="44"/>
  <c r="U54" i="44"/>
  <c r="Q190" i="42"/>
  <c r="Q186" i="42"/>
  <c r="U201" i="42"/>
  <c r="U193" i="42"/>
  <c r="U185" i="42"/>
  <c r="U208" i="42"/>
  <c r="U200" i="42"/>
  <c r="U192" i="42"/>
  <c r="U184" i="42"/>
  <c r="U207" i="42"/>
  <c r="U199" i="42"/>
  <c r="U191" i="42"/>
  <c r="U183" i="42"/>
  <c r="U206" i="42"/>
  <c r="U198" i="42"/>
  <c r="U190" i="42"/>
  <c r="U182" i="42"/>
  <c r="U205" i="42"/>
  <c r="U197" i="42"/>
  <c r="U189" i="42"/>
  <c r="U181" i="42"/>
  <c r="U204" i="42"/>
  <c r="U196" i="42"/>
  <c r="U188" i="42"/>
  <c r="U180" i="42"/>
  <c r="W64" i="44"/>
  <c r="W60" i="44"/>
  <c r="U203" i="42"/>
  <c r="U195" i="42"/>
  <c r="U187" i="42"/>
  <c r="U179" i="42"/>
  <c r="U202" i="42"/>
  <c r="U194" i="42"/>
  <c r="U186" i="42"/>
  <c r="T15" i="44"/>
  <c r="T14" i="44"/>
  <c r="T13" i="44"/>
  <c r="T12" i="44"/>
  <c r="N14" i="44"/>
  <c r="U13" i="44"/>
  <c r="S15" i="44"/>
  <c r="S14" i="44"/>
  <c r="S13" i="44"/>
  <c r="S12" i="44"/>
  <c r="N13" i="44"/>
  <c r="M15" i="44"/>
  <c r="U12" i="44"/>
  <c r="R15" i="44"/>
  <c r="R14" i="44"/>
  <c r="R13" i="44"/>
  <c r="R12" i="44"/>
  <c r="N15" i="44"/>
  <c r="M14" i="44"/>
  <c r="Q15" i="44"/>
  <c r="Q14" i="44"/>
  <c r="Q13" i="44"/>
  <c r="Q12" i="44"/>
  <c r="V12" i="44"/>
  <c r="M12" i="44"/>
  <c r="P15" i="44"/>
  <c r="P14" i="44"/>
  <c r="P13" i="44"/>
  <c r="P12" i="44"/>
  <c r="V15" i="44"/>
  <c r="N12" i="44"/>
  <c r="U14" i="44"/>
  <c r="W15" i="44"/>
  <c r="O15" i="44"/>
  <c r="W14" i="44"/>
  <c r="O14" i="44"/>
  <c r="W13" i="44"/>
  <c r="O13" i="44"/>
  <c r="W12" i="44"/>
  <c r="O12" i="44"/>
  <c r="V14" i="44"/>
  <c r="M13" i="44"/>
  <c r="V13" i="44"/>
  <c r="U15" i="44"/>
  <c r="C208" i="42"/>
  <c r="C241" i="42" s="1"/>
  <c r="C206" i="42"/>
  <c r="C239" i="42" s="1"/>
  <c r="C204" i="42"/>
  <c r="C237" i="42" s="1"/>
  <c r="C202" i="42"/>
  <c r="C235" i="42" s="1"/>
  <c r="C200" i="42"/>
  <c r="C233" i="42" s="1"/>
  <c r="C198" i="42"/>
  <c r="C231" i="42" s="1"/>
  <c r="C196" i="42"/>
  <c r="C229" i="42" s="1"/>
  <c r="C194" i="42"/>
  <c r="C227" i="42" s="1"/>
  <c r="C192" i="42"/>
  <c r="C225" i="42" s="1"/>
  <c r="C190" i="42"/>
  <c r="C223" i="42" s="1"/>
  <c r="C188" i="42"/>
  <c r="C186" i="42"/>
  <c r="C219" i="42" s="1"/>
  <c r="C184" i="42"/>
  <c r="C217" i="42" s="1"/>
  <c r="C182" i="42"/>
  <c r="C215" i="42" s="1"/>
  <c r="C180" i="42"/>
  <c r="C213" i="42" s="1"/>
  <c r="T45" i="44"/>
  <c r="L45" i="44"/>
  <c r="T44" i="44"/>
  <c r="L44" i="44"/>
  <c r="T43" i="44"/>
  <c r="L43" i="44"/>
  <c r="T42" i="44"/>
  <c r="L42" i="44"/>
  <c r="F207" i="42"/>
  <c r="F240" i="42" s="1"/>
  <c r="F205" i="42"/>
  <c r="F238" i="42" s="1"/>
  <c r="F203" i="42"/>
  <c r="F236" i="42" s="1"/>
  <c r="F201" i="42"/>
  <c r="F234" i="42" s="1"/>
  <c r="F199" i="42"/>
  <c r="F232" i="42" s="1"/>
  <c r="F197" i="42"/>
  <c r="F230" i="42" s="1"/>
  <c r="F195" i="42"/>
  <c r="F193" i="42"/>
  <c r="F191" i="42"/>
  <c r="F224" i="42" s="1"/>
  <c r="F189" i="42"/>
  <c r="F187" i="42"/>
  <c r="F220" i="42" s="1"/>
  <c r="F185" i="42"/>
  <c r="F218" i="42" s="1"/>
  <c r="F183" i="42"/>
  <c r="F216" i="42" s="1"/>
  <c r="F181" i="42"/>
  <c r="F214" i="42" s="1"/>
  <c r="F179" i="42"/>
  <c r="F212" i="42" s="1"/>
  <c r="S45" i="44"/>
  <c r="K45" i="44"/>
  <c r="E207" i="42"/>
  <c r="E240" i="42" s="1"/>
  <c r="E205" i="42"/>
  <c r="E238" i="42" s="1"/>
  <c r="E203" i="42"/>
  <c r="E236" i="42" s="1"/>
  <c r="E201" i="42"/>
  <c r="E234" i="42" s="1"/>
  <c r="E199" i="42"/>
  <c r="E232" i="42" s="1"/>
  <c r="E197" i="42"/>
  <c r="E230" i="42" s="1"/>
  <c r="E195" i="42"/>
  <c r="E228" i="42" s="1"/>
  <c r="E193" i="42"/>
  <c r="E226" i="42" s="1"/>
  <c r="E191" i="42"/>
  <c r="E224" i="42" s="1"/>
  <c r="E189" i="42"/>
  <c r="E187" i="42"/>
  <c r="E185" i="42"/>
  <c r="E218" i="42" s="1"/>
  <c r="E183" i="42"/>
  <c r="E181" i="42"/>
  <c r="E179" i="42"/>
  <c r="E212" i="42" s="1"/>
  <c r="R45" i="44"/>
  <c r="J45" i="44"/>
  <c r="R44" i="44"/>
  <c r="J44" i="44"/>
  <c r="D207" i="42"/>
  <c r="D205" i="42"/>
  <c r="D238" i="42" s="1"/>
  <c r="D203" i="42"/>
  <c r="D236" i="42" s="1"/>
  <c r="D201" i="42"/>
  <c r="D234" i="42" s="1"/>
  <c r="D199" i="42"/>
  <c r="D232" i="42" s="1"/>
  <c r="D197" i="42"/>
  <c r="D230" i="42" s="1"/>
  <c r="D195" i="42"/>
  <c r="D228" i="42" s="1"/>
  <c r="D193" i="42"/>
  <c r="D226" i="42" s="1"/>
  <c r="D191" i="42"/>
  <c r="D224" i="42" s="1"/>
  <c r="D189" i="42"/>
  <c r="D222" i="42" s="1"/>
  <c r="D187" i="42"/>
  <c r="D185" i="42"/>
  <c r="D183" i="42"/>
  <c r="D216" i="42" s="1"/>
  <c r="D181" i="42"/>
  <c r="D214" i="42" s="1"/>
  <c r="D179" i="42"/>
  <c r="D212" i="42" s="1"/>
  <c r="Q45" i="44"/>
  <c r="I45" i="44"/>
  <c r="Q44" i="44"/>
  <c r="I44" i="44"/>
  <c r="Q43" i="44"/>
  <c r="C207" i="42"/>
  <c r="C240" i="42" s="1"/>
  <c r="C205" i="42"/>
  <c r="C238" i="42" s="1"/>
  <c r="C203" i="42"/>
  <c r="C236" i="42" s="1"/>
  <c r="C201" i="42"/>
  <c r="C234" i="42" s="1"/>
  <c r="C199" i="42"/>
  <c r="C232" i="42" s="1"/>
  <c r="C197" i="42"/>
  <c r="C230" i="42" s="1"/>
  <c r="C195" i="42"/>
  <c r="C228" i="42" s="1"/>
  <c r="C193" i="42"/>
  <c r="C191" i="42"/>
  <c r="C224" i="42" s="1"/>
  <c r="C189" i="42"/>
  <c r="C222" i="42" s="1"/>
  <c r="C187" i="42"/>
  <c r="C185" i="42"/>
  <c r="C218" i="42" s="1"/>
  <c r="C183" i="42"/>
  <c r="C181" i="42"/>
  <c r="C214" i="42" s="1"/>
  <c r="C179" i="42"/>
  <c r="C212" i="42" s="1"/>
  <c r="P45" i="44"/>
  <c r="H45" i="44"/>
  <c r="P44" i="44"/>
  <c r="H44" i="44"/>
  <c r="P43" i="44"/>
  <c r="H43" i="44"/>
  <c r="P42" i="44"/>
  <c r="H42" i="44"/>
  <c r="F208" i="42"/>
  <c r="F241" i="42" s="1"/>
  <c r="F206" i="42"/>
  <c r="F239" i="42" s="1"/>
  <c r="F204" i="42"/>
  <c r="F237" i="42" s="1"/>
  <c r="F202" i="42"/>
  <c r="F235" i="42" s="1"/>
  <c r="F200" i="42"/>
  <c r="F233" i="42" s="1"/>
  <c r="F198" i="42"/>
  <c r="F231" i="42" s="1"/>
  <c r="F196" i="42"/>
  <c r="F229" i="42" s="1"/>
  <c r="F194" i="42"/>
  <c r="F227" i="42" s="1"/>
  <c r="F192" i="42"/>
  <c r="F190" i="42"/>
  <c r="F223" i="42" s="1"/>
  <c r="F188" i="42"/>
  <c r="F221" i="42" s="1"/>
  <c r="F186" i="42"/>
  <c r="F184" i="42"/>
  <c r="F217" i="42" s="1"/>
  <c r="F182" i="42"/>
  <c r="F215" i="42" s="1"/>
  <c r="F180" i="42"/>
  <c r="F213" i="42" s="1"/>
  <c r="E208" i="42"/>
  <c r="E241" i="42" s="1"/>
  <c r="E206" i="42"/>
  <c r="E239" i="42" s="1"/>
  <c r="E204" i="42"/>
  <c r="E237" i="42" s="1"/>
  <c r="D202" i="42"/>
  <c r="D194" i="42"/>
  <c r="D227" i="42" s="1"/>
  <c r="D186" i="42"/>
  <c r="D219" i="42" s="1"/>
  <c r="W44" i="44"/>
  <c r="W43" i="44"/>
  <c r="K43" i="44"/>
  <c r="Q42" i="44"/>
  <c r="E200" i="42"/>
  <c r="E233" i="42" s="1"/>
  <c r="E192" i="42"/>
  <c r="E225" i="42" s="1"/>
  <c r="E184" i="42"/>
  <c r="V44" i="44"/>
  <c r="V43" i="44"/>
  <c r="J43" i="44"/>
  <c r="O42" i="44"/>
  <c r="D200" i="42"/>
  <c r="D233" i="42" s="1"/>
  <c r="D192" i="42"/>
  <c r="D225" i="42" s="1"/>
  <c r="D184" i="42"/>
  <c r="D217" i="42" s="1"/>
  <c r="W45" i="44"/>
  <c r="U44" i="44"/>
  <c r="U43" i="44"/>
  <c r="I43" i="44"/>
  <c r="N42" i="44"/>
  <c r="E198" i="42"/>
  <c r="E231" i="42" s="1"/>
  <c r="E190" i="42"/>
  <c r="E223" i="42" s="1"/>
  <c r="E182" i="42"/>
  <c r="E215" i="42" s="1"/>
  <c r="V45" i="44"/>
  <c r="S44" i="44"/>
  <c r="S43" i="44"/>
  <c r="W42" i="44"/>
  <c r="M42" i="44"/>
  <c r="D208" i="42"/>
  <c r="D198" i="42"/>
  <c r="D231" i="42" s="1"/>
  <c r="D190" i="42"/>
  <c r="D223" i="42" s="1"/>
  <c r="D182" i="42"/>
  <c r="D215" i="42" s="1"/>
  <c r="U45" i="44"/>
  <c r="O44" i="44"/>
  <c r="R43" i="44"/>
  <c r="V42" i="44"/>
  <c r="K42" i="44"/>
  <c r="I42" i="44"/>
  <c r="D206" i="42"/>
  <c r="D239" i="42" s="1"/>
  <c r="E196" i="42"/>
  <c r="E229" i="42" s="1"/>
  <c r="E188" i="42"/>
  <c r="E221" i="42" s="1"/>
  <c r="E180" i="42"/>
  <c r="E213" i="42" s="1"/>
  <c r="O45" i="44"/>
  <c r="N44" i="44"/>
  <c r="O43" i="44"/>
  <c r="U42" i="44"/>
  <c r="J42" i="44"/>
  <c r="D204" i="42"/>
  <c r="D196" i="42"/>
  <c r="D188" i="42"/>
  <c r="D221" i="42" s="1"/>
  <c r="D180" i="42"/>
  <c r="D213" i="42" s="1"/>
  <c r="N45" i="44"/>
  <c r="M44" i="44"/>
  <c r="N43" i="44"/>
  <c r="S42" i="44"/>
  <c r="E202" i="42"/>
  <c r="E235" i="42" s="1"/>
  <c r="E194" i="42"/>
  <c r="E227" i="42" s="1"/>
  <c r="E186" i="42"/>
  <c r="E219" i="42" s="1"/>
  <c r="M45" i="44"/>
  <c r="K44" i="44"/>
  <c r="M43" i="44"/>
  <c r="R42" i="44"/>
  <c r="V208" i="42"/>
  <c r="V204" i="42"/>
  <c r="V200" i="42"/>
  <c r="V196" i="42"/>
  <c r="V192" i="42"/>
  <c r="V188" i="42"/>
  <c r="V184" i="42"/>
  <c r="V180" i="42"/>
  <c r="W207" i="42"/>
  <c r="W203" i="42"/>
  <c r="W199" i="42"/>
  <c r="W195" i="42"/>
  <c r="W191" i="42"/>
  <c r="W187" i="42"/>
  <c r="W183" i="42"/>
  <c r="W179" i="42"/>
  <c r="V207" i="42"/>
  <c r="V203" i="42"/>
  <c r="V199" i="42"/>
  <c r="V195" i="42"/>
  <c r="V191" i="42"/>
  <c r="V187" i="42"/>
  <c r="V183" i="42"/>
  <c r="V179" i="42"/>
  <c r="W206" i="42"/>
  <c r="W202" i="42"/>
  <c r="W198" i="42"/>
  <c r="W194" i="42"/>
  <c r="W190" i="42"/>
  <c r="W186" i="42"/>
  <c r="W182" i="42"/>
  <c r="V206" i="42"/>
  <c r="V202" i="42"/>
  <c r="V198" i="42"/>
  <c r="V194" i="42"/>
  <c r="V190" i="42"/>
  <c r="V186" i="42"/>
  <c r="V182" i="42"/>
  <c r="W205" i="42"/>
  <c r="W201" i="42"/>
  <c r="W197" i="42"/>
  <c r="W193" i="42"/>
  <c r="W189" i="42"/>
  <c r="W185" i="42"/>
  <c r="W181" i="42"/>
  <c r="W65" i="44"/>
  <c r="W63" i="44"/>
  <c r="W62" i="44"/>
  <c r="W61" i="44"/>
  <c r="V205" i="42"/>
  <c r="V201" i="42"/>
  <c r="V197" i="42"/>
  <c r="V193" i="42"/>
  <c r="V189" i="42"/>
  <c r="V185" i="42"/>
  <c r="V181" i="42"/>
  <c r="W184" i="42"/>
  <c r="W180" i="42"/>
  <c r="W208" i="42"/>
  <c r="W204" i="42"/>
  <c r="W200" i="42"/>
  <c r="W196" i="42"/>
  <c r="W192" i="42"/>
  <c r="W188" i="42"/>
  <c r="P19" i="44"/>
  <c r="U19" i="44"/>
  <c r="T18" i="44"/>
  <c r="T17" i="44"/>
  <c r="T16" i="44"/>
  <c r="N18" i="44"/>
  <c r="M17" i="44"/>
  <c r="T19" i="44"/>
  <c r="S18" i="44"/>
  <c r="S17" i="44"/>
  <c r="S16" i="44"/>
  <c r="V18" i="44"/>
  <c r="M19" i="44"/>
  <c r="S19" i="44"/>
  <c r="R18" i="44"/>
  <c r="R17" i="44"/>
  <c r="R16" i="44"/>
  <c r="V17" i="44"/>
  <c r="M18" i="44"/>
  <c r="R19" i="44"/>
  <c r="Q18" i="44"/>
  <c r="Q17" i="44"/>
  <c r="Q16" i="44"/>
  <c r="N19" i="44"/>
  <c r="N16" i="44"/>
  <c r="M16" i="44"/>
  <c r="Q19" i="44"/>
  <c r="P18" i="44"/>
  <c r="P17" i="44"/>
  <c r="P16" i="44"/>
  <c r="N17" i="44"/>
  <c r="U18" i="44"/>
  <c r="O19" i="44"/>
  <c r="W18" i="44"/>
  <c r="O18" i="44"/>
  <c r="W17" i="44"/>
  <c r="O17" i="44"/>
  <c r="W16" i="44"/>
  <c r="O16" i="44"/>
  <c r="W19" i="44"/>
  <c r="V16" i="44"/>
  <c r="V19" i="44"/>
  <c r="U16" i="44"/>
  <c r="U17" i="44"/>
  <c r="I203" i="42"/>
  <c r="I236" i="42" s="1"/>
  <c r="I195" i="42"/>
  <c r="I228" i="42" s="1"/>
  <c r="I187" i="42"/>
  <c r="I220" i="42" s="1"/>
  <c r="I179" i="42"/>
  <c r="I212" i="42" s="1"/>
  <c r="T50" i="44"/>
  <c r="T46" i="44"/>
  <c r="I202" i="42"/>
  <c r="I194" i="42"/>
  <c r="I227" i="42" s="1"/>
  <c r="I186" i="42"/>
  <c r="I219" i="42" s="1"/>
  <c r="S50" i="44"/>
  <c r="S46" i="44"/>
  <c r="I201" i="42"/>
  <c r="I234" i="42" s="1"/>
  <c r="I193" i="42"/>
  <c r="I226" i="42" s="1"/>
  <c r="I185" i="42"/>
  <c r="I218" i="42" s="1"/>
  <c r="R50" i="44"/>
  <c r="R46" i="44"/>
  <c r="I208" i="42"/>
  <c r="I241" i="42" s="1"/>
  <c r="I200" i="42"/>
  <c r="I233" i="42" s="1"/>
  <c r="I192" i="42"/>
  <c r="I184" i="42"/>
  <c r="I217" i="42" s="1"/>
  <c r="Q50" i="44"/>
  <c r="Q46" i="44"/>
  <c r="I207" i="42"/>
  <c r="I240" i="42" s="1"/>
  <c r="I199" i="42"/>
  <c r="I232" i="42" s="1"/>
  <c r="I191" i="42"/>
  <c r="I224" i="42" s="1"/>
  <c r="I183" i="42"/>
  <c r="I216" i="42" s="1"/>
  <c r="P50" i="44"/>
  <c r="P46" i="44"/>
  <c r="I206" i="42"/>
  <c r="I239" i="42" s="1"/>
  <c r="I198" i="42"/>
  <c r="I231" i="42" s="1"/>
  <c r="I190" i="42"/>
  <c r="I223" i="42" s="1"/>
  <c r="I182" i="42"/>
  <c r="I215" i="42" s="1"/>
  <c r="W50" i="44"/>
  <c r="O50" i="44"/>
  <c r="I205" i="42"/>
  <c r="I238" i="42" s="1"/>
  <c r="I197" i="42"/>
  <c r="I230" i="42" s="1"/>
  <c r="I189" i="42"/>
  <c r="I222" i="42" s="1"/>
  <c r="I181" i="42"/>
  <c r="I214" i="42" s="1"/>
  <c r="N50" i="44"/>
  <c r="V46" i="44"/>
  <c r="I204" i="42"/>
  <c r="I237" i="42" s="1"/>
  <c r="M50" i="44"/>
  <c r="U46" i="44"/>
  <c r="I196" i="42"/>
  <c r="I229" i="42" s="1"/>
  <c r="O46" i="44"/>
  <c r="I188" i="42"/>
  <c r="I221" i="42" s="1"/>
  <c r="N46" i="44"/>
  <c r="I180" i="42"/>
  <c r="I213" i="42" s="1"/>
  <c r="M46" i="44"/>
  <c r="V50" i="44"/>
  <c r="U50" i="44"/>
  <c r="W46" i="44"/>
  <c r="W66" i="44"/>
  <c r="P23" i="44"/>
  <c r="P22" i="44"/>
  <c r="P21" i="44"/>
  <c r="P20" i="44"/>
  <c r="Q23" i="44"/>
  <c r="O22" i="44"/>
  <c r="W21" i="44"/>
  <c r="N21" i="44"/>
  <c r="V20" i="44"/>
  <c r="M20" i="44"/>
  <c r="N20" i="44"/>
  <c r="O23" i="44"/>
  <c r="W22" i="44"/>
  <c r="N22" i="44"/>
  <c r="V21" i="44"/>
  <c r="M21" i="44"/>
  <c r="U20" i="44"/>
  <c r="R23" i="44"/>
  <c r="W23" i="44"/>
  <c r="N23" i="44"/>
  <c r="V22" i="44"/>
  <c r="M22" i="44"/>
  <c r="U21" i="44"/>
  <c r="T20" i="44"/>
  <c r="Q21" i="44"/>
  <c r="O21" i="44"/>
  <c r="V23" i="44"/>
  <c r="M23" i="44"/>
  <c r="U22" i="44"/>
  <c r="T21" i="44"/>
  <c r="S20" i="44"/>
  <c r="S23" i="44"/>
  <c r="W20" i="44"/>
  <c r="U23" i="44"/>
  <c r="T22" i="44"/>
  <c r="S21" i="44"/>
  <c r="R20" i="44"/>
  <c r="O20" i="44"/>
  <c r="Q22" i="44"/>
  <c r="T23" i="44"/>
  <c r="S22" i="44"/>
  <c r="R21" i="44"/>
  <c r="Q20" i="44"/>
  <c r="R22" i="44"/>
  <c r="J208" i="42"/>
  <c r="J241" i="42" s="1"/>
  <c r="J204" i="42"/>
  <c r="J237" i="42" s="1"/>
  <c r="J200" i="42"/>
  <c r="J233" i="42" s="1"/>
  <c r="J196" i="42"/>
  <c r="J229" i="42" s="1"/>
  <c r="J192" i="42"/>
  <c r="J225" i="42" s="1"/>
  <c r="J188" i="42"/>
  <c r="J221" i="42" s="1"/>
  <c r="J184" i="42"/>
  <c r="J217" i="42" s="1"/>
  <c r="J180" i="42"/>
  <c r="J213" i="42" s="1"/>
  <c r="T51" i="44"/>
  <c r="T49" i="44"/>
  <c r="T48" i="44"/>
  <c r="T47" i="44"/>
  <c r="K240" i="42"/>
  <c r="K236" i="42"/>
  <c r="K224" i="42"/>
  <c r="K220" i="42"/>
  <c r="K216" i="42"/>
  <c r="K212" i="42"/>
  <c r="S51" i="44"/>
  <c r="S49" i="44"/>
  <c r="S48" i="44"/>
  <c r="S47" i="44"/>
  <c r="J207" i="42"/>
  <c r="J240" i="42" s="1"/>
  <c r="J203" i="42"/>
  <c r="J236" i="42" s="1"/>
  <c r="J199" i="42"/>
  <c r="J232" i="42" s="1"/>
  <c r="J195" i="42"/>
  <c r="J228" i="42" s="1"/>
  <c r="J191" i="42"/>
  <c r="J224" i="42" s="1"/>
  <c r="J187" i="42"/>
  <c r="J220" i="42" s="1"/>
  <c r="J183" i="42"/>
  <c r="J179" i="42"/>
  <c r="J212" i="42" s="1"/>
  <c r="R51" i="44"/>
  <c r="R49" i="44"/>
  <c r="R48" i="44"/>
  <c r="R47" i="44"/>
  <c r="K239" i="42"/>
  <c r="K235" i="42"/>
  <c r="K231" i="42"/>
  <c r="K227" i="42"/>
  <c r="K223" i="42"/>
  <c r="K219" i="42"/>
  <c r="K215" i="42"/>
  <c r="Q51" i="44"/>
  <c r="Q49" i="44"/>
  <c r="Q48" i="44"/>
  <c r="Q47" i="44"/>
  <c r="J206" i="42"/>
  <c r="J239" i="42" s="1"/>
  <c r="J202" i="42"/>
  <c r="J235" i="42" s="1"/>
  <c r="J198" i="42"/>
  <c r="J231" i="42" s="1"/>
  <c r="J194" i="42"/>
  <c r="J227" i="42" s="1"/>
  <c r="J190" i="42"/>
  <c r="J223" i="42" s="1"/>
  <c r="J186" i="42"/>
  <c r="J219" i="42" s="1"/>
  <c r="J182" i="42"/>
  <c r="J215" i="42" s="1"/>
  <c r="P51" i="44"/>
  <c r="P49" i="44"/>
  <c r="P48" i="44"/>
  <c r="P47" i="44"/>
  <c r="K238" i="42"/>
  <c r="K234" i="42"/>
  <c r="K230" i="42"/>
  <c r="K226" i="42"/>
  <c r="K222" i="42"/>
  <c r="K218" i="42"/>
  <c r="K214" i="42"/>
  <c r="W51" i="44"/>
  <c r="O51" i="44"/>
  <c r="W49" i="44"/>
  <c r="J205" i="42"/>
  <c r="J238" i="42" s="1"/>
  <c r="J201" i="42"/>
  <c r="J234" i="42" s="1"/>
  <c r="J197" i="42"/>
  <c r="J193" i="42"/>
  <c r="J226" i="42" s="1"/>
  <c r="J189" i="42"/>
  <c r="J222" i="42" s="1"/>
  <c r="J185" i="42"/>
  <c r="J218" i="42" s="1"/>
  <c r="J181" i="42"/>
  <c r="J214" i="42" s="1"/>
  <c r="M51" i="44"/>
  <c r="U49" i="44"/>
  <c r="N47" i="44"/>
  <c r="K241" i="42"/>
  <c r="O49" i="44"/>
  <c r="W48" i="44"/>
  <c r="M47" i="44"/>
  <c r="K237" i="42"/>
  <c r="N49" i="44"/>
  <c r="V48" i="44"/>
  <c r="K233" i="42"/>
  <c r="M49" i="44"/>
  <c r="U48" i="44"/>
  <c r="K229" i="42"/>
  <c r="O48" i="44"/>
  <c r="W47" i="44"/>
  <c r="K225" i="42"/>
  <c r="V51" i="44"/>
  <c r="N48" i="44"/>
  <c r="V47" i="44"/>
  <c r="U51" i="44"/>
  <c r="M48" i="44"/>
  <c r="U47" i="44"/>
  <c r="K217" i="42"/>
  <c r="N51" i="44"/>
  <c r="V49" i="44"/>
  <c r="O47" i="44"/>
  <c r="T7" i="44"/>
  <c r="T6" i="44"/>
  <c r="T5" i="44"/>
  <c r="T4" i="44"/>
  <c r="V7" i="44"/>
  <c r="N4" i="44"/>
  <c r="U7" i="44"/>
  <c r="U4" i="44"/>
  <c r="S7" i="44"/>
  <c r="S6" i="44"/>
  <c r="S5" i="44"/>
  <c r="S4" i="44"/>
  <c r="U5" i="44"/>
  <c r="R7" i="44"/>
  <c r="R6" i="44"/>
  <c r="R5" i="44"/>
  <c r="R4" i="44"/>
  <c r="V4" i="44"/>
  <c r="M7" i="44"/>
  <c r="Q7" i="44"/>
  <c r="Q6" i="44"/>
  <c r="Q5" i="44"/>
  <c r="Q4" i="44"/>
  <c r="V5" i="44"/>
  <c r="P7" i="44"/>
  <c r="P6" i="44"/>
  <c r="P5" i="44"/>
  <c r="P4" i="44"/>
  <c r="O7" i="44"/>
  <c r="O6" i="44"/>
  <c r="O5" i="44"/>
  <c r="O4" i="44"/>
  <c r="N5" i="44"/>
  <c r="M5" i="44"/>
  <c r="W7" i="44"/>
  <c r="W6" i="44"/>
  <c r="W5" i="44"/>
  <c r="W4" i="44"/>
  <c r="N6" i="44"/>
  <c r="U6" i="44"/>
  <c r="V6" i="44"/>
  <c r="M6" i="44"/>
  <c r="L238" i="42"/>
  <c r="L230" i="42"/>
  <c r="L222" i="42"/>
  <c r="L214" i="42"/>
  <c r="L234" i="42"/>
  <c r="L226" i="42"/>
  <c r="L218" i="42"/>
  <c r="L223" i="42"/>
  <c r="L215" i="42"/>
  <c r="J230" i="42"/>
  <c r="J216" i="42"/>
  <c r="K232" i="42"/>
  <c r="K221" i="42"/>
  <c r="K213" i="42"/>
  <c r="D229" i="42"/>
  <c r="D220" i="42"/>
  <c r="D237" i="42"/>
  <c r="D235" i="42"/>
  <c r="D240" i="42"/>
  <c r="D218" i="42"/>
  <c r="D241" i="42"/>
  <c r="E220" i="42"/>
  <c r="E217" i="42"/>
  <c r="E214" i="42"/>
  <c r="E222" i="42"/>
  <c r="E216" i="42"/>
  <c r="C221" i="42"/>
  <c r="F226" i="42"/>
  <c r="F228" i="42"/>
  <c r="F225" i="42"/>
  <c r="F222" i="42"/>
  <c r="F219" i="42"/>
  <c r="H11" i="45"/>
  <c r="I235" i="42"/>
  <c r="I225" i="42"/>
  <c r="C220" i="42"/>
  <c r="C216" i="42"/>
  <c r="U124" i="50" l="1"/>
  <c r="T136" i="50"/>
  <c r="S140" i="50" s="1"/>
  <c r="J120" i="50"/>
  <c r="W122" i="50"/>
  <c r="V134" i="50"/>
  <c r="U138" i="50" s="1"/>
  <c r="S120" i="50"/>
  <c r="T120" i="50" s="1"/>
  <c r="U120" i="50" s="1"/>
  <c r="V120" i="50" s="1"/>
  <c r="W120" i="50" s="1"/>
  <c r="X120" i="50" s="1"/>
  <c r="Y120" i="50" s="1"/>
  <c r="Z120" i="50" s="1"/>
  <c r="AA120" i="50" s="1"/>
  <c r="AB120" i="50" s="1"/>
  <c r="AC120" i="50" s="1"/>
  <c r="AD120" i="50" s="1"/>
  <c r="AE120" i="50" s="1"/>
  <c r="AF120" i="50" s="1"/>
  <c r="X135" i="50"/>
  <c r="W139" i="50" s="1"/>
  <c r="Y123" i="50"/>
  <c r="U33" i="44"/>
  <c r="U31" i="44"/>
  <c r="U30" i="44"/>
  <c r="U29" i="44"/>
  <c r="V31" i="44"/>
  <c r="T33" i="44"/>
  <c r="T31" i="44"/>
  <c r="T30" i="44"/>
  <c r="T29" i="44"/>
  <c r="V30" i="44"/>
  <c r="S33" i="44"/>
  <c r="S31" i="44"/>
  <c r="S30" i="44"/>
  <c r="S29" i="44"/>
  <c r="R33" i="44"/>
  <c r="R31" i="44"/>
  <c r="R30" i="44"/>
  <c r="R29" i="44"/>
  <c r="W29" i="44"/>
  <c r="W33" i="44"/>
  <c r="W31" i="44"/>
  <c r="V33" i="44"/>
  <c r="V29" i="44"/>
  <c r="W30" i="44"/>
  <c r="O216" i="42"/>
  <c r="O224" i="42"/>
  <c r="O232" i="42"/>
  <c r="O240" i="42"/>
  <c r="U226" i="42"/>
  <c r="U218" i="42"/>
  <c r="U234" i="42"/>
  <c r="O225" i="42"/>
  <c r="V238" i="42"/>
  <c r="R214" i="42"/>
  <c r="Q215" i="42"/>
  <c r="R219" i="42"/>
  <c r="O233" i="42"/>
  <c r="Q221" i="42"/>
  <c r="X229" i="42"/>
  <c r="W218" i="42"/>
  <c r="P237" i="42"/>
  <c r="X239" i="42"/>
  <c r="X226" i="42"/>
  <c r="O241" i="42"/>
  <c r="Q235" i="42"/>
  <c r="V231" i="42"/>
  <c r="X233" i="42"/>
  <c r="V218" i="42"/>
  <c r="O217" i="42"/>
  <c r="O215" i="42"/>
  <c r="O223" i="42"/>
  <c r="O231" i="42"/>
  <c r="O239" i="42"/>
  <c r="U217" i="42"/>
  <c r="U225" i="42"/>
  <c r="U233" i="42"/>
  <c r="U241" i="42"/>
  <c r="Q238" i="42"/>
  <c r="Q233" i="42"/>
  <c r="P227" i="42"/>
  <c r="V224" i="42"/>
  <c r="R224" i="42"/>
  <c r="P230" i="42"/>
  <c r="P239" i="42"/>
  <c r="Q241" i="42"/>
  <c r="W226" i="42"/>
  <c r="Q223" i="42"/>
  <c r="W216" i="42"/>
  <c r="Q229" i="42"/>
  <c r="P238" i="42"/>
  <c r="V239" i="42"/>
  <c r="V226" i="42"/>
  <c r="V213" i="42"/>
  <c r="V232" i="42"/>
  <c r="P216" i="42"/>
  <c r="R232" i="42"/>
  <c r="R227" i="42"/>
  <c r="R222" i="42"/>
  <c r="R217" i="42"/>
  <c r="X215" i="42"/>
  <c r="X234" i="42"/>
  <c r="X235" i="42"/>
  <c r="X237" i="42"/>
  <c r="X216" i="42"/>
  <c r="W230" i="42"/>
  <c r="W217" i="42"/>
  <c r="W212" i="42"/>
  <c r="Q216" i="42"/>
  <c r="W215" i="42"/>
  <c r="W234" i="42"/>
  <c r="Q231" i="42"/>
  <c r="W224" i="42"/>
  <c r="Q237" i="42"/>
  <c r="V212" i="42"/>
  <c r="P217" i="42"/>
  <c r="V234" i="42"/>
  <c r="V221" i="42"/>
  <c r="V240" i="42"/>
  <c r="V219" i="42"/>
  <c r="P224" i="42"/>
  <c r="R240" i="42"/>
  <c r="R235" i="42"/>
  <c r="R230" i="42"/>
  <c r="R225" i="42"/>
  <c r="X223" i="42"/>
  <c r="R212" i="42"/>
  <c r="R215" i="42"/>
  <c r="X224" i="42"/>
  <c r="U227" i="42"/>
  <c r="O218" i="42"/>
  <c r="U220" i="42"/>
  <c r="U228" i="42"/>
  <c r="U236" i="42"/>
  <c r="W238" i="42"/>
  <c r="W225" i="42"/>
  <c r="W228" i="42"/>
  <c r="W223" i="42"/>
  <c r="Q212" i="42"/>
  <c r="Q239" i="42"/>
  <c r="W232" i="42"/>
  <c r="V220" i="42"/>
  <c r="P225" i="42"/>
  <c r="V215" i="42"/>
  <c r="P212" i="42"/>
  <c r="V229" i="42"/>
  <c r="P218" i="42"/>
  <c r="V227" i="42"/>
  <c r="P232" i="42"/>
  <c r="X214" i="42"/>
  <c r="R221" i="42"/>
  <c r="X219" i="42"/>
  <c r="R238" i="42"/>
  <c r="R233" i="42"/>
  <c r="R220" i="42"/>
  <c r="R223" i="42"/>
  <c r="X232" i="42"/>
  <c r="U235" i="42"/>
  <c r="U212" i="42"/>
  <c r="O219" i="42"/>
  <c r="O227" i="42"/>
  <c r="O235" i="42"/>
  <c r="U213" i="42"/>
  <c r="U221" i="42"/>
  <c r="U229" i="42"/>
  <c r="U237" i="42"/>
  <c r="Q232" i="42"/>
  <c r="W233" i="42"/>
  <c r="W236" i="42"/>
  <c r="W231" i="42"/>
  <c r="W214" i="42"/>
  <c r="Q220" i="42"/>
  <c r="W213" i="42"/>
  <c r="W222" i="42"/>
  <c r="W240" i="42"/>
  <c r="W219" i="42"/>
  <c r="V217" i="42"/>
  <c r="V228" i="42"/>
  <c r="V225" i="42"/>
  <c r="P233" i="42"/>
  <c r="P220" i="42"/>
  <c r="V237" i="42"/>
  <c r="P226" i="42"/>
  <c r="V235" i="42"/>
  <c r="P240" i="42"/>
  <c r="X222" i="42"/>
  <c r="R237" i="42"/>
  <c r="X212" i="42"/>
  <c r="X227" i="42"/>
  <c r="R241" i="42"/>
  <c r="R228" i="42"/>
  <c r="R231" i="42"/>
  <c r="X240" i="42"/>
  <c r="U219" i="42"/>
  <c r="O212" i="42"/>
  <c r="O236" i="42"/>
  <c r="U230" i="42"/>
  <c r="Q240" i="42"/>
  <c r="W241" i="42"/>
  <c r="Q214" i="42"/>
  <c r="W220" i="42"/>
  <c r="W239" i="42"/>
  <c r="Q224" i="42"/>
  <c r="Q228" i="42"/>
  <c r="W221" i="42"/>
  <c r="Q218" i="42"/>
  <c r="W227" i="42"/>
  <c r="P219" i="42"/>
  <c r="V236" i="42"/>
  <c r="P241" i="42"/>
  <c r="P228" i="42"/>
  <c r="P215" i="42"/>
  <c r="P234" i="42"/>
  <c r="P213" i="42"/>
  <c r="V214" i="42"/>
  <c r="X230" i="42"/>
  <c r="X220" i="42"/>
  <c r="R236" i="42"/>
  <c r="R218" i="42"/>
  <c r="O234" i="42"/>
  <c r="O228" i="42"/>
  <c r="U222" i="42"/>
  <c r="O213" i="42"/>
  <c r="O221" i="42"/>
  <c r="O229" i="42"/>
  <c r="O237" i="42"/>
  <c r="U215" i="42"/>
  <c r="U223" i="42"/>
  <c r="U231" i="42"/>
  <c r="U239" i="42"/>
  <c r="Q219" i="42"/>
  <c r="Q222" i="42"/>
  <c r="Q217" i="42"/>
  <c r="Q236" i="42"/>
  <c r="W229" i="42"/>
  <c r="Q226" i="42"/>
  <c r="W235" i="42"/>
  <c r="P235" i="42"/>
  <c r="P214" i="42"/>
  <c r="P236" i="42"/>
  <c r="P223" i="42"/>
  <c r="P221" i="42"/>
  <c r="V222" i="42"/>
  <c r="R229" i="42"/>
  <c r="X238" i="42"/>
  <c r="X217" i="42"/>
  <c r="X228" i="42"/>
  <c r="R239" i="42"/>
  <c r="X213" i="42"/>
  <c r="R226" i="42"/>
  <c r="O226" i="42"/>
  <c r="O220" i="42"/>
  <c r="U214" i="42"/>
  <c r="U238" i="42"/>
  <c r="O214" i="42"/>
  <c r="O222" i="42"/>
  <c r="O230" i="42"/>
  <c r="O238" i="42"/>
  <c r="U216" i="42"/>
  <c r="U224" i="42"/>
  <c r="U232" i="42"/>
  <c r="U240" i="42"/>
  <c r="Q227" i="42"/>
  <c r="Q230" i="42"/>
  <c r="Q225" i="42"/>
  <c r="W237" i="42"/>
  <c r="Q234" i="42"/>
  <c r="Q213" i="42"/>
  <c r="P222" i="42"/>
  <c r="V223" i="42"/>
  <c r="V233" i="42"/>
  <c r="V241" i="42"/>
  <c r="P231" i="42"/>
  <c r="V216" i="42"/>
  <c r="P229" i="42"/>
  <c r="V230" i="42"/>
  <c r="R216" i="42"/>
  <c r="X241" i="42"/>
  <c r="X225" i="42"/>
  <c r="X236" i="42"/>
  <c r="X231" i="42"/>
  <c r="R213" i="42"/>
  <c r="X218" i="42"/>
  <c r="X221" i="42"/>
  <c r="R234" i="42"/>
  <c r="C226" i="42"/>
  <c r="X76" i="42"/>
  <c r="W76" i="42"/>
  <c r="V76" i="42"/>
  <c r="X75" i="42"/>
  <c r="W75" i="42"/>
  <c r="V75" i="42"/>
  <c r="X74" i="42"/>
  <c r="W74" i="42"/>
  <c r="V74" i="42"/>
  <c r="X73" i="42"/>
  <c r="W73" i="42"/>
  <c r="V73" i="42"/>
  <c r="X72" i="42"/>
  <c r="W72" i="42"/>
  <c r="V72" i="42"/>
  <c r="X71" i="42"/>
  <c r="W71" i="42"/>
  <c r="V71" i="42"/>
  <c r="X70" i="42"/>
  <c r="W70" i="42"/>
  <c r="V70" i="42"/>
  <c r="X69" i="42"/>
  <c r="W69" i="42"/>
  <c r="V69" i="42"/>
  <c r="X68" i="42"/>
  <c r="W68" i="42"/>
  <c r="V68" i="42"/>
  <c r="X67" i="42"/>
  <c r="W67" i="42"/>
  <c r="V67" i="42"/>
  <c r="X66" i="42"/>
  <c r="W66" i="42"/>
  <c r="V66" i="42"/>
  <c r="X65" i="42"/>
  <c r="W65" i="42"/>
  <c r="V65" i="42"/>
  <c r="X64" i="42"/>
  <c r="W64" i="42"/>
  <c r="V64" i="42"/>
  <c r="X63" i="42"/>
  <c r="W63" i="42"/>
  <c r="V63" i="42"/>
  <c r="X62" i="42"/>
  <c r="W62" i="42"/>
  <c r="V62" i="42"/>
  <c r="X61" i="42"/>
  <c r="W61" i="42"/>
  <c r="V61" i="42"/>
  <c r="X60" i="42"/>
  <c r="W60" i="42"/>
  <c r="V60" i="42"/>
  <c r="X59" i="42"/>
  <c r="W59" i="42"/>
  <c r="V59" i="42"/>
  <c r="X58" i="42"/>
  <c r="W58" i="42"/>
  <c r="V58" i="42"/>
  <c r="X57" i="42"/>
  <c r="W57" i="42"/>
  <c r="V57" i="42"/>
  <c r="X56" i="42"/>
  <c r="W56" i="42"/>
  <c r="V56" i="42"/>
  <c r="X55" i="42"/>
  <c r="W55" i="42"/>
  <c r="V55" i="42"/>
  <c r="X54" i="42"/>
  <c r="W54" i="42"/>
  <c r="V54" i="42"/>
  <c r="X53" i="42"/>
  <c r="W53" i="42"/>
  <c r="V53" i="42"/>
  <c r="X52" i="42"/>
  <c r="W52" i="42"/>
  <c r="V52" i="42"/>
  <c r="X51" i="42"/>
  <c r="W51" i="42"/>
  <c r="V51" i="42"/>
  <c r="X50" i="42"/>
  <c r="W50" i="42"/>
  <c r="V50" i="42"/>
  <c r="X49" i="42"/>
  <c r="W49" i="42"/>
  <c r="V49" i="42"/>
  <c r="X48" i="42"/>
  <c r="W48" i="42"/>
  <c r="V48" i="42"/>
  <c r="X47" i="42"/>
  <c r="W47" i="42"/>
  <c r="V47" i="42"/>
  <c r="L76" i="42"/>
  <c r="K76" i="42"/>
  <c r="J76" i="42"/>
  <c r="L75" i="42"/>
  <c r="K75" i="42"/>
  <c r="J75" i="42"/>
  <c r="L74" i="42"/>
  <c r="K74" i="42"/>
  <c r="J74" i="42"/>
  <c r="L73" i="42"/>
  <c r="K73" i="42"/>
  <c r="J73" i="42"/>
  <c r="L72" i="42"/>
  <c r="K72" i="42"/>
  <c r="J72" i="42"/>
  <c r="L71" i="42"/>
  <c r="K71" i="42"/>
  <c r="J71" i="42"/>
  <c r="L70" i="42"/>
  <c r="K70" i="42"/>
  <c r="J70" i="42"/>
  <c r="L69" i="42"/>
  <c r="K69" i="42"/>
  <c r="J69" i="42"/>
  <c r="L68" i="42"/>
  <c r="K68" i="42"/>
  <c r="J68" i="42"/>
  <c r="L67" i="42"/>
  <c r="K67" i="42"/>
  <c r="J67" i="42"/>
  <c r="L66" i="42"/>
  <c r="K66" i="42"/>
  <c r="J66" i="42"/>
  <c r="L65" i="42"/>
  <c r="K65" i="42"/>
  <c r="J65" i="42"/>
  <c r="L64" i="42"/>
  <c r="K64" i="42"/>
  <c r="J64" i="42"/>
  <c r="L63" i="42"/>
  <c r="K63" i="42"/>
  <c r="J63" i="42"/>
  <c r="L62" i="42"/>
  <c r="K62" i="42"/>
  <c r="J62" i="42"/>
  <c r="L61" i="42"/>
  <c r="K61" i="42"/>
  <c r="J61" i="42"/>
  <c r="L60" i="42"/>
  <c r="K60" i="42"/>
  <c r="J60" i="42"/>
  <c r="L59" i="42"/>
  <c r="K59" i="42"/>
  <c r="J59" i="42"/>
  <c r="L58" i="42"/>
  <c r="K58" i="42"/>
  <c r="J58" i="42"/>
  <c r="L57" i="42"/>
  <c r="K57" i="42"/>
  <c r="J57" i="42"/>
  <c r="L56" i="42"/>
  <c r="K56" i="42"/>
  <c r="J56" i="42"/>
  <c r="L55" i="42"/>
  <c r="K55" i="42"/>
  <c r="J55" i="42"/>
  <c r="L54" i="42"/>
  <c r="K54" i="42"/>
  <c r="J54" i="42"/>
  <c r="L53" i="42"/>
  <c r="K53" i="42"/>
  <c r="J53" i="42"/>
  <c r="L52" i="42"/>
  <c r="K52" i="42"/>
  <c r="J52" i="42"/>
  <c r="L51" i="42"/>
  <c r="K51" i="42"/>
  <c r="J51" i="42"/>
  <c r="L50" i="42"/>
  <c r="K50" i="42"/>
  <c r="J50" i="42"/>
  <c r="L49" i="42"/>
  <c r="K49" i="42"/>
  <c r="J49" i="42"/>
  <c r="L48" i="42"/>
  <c r="K48" i="42"/>
  <c r="J48" i="42"/>
  <c r="L47" i="42"/>
  <c r="K47" i="42"/>
  <c r="J47" i="42"/>
  <c r="F43" i="42"/>
  <c r="E43" i="42"/>
  <c r="D43" i="42"/>
  <c r="F42" i="42"/>
  <c r="E42" i="42"/>
  <c r="D42" i="42"/>
  <c r="F41" i="42"/>
  <c r="E41" i="42"/>
  <c r="D41" i="42"/>
  <c r="F40" i="42"/>
  <c r="E40" i="42"/>
  <c r="D40" i="42"/>
  <c r="F39" i="42"/>
  <c r="E39" i="42"/>
  <c r="D39" i="42"/>
  <c r="F38" i="42"/>
  <c r="E38" i="42"/>
  <c r="D38" i="42"/>
  <c r="F37" i="42"/>
  <c r="E37" i="42"/>
  <c r="D37" i="42"/>
  <c r="F36" i="42"/>
  <c r="E36" i="42"/>
  <c r="D36" i="42"/>
  <c r="F35" i="42"/>
  <c r="E35" i="42"/>
  <c r="D35" i="42"/>
  <c r="F34" i="42"/>
  <c r="E34" i="42"/>
  <c r="D34" i="42"/>
  <c r="F33" i="42"/>
  <c r="E33" i="42"/>
  <c r="D33" i="42"/>
  <c r="F32" i="42"/>
  <c r="E32" i="42"/>
  <c r="D32" i="42"/>
  <c r="F31" i="42"/>
  <c r="E31" i="42"/>
  <c r="D31" i="42"/>
  <c r="F30" i="42"/>
  <c r="E30" i="42"/>
  <c r="D30" i="42"/>
  <c r="F29" i="42"/>
  <c r="E29" i="42"/>
  <c r="D29" i="42"/>
  <c r="F28" i="42"/>
  <c r="E28" i="42"/>
  <c r="D28" i="42"/>
  <c r="F27" i="42"/>
  <c r="E27" i="42"/>
  <c r="D27" i="42"/>
  <c r="F26" i="42"/>
  <c r="E26" i="42"/>
  <c r="D26" i="42"/>
  <c r="F25" i="42"/>
  <c r="E25" i="42"/>
  <c r="D25" i="42"/>
  <c r="F24" i="42"/>
  <c r="E24" i="42"/>
  <c r="D24" i="42"/>
  <c r="F23" i="42"/>
  <c r="E23" i="42"/>
  <c r="D23" i="42"/>
  <c r="F22" i="42"/>
  <c r="E22" i="42"/>
  <c r="D22" i="42"/>
  <c r="F21" i="42"/>
  <c r="E21" i="42"/>
  <c r="D21" i="42"/>
  <c r="F20" i="42"/>
  <c r="E20" i="42"/>
  <c r="D20" i="42"/>
  <c r="F19" i="42"/>
  <c r="E19" i="42"/>
  <c r="D19" i="42"/>
  <c r="F18" i="42"/>
  <c r="E18" i="42"/>
  <c r="D18" i="42"/>
  <c r="F17" i="42"/>
  <c r="E17" i="42"/>
  <c r="D17" i="42"/>
  <c r="F16" i="42"/>
  <c r="E16" i="42"/>
  <c r="D16" i="42"/>
  <c r="F15" i="42"/>
  <c r="E15" i="42"/>
  <c r="D15" i="42"/>
  <c r="F14" i="42"/>
  <c r="E14" i="42"/>
  <c r="D14" i="42"/>
  <c r="F76" i="42"/>
  <c r="E76" i="42"/>
  <c r="D76" i="42"/>
  <c r="F75" i="42"/>
  <c r="E75" i="42"/>
  <c r="D75" i="42"/>
  <c r="F74" i="42"/>
  <c r="E74" i="42"/>
  <c r="D74" i="42"/>
  <c r="F73" i="42"/>
  <c r="E73" i="42"/>
  <c r="D73" i="42"/>
  <c r="F72" i="42"/>
  <c r="E72" i="42"/>
  <c r="D72" i="42"/>
  <c r="F71" i="42"/>
  <c r="E71" i="42"/>
  <c r="D71" i="42"/>
  <c r="F70" i="42"/>
  <c r="E70" i="42"/>
  <c r="D70" i="42"/>
  <c r="F69" i="42"/>
  <c r="E69" i="42"/>
  <c r="D69" i="42"/>
  <c r="F68" i="42"/>
  <c r="E68" i="42"/>
  <c r="D68" i="42"/>
  <c r="F67" i="42"/>
  <c r="E67" i="42"/>
  <c r="D67" i="42"/>
  <c r="F66" i="42"/>
  <c r="E66" i="42"/>
  <c r="D66" i="42"/>
  <c r="F65" i="42"/>
  <c r="E65" i="42"/>
  <c r="D65" i="42"/>
  <c r="F64" i="42"/>
  <c r="E64" i="42"/>
  <c r="D64" i="42"/>
  <c r="F63" i="42"/>
  <c r="E63" i="42"/>
  <c r="D63" i="42"/>
  <c r="F62" i="42"/>
  <c r="E62" i="42"/>
  <c r="D62" i="42"/>
  <c r="F61" i="42"/>
  <c r="E61" i="42"/>
  <c r="D61" i="42"/>
  <c r="F60" i="42"/>
  <c r="E60" i="42"/>
  <c r="D60" i="42"/>
  <c r="F59" i="42"/>
  <c r="E59" i="42"/>
  <c r="D59" i="42"/>
  <c r="F58" i="42"/>
  <c r="E58" i="42"/>
  <c r="D58" i="42"/>
  <c r="F57" i="42"/>
  <c r="E57" i="42"/>
  <c r="D57" i="42"/>
  <c r="F56" i="42"/>
  <c r="E56" i="42"/>
  <c r="D56" i="42"/>
  <c r="F55" i="42"/>
  <c r="E55" i="42"/>
  <c r="D55" i="42"/>
  <c r="F54" i="42"/>
  <c r="E54" i="42"/>
  <c r="D54" i="42"/>
  <c r="F53" i="42"/>
  <c r="E53" i="42"/>
  <c r="D53" i="42"/>
  <c r="F52" i="42"/>
  <c r="E52" i="42"/>
  <c r="D52" i="42"/>
  <c r="F51" i="42"/>
  <c r="E51" i="42"/>
  <c r="D51" i="42"/>
  <c r="F50" i="42"/>
  <c r="E50" i="42"/>
  <c r="D50" i="42"/>
  <c r="F49" i="42"/>
  <c r="E49" i="42"/>
  <c r="D49" i="42"/>
  <c r="F48" i="42"/>
  <c r="E48" i="42"/>
  <c r="D48" i="42"/>
  <c r="F47" i="42"/>
  <c r="E47" i="42"/>
  <c r="D47" i="42"/>
  <c r="W16" i="42" l="1"/>
  <c r="Q16" i="42"/>
  <c r="J19" i="42"/>
  <c r="V19" i="42"/>
  <c r="P19" i="42"/>
  <c r="P85" i="42" s="1"/>
  <c r="L21" i="42"/>
  <c r="L87" i="42" s="1"/>
  <c r="X21" i="42"/>
  <c r="X87" i="42" s="1"/>
  <c r="R21" i="42"/>
  <c r="R87" i="42" s="1"/>
  <c r="K24" i="42"/>
  <c r="K90" i="42" s="1"/>
  <c r="W24" i="42"/>
  <c r="Q24" i="42"/>
  <c r="Q90" i="42" s="1"/>
  <c r="J27" i="42"/>
  <c r="P27" i="42"/>
  <c r="V27" i="42"/>
  <c r="V93" i="42" s="1"/>
  <c r="L29" i="42"/>
  <c r="L95" i="42" s="1"/>
  <c r="X29" i="42"/>
  <c r="X95" i="42" s="1"/>
  <c r="R29" i="42"/>
  <c r="R95" i="42" s="1"/>
  <c r="W32" i="42"/>
  <c r="W98" i="42" s="1"/>
  <c r="Q32" i="42"/>
  <c r="Q98" i="42" s="1"/>
  <c r="J35" i="42"/>
  <c r="J101" i="42" s="1"/>
  <c r="P35" i="42"/>
  <c r="V35" i="42"/>
  <c r="L37" i="42"/>
  <c r="L103" i="42" s="1"/>
  <c r="X37" i="42"/>
  <c r="X103" i="42" s="1"/>
  <c r="R37" i="42"/>
  <c r="K40" i="42"/>
  <c r="K106" i="42" s="1"/>
  <c r="W40" i="42"/>
  <c r="W106" i="42" s="1"/>
  <c r="Q40" i="42"/>
  <c r="Q106" i="42" s="1"/>
  <c r="P43" i="42"/>
  <c r="P109" i="42" s="1"/>
  <c r="V43" i="42"/>
  <c r="V109" i="42" s="1"/>
  <c r="J14" i="42"/>
  <c r="J80" i="42" s="1"/>
  <c r="P14" i="42"/>
  <c r="P80" i="42" s="1"/>
  <c r="V14" i="42"/>
  <c r="V80" i="42" s="1"/>
  <c r="L24" i="42"/>
  <c r="X24" i="42"/>
  <c r="X90" i="42" s="1"/>
  <c r="R24" i="42"/>
  <c r="J38" i="42"/>
  <c r="V38" i="42"/>
  <c r="V104" i="42" s="1"/>
  <c r="P38" i="42"/>
  <c r="P104" i="42" s="1"/>
  <c r="J17" i="42"/>
  <c r="J83" i="42" s="1"/>
  <c r="V17" i="42"/>
  <c r="V83" i="42" s="1"/>
  <c r="P17" i="42"/>
  <c r="P83" i="42" s="1"/>
  <c r="L19" i="42"/>
  <c r="X19" i="42"/>
  <c r="X85" i="42" s="1"/>
  <c r="R19" i="42"/>
  <c r="K22" i="42"/>
  <c r="K88" i="42" s="1"/>
  <c r="Q22" i="42"/>
  <c r="Q88" i="42" s="1"/>
  <c r="W22" i="42"/>
  <c r="W88" i="42" s="1"/>
  <c r="J25" i="42"/>
  <c r="V25" i="42"/>
  <c r="P25" i="42"/>
  <c r="L27" i="42"/>
  <c r="L93" i="42" s="1"/>
  <c r="X27" i="42"/>
  <c r="X93" i="42" s="1"/>
  <c r="R27" i="42"/>
  <c r="R93" i="42" s="1"/>
  <c r="K30" i="42"/>
  <c r="K96" i="42" s="1"/>
  <c r="Q30" i="42"/>
  <c r="Q96" i="42" s="1"/>
  <c r="W30" i="42"/>
  <c r="P33" i="42"/>
  <c r="V33" i="42"/>
  <c r="V99" i="42" s="1"/>
  <c r="L35" i="42"/>
  <c r="X35" i="42"/>
  <c r="X101" i="42" s="1"/>
  <c r="R35" i="42"/>
  <c r="R101" i="42" s="1"/>
  <c r="K38" i="42"/>
  <c r="K104" i="42" s="1"/>
  <c r="W38" i="42"/>
  <c r="W104" i="42" s="1"/>
  <c r="Q38" i="42"/>
  <c r="J41" i="42"/>
  <c r="P41" i="42"/>
  <c r="V41" i="42"/>
  <c r="V107" i="42" s="1"/>
  <c r="L43" i="42"/>
  <c r="X43" i="42"/>
  <c r="X109" i="42" s="1"/>
  <c r="R43" i="42"/>
  <c r="R109" i="42" s="1"/>
  <c r="Q43" i="42"/>
  <c r="Q109" i="42" s="1"/>
  <c r="W43" i="42"/>
  <c r="W109" i="42" s="1"/>
  <c r="K14" i="42"/>
  <c r="K80" i="42" s="1"/>
  <c r="Q14" i="42"/>
  <c r="Q80" i="42" s="1"/>
  <c r="W14" i="42"/>
  <c r="X14" i="42"/>
  <c r="R14" i="42"/>
  <c r="R80" i="42" s="1"/>
  <c r="K17" i="42"/>
  <c r="K83" i="42" s="1"/>
  <c r="Q17" i="42"/>
  <c r="Q83" i="42" s="1"/>
  <c r="W17" i="42"/>
  <c r="V20" i="42"/>
  <c r="P20" i="42"/>
  <c r="L22" i="42"/>
  <c r="L88" i="42" s="1"/>
  <c r="X22" i="42"/>
  <c r="X88" i="42" s="1"/>
  <c r="R22" i="42"/>
  <c r="R88" i="42" s="1"/>
  <c r="W25" i="42"/>
  <c r="W91" i="42" s="1"/>
  <c r="Q25" i="42"/>
  <c r="Q91" i="42" s="1"/>
  <c r="J28" i="42"/>
  <c r="V28" i="42"/>
  <c r="P28" i="42"/>
  <c r="L30" i="42"/>
  <c r="R30" i="42"/>
  <c r="R96" i="42" s="1"/>
  <c r="X30" i="42"/>
  <c r="X96" i="42" s="1"/>
  <c r="K33" i="42"/>
  <c r="K99" i="42" s="1"/>
  <c r="Q33" i="42"/>
  <c r="Q99" i="42" s="1"/>
  <c r="W33" i="42"/>
  <c r="J36" i="42"/>
  <c r="J102" i="42" s="1"/>
  <c r="V36" i="42"/>
  <c r="V102" i="42" s="1"/>
  <c r="P36" i="42"/>
  <c r="L38" i="42"/>
  <c r="X38" i="42"/>
  <c r="X104" i="42" s="1"/>
  <c r="R38" i="42"/>
  <c r="R104" i="42" s="1"/>
  <c r="K41" i="42"/>
  <c r="K107" i="42" s="1"/>
  <c r="Q41" i="42"/>
  <c r="Q107" i="42" s="1"/>
  <c r="W41" i="42"/>
  <c r="W107" i="42" s="1"/>
  <c r="W134" i="50"/>
  <c r="V138" i="50" s="1"/>
  <c r="X122" i="50"/>
  <c r="K27" i="42"/>
  <c r="K93" i="42" s="1"/>
  <c r="W27" i="42"/>
  <c r="W93" i="42" s="1"/>
  <c r="Q27" i="42"/>
  <c r="Q93" i="42" s="1"/>
  <c r="J15" i="42"/>
  <c r="J81" i="42" s="1"/>
  <c r="V15" i="42"/>
  <c r="P15" i="42"/>
  <c r="L17" i="42"/>
  <c r="L83" i="42" s="1"/>
  <c r="R17" i="42"/>
  <c r="X17" i="42"/>
  <c r="X83" i="42" s="1"/>
  <c r="K20" i="42"/>
  <c r="K86" i="42" s="1"/>
  <c r="Q20" i="42"/>
  <c r="Q86" i="42" s="1"/>
  <c r="W20" i="42"/>
  <c r="W86" i="42" s="1"/>
  <c r="V23" i="42"/>
  <c r="V89" i="42" s="1"/>
  <c r="P23" i="42"/>
  <c r="L25" i="42"/>
  <c r="X25" i="42"/>
  <c r="R25" i="42"/>
  <c r="K28" i="42"/>
  <c r="K94" i="42" s="1"/>
  <c r="Q28" i="42"/>
  <c r="Q94" i="42" s="1"/>
  <c r="W28" i="42"/>
  <c r="W94" i="42" s="1"/>
  <c r="V31" i="42"/>
  <c r="V97" i="42" s="1"/>
  <c r="P31" i="42"/>
  <c r="P97" i="42" s="1"/>
  <c r="L33" i="42"/>
  <c r="L99" i="42" s="1"/>
  <c r="R33" i="42"/>
  <c r="R99" i="42" s="1"/>
  <c r="X33" i="42"/>
  <c r="W36" i="42"/>
  <c r="W102" i="42" s="1"/>
  <c r="Q36" i="42"/>
  <c r="Q102" i="42" s="1"/>
  <c r="V39" i="42"/>
  <c r="V105" i="42" s="1"/>
  <c r="P39" i="42"/>
  <c r="L41" i="42"/>
  <c r="L107" i="42" s="1"/>
  <c r="R41" i="42"/>
  <c r="R107" i="42" s="1"/>
  <c r="X41" i="42"/>
  <c r="X107" i="42" s="1"/>
  <c r="K120" i="50"/>
  <c r="K19" i="42"/>
  <c r="K85" i="42" s="1"/>
  <c r="W19" i="42"/>
  <c r="W85" i="42" s="1"/>
  <c r="Q19" i="42"/>
  <c r="Q85" i="42" s="1"/>
  <c r="P30" i="42"/>
  <c r="P96" i="42" s="1"/>
  <c r="V30" i="42"/>
  <c r="V96" i="42" s="1"/>
  <c r="K35" i="42"/>
  <c r="W35" i="42"/>
  <c r="W101" i="42" s="1"/>
  <c r="Q35" i="42"/>
  <c r="Q101" i="42" s="1"/>
  <c r="J18" i="42"/>
  <c r="J84" i="42" s="1"/>
  <c r="V18" i="42"/>
  <c r="V84" i="42" s="1"/>
  <c r="P18" i="42"/>
  <c r="P84" i="42" s="1"/>
  <c r="K23" i="42"/>
  <c r="W23" i="42"/>
  <c r="W89" i="42" s="1"/>
  <c r="Q23" i="42"/>
  <c r="L28" i="42"/>
  <c r="R28" i="42"/>
  <c r="X28" i="42"/>
  <c r="X94" i="42" s="1"/>
  <c r="J34" i="42"/>
  <c r="J100" i="42" s="1"/>
  <c r="V34" i="42"/>
  <c r="V100" i="42" s="1"/>
  <c r="P34" i="42"/>
  <c r="P100" i="42" s="1"/>
  <c r="W39" i="42"/>
  <c r="W105" i="42" s="1"/>
  <c r="Q39" i="42"/>
  <c r="Q105" i="42" s="1"/>
  <c r="X15" i="42"/>
  <c r="X81" i="42" s="1"/>
  <c r="R15" i="42"/>
  <c r="K18" i="42"/>
  <c r="W18" i="42"/>
  <c r="W84" i="42" s="1"/>
  <c r="Q18" i="42"/>
  <c r="Q84" i="42" s="1"/>
  <c r="J21" i="42"/>
  <c r="V21" i="42"/>
  <c r="V87" i="42" s="1"/>
  <c r="P21" i="42"/>
  <c r="X23" i="42"/>
  <c r="X89" i="42" s="1"/>
  <c r="R23" i="42"/>
  <c r="K26" i="42"/>
  <c r="K92" i="42" s="1"/>
  <c r="W26" i="42"/>
  <c r="W92" i="42" s="1"/>
  <c r="Q26" i="42"/>
  <c r="Q92" i="42" s="1"/>
  <c r="V29" i="42"/>
  <c r="P29" i="42"/>
  <c r="P95" i="42" s="1"/>
  <c r="L31" i="42"/>
  <c r="X31" i="42"/>
  <c r="X97" i="42" s="1"/>
  <c r="R31" i="42"/>
  <c r="R97" i="42" s="1"/>
  <c r="K34" i="42"/>
  <c r="K100" i="42" s="1"/>
  <c r="W34" i="42"/>
  <c r="W100" i="42" s="1"/>
  <c r="Q34" i="42"/>
  <c r="Q100" i="42" s="1"/>
  <c r="P37" i="42"/>
  <c r="P103" i="42" s="1"/>
  <c r="V37" i="42"/>
  <c r="V103" i="42" s="1"/>
  <c r="R39" i="42"/>
  <c r="R105" i="42" s="1"/>
  <c r="X39" i="42"/>
  <c r="X105" i="42" s="1"/>
  <c r="W42" i="42"/>
  <c r="Q42" i="42"/>
  <c r="Q108" i="42" s="1"/>
  <c r="Z123" i="50"/>
  <c r="Y135" i="50"/>
  <c r="X139" i="50" s="1"/>
  <c r="X16" i="42"/>
  <c r="R16" i="42"/>
  <c r="R82" i="42" s="1"/>
  <c r="J22" i="42"/>
  <c r="J88" i="42" s="1"/>
  <c r="P22" i="42"/>
  <c r="P88" i="42" s="1"/>
  <c r="V22" i="42"/>
  <c r="V88" i="42" s="1"/>
  <c r="L32" i="42"/>
  <c r="L98" i="42" s="1"/>
  <c r="R32" i="42"/>
  <c r="R98" i="42" s="1"/>
  <c r="X32" i="42"/>
  <c r="X98" i="42" s="1"/>
  <c r="X40" i="42"/>
  <c r="R40" i="42"/>
  <c r="R106" i="42" s="1"/>
  <c r="K15" i="42"/>
  <c r="W15" i="42"/>
  <c r="W81" i="42" s="1"/>
  <c r="Q15" i="42"/>
  <c r="Q81" i="42" s="1"/>
  <c r="L20" i="42"/>
  <c r="L86" i="42" s="1"/>
  <c r="R20" i="42"/>
  <c r="R86" i="42" s="1"/>
  <c r="X20" i="42"/>
  <c r="X86" i="42" s="1"/>
  <c r="P26" i="42"/>
  <c r="P92" i="42" s="1"/>
  <c r="V26" i="42"/>
  <c r="V92" i="42" s="1"/>
  <c r="K31" i="42"/>
  <c r="W31" i="42"/>
  <c r="Q31" i="42"/>
  <c r="L36" i="42"/>
  <c r="L102" i="42" s="1"/>
  <c r="R36" i="42"/>
  <c r="R102" i="42" s="1"/>
  <c r="X36" i="42"/>
  <c r="X102" i="42" s="1"/>
  <c r="J42" i="42"/>
  <c r="J108" i="42" s="1"/>
  <c r="V42" i="42"/>
  <c r="V108" i="42" s="1"/>
  <c r="P42" i="42"/>
  <c r="P108" i="42" s="1"/>
  <c r="F82" i="42"/>
  <c r="V16" i="42"/>
  <c r="V82" i="42" s="1"/>
  <c r="P16" i="42"/>
  <c r="P82" i="42" s="1"/>
  <c r="X18" i="42"/>
  <c r="X84" i="42" s="1"/>
  <c r="R18" i="42"/>
  <c r="R84" i="42" s="1"/>
  <c r="K21" i="42"/>
  <c r="K87" i="42" s="1"/>
  <c r="W21" i="42"/>
  <c r="W87" i="42" s="1"/>
  <c r="Q21" i="42"/>
  <c r="Q87" i="42" s="1"/>
  <c r="P24" i="42"/>
  <c r="P90" i="42" s="1"/>
  <c r="V24" i="42"/>
  <c r="V90" i="42" s="1"/>
  <c r="L26" i="42"/>
  <c r="X26" i="42"/>
  <c r="X92" i="42" s="1"/>
  <c r="R26" i="42"/>
  <c r="R92" i="42" s="1"/>
  <c r="K29" i="42"/>
  <c r="W29" i="42"/>
  <c r="Q29" i="42"/>
  <c r="Q95" i="42" s="1"/>
  <c r="V32" i="42"/>
  <c r="V98" i="42" s="1"/>
  <c r="P32" i="42"/>
  <c r="P98" i="42" s="1"/>
  <c r="L34" i="42"/>
  <c r="L100" i="42" s="1"/>
  <c r="X34" i="42"/>
  <c r="X100" i="42" s="1"/>
  <c r="R34" i="42"/>
  <c r="R100" i="42" s="1"/>
  <c r="K37" i="42"/>
  <c r="Q37" i="42"/>
  <c r="Q103" i="42" s="1"/>
  <c r="W37" i="42"/>
  <c r="V40" i="42"/>
  <c r="P40" i="42"/>
  <c r="P106" i="42" s="1"/>
  <c r="X42" i="42"/>
  <c r="X108" i="42" s="1"/>
  <c r="R42" i="42"/>
  <c r="R108" i="42" s="1"/>
  <c r="U136" i="50"/>
  <c r="T140" i="50" s="1"/>
  <c r="V124" i="50"/>
  <c r="L15" i="42"/>
  <c r="L81" i="42" s="1"/>
  <c r="L23" i="42"/>
  <c r="L89" i="42" s="1"/>
  <c r="C28" i="42"/>
  <c r="J29" i="42"/>
  <c r="J95" i="42" s="1"/>
  <c r="J37" i="42"/>
  <c r="J103" i="42" s="1"/>
  <c r="L39" i="42"/>
  <c r="L105" i="42" s="1"/>
  <c r="K42" i="42"/>
  <c r="K108" i="42" s="1"/>
  <c r="J32" i="42"/>
  <c r="J98" i="42" s="1"/>
  <c r="L42" i="42"/>
  <c r="L108" i="42" s="1"/>
  <c r="K43" i="42"/>
  <c r="K109" i="42" s="1"/>
  <c r="L18" i="42"/>
  <c r="L84" i="42" s="1"/>
  <c r="C23" i="42"/>
  <c r="J24" i="42"/>
  <c r="J90" i="42" s="1"/>
  <c r="J40" i="42"/>
  <c r="J106" i="42" s="1"/>
  <c r="L16" i="42"/>
  <c r="L82" i="42" s="1"/>
  <c r="C21" i="42"/>
  <c r="J30" i="42"/>
  <c r="J96" i="42" s="1"/>
  <c r="L40" i="42"/>
  <c r="L106" i="42" s="1"/>
  <c r="J33" i="42"/>
  <c r="J99" i="42" s="1"/>
  <c r="J16" i="42"/>
  <c r="J82" i="42" s="1"/>
  <c r="L14" i="42"/>
  <c r="L80" i="42" s="1"/>
  <c r="J20" i="42"/>
  <c r="J86" i="42" s="1"/>
  <c r="K25" i="42"/>
  <c r="K91" i="42" s="1"/>
  <c r="K16" i="42"/>
  <c r="K82" i="42" s="1"/>
  <c r="K32" i="42"/>
  <c r="J43" i="42"/>
  <c r="J109" i="42" s="1"/>
  <c r="J23" i="42"/>
  <c r="J89" i="42" s="1"/>
  <c r="J31" i="42"/>
  <c r="J97" i="42" s="1"/>
  <c r="K36" i="42"/>
  <c r="K102" i="42" s="1"/>
  <c r="J39" i="42"/>
  <c r="J105" i="42" s="1"/>
  <c r="J26" i="42"/>
  <c r="J92" i="42" s="1"/>
  <c r="K39" i="42"/>
  <c r="K105" i="42" s="1"/>
  <c r="D80" i="42"/>
  <c r="X91" i="42"/>
  <c r="C30" i="42"/>
  <c r="C37" i="42"/>
  <c r="R85" i="42"/>
  <c r="C24" i="42"/>
  <c r="L92" i="42"/>
  <c r="C31" i="42"/>
  <c r="C38" i="42"/>
  <c r="C25" i="42"/>
  <c r="C32" i="42"/>
  <c r="C39" i="42"/>
  <c r="C26" i="42"/>
  <c r="C33" i="42"/>
  <c r="C40" i="42"/>
  <c r="C27" i="42"/>
  <c r="C34" i="42"/>
  <c r="X82" i="42"/>
  <c r="C41" i="42"/>
  <c r="L109" i="42"/>
  <c r="C35" i="42"/>
  <c r="C22" i="42"/>
  <c r="R103" i="42"/>
  <c r="C42" i="42"/>
  <c r="C29" i="42"/>
  <c r="C36" i="42"/>
  <c r="C43" i="42"/>
  <c r="P89" i="42"/>
  <c r="P99" i="42"/>
  <c r="P102" i="42"/>
  <c r="F80" i="42"/>
  <c r="W82" i="42"/>
  <c r="E85" i="42"/>
  <c r="E101" i="42"/>
  <c r="W108" i="42"/>
  <c r="F108" i="42"/>
  <c r="E94" i="42"/>
  <c r="E108" i="42"/>
  <c r="W96" i="42"/>
  <c r="F94" i="42"/>
  <c r="F100" i="42"/>
  <c r="W99" i="42"/>
  <c r="E109" i="42"/>
  <c r="D87" i="42"/>
  <c r="D101" i="42"/>
  <c r="K98" i="42"/>
  <c r="F91" i="42"/>
  <c r="F104" i="42"/>
  <c r="Q82" i="42"/>
  <c r="F88" i="42"/>
  <c r="E95" i="42"/>
  <c r="E99" i="42"/>
  <c r="E91" i="42"/>
  <c r="E89" i="42"/>
  <c r="F92" i="42"/>
  <c r="E102" i="42"/>
  <c r="F98" i="42"/>
  <c r="E82" i="42"/>
  <c r="L85" i="42"/>
  <c r="V85" i="42"/>
  <c r="F84" i="42"/>
  <c r="E88" i="42"/>
  <c r="F101" i="42"/>
  <c r="D100" i="42"/>
  <c r="W80" i="42"/>
  <c r="E100" i="42"/>
  <c r="D107" i="42"/>
  <c r="J107" i="42"/>
  <c r="E107" i="42"/>
  <c r="E93" i="42"/>
  <c r="X80" i="42"/>
  <c r="D109" i="42"/>
  <c r="F81" i="42"/>
  <c r="F102" i="42"/>
  <c r="K89" i="42"/>
  <c r="W95" i="42"/>
  <c r="F95" i="42"/>
  <c r="E98" i="42"/>
  <c r="F85" i="42"/>
  <c r="D99" i="42"/>
  <c r="D106" i="42"/>
  <c r="D89" i="42"/>
  <c r="D102" i="42"/>
  <c r="Q89" i="42"/>
  <c r="E96" i="42"/>
  <c r="F105" i="42"/>
  <c r="K95" i="42"/>
  <c r="P87" i="42"/>
  <c r="D81" i="42"/>
  <c r="F109" i="42"/>
  <c r="R89" i="42"/>
  <c r="P105" i="42"/>
  <c r="F89" i="42"/>
  <c r="E105" i="42"/>
  <c r="E87" i="42"/>
  <c r="E81" i="42"/>
  <c r="D85" i="42"/>
  <c r="F96" i="42"/>
  <c r="D83" i="42"/>
  <c r="Q97" i="42"/>
  <c r="D98" i="42"/>
  <c r="D103" i="42"/>
  <c r="D82" i="42"/>
  <c r="D86" i="42"/>
  <c r="D95" i="42"/>
  <c r="D96" i="42"/>
  <c r="D105" i="42"/>
  <c r="F83" i="42"/>
  <c r="D97" i="42"/>
  <c r="F90" i="42"/>
  <c r="D92" i="42"/>
  <c r="E92" i="42"/>
  <c r="E90" i="42"/>
  <c r="F103" i="42"/>
  <c r="E97" i="42"/>
  <c r="D93" i="42"/>
  <c r="W83" i="42"/>
  <c r="L96" i="42"/>
  <c r="W103" i="42"/>
  <c r="K103" i="42"/>
  <c r="R83" i="42"/>
  <c r="J94" i="42"/>
  <c r="D84" i="42"/>
  <c r="D104" i="42"/>
  <c r="K84" i="42"/>
  <c r="V91" i="42"/>
  <c r="P91" i="42"/>
  <c r="J91" i="42"/>
  <c r="F97" i="42"/>
  <c r="Q104" i="42"/>
  <c r="W90" i="42"/>
  <c r="F93" i="42"/>
  <c r="L90" i="42"/>
  <c r="J87" i="42"/>
  <c r="P93" i="42"/>
  <c r="J93" i="42"/>
  <c r="X99" i="42"/>
  <c r="E86" i="42"/>
  <c r="D90" i="42"/>
  <c r="X106" i="42"/>
  <c r="F86" i="42"/>
  <c r="E106" i="42"/>
  <c r="F106" i="42"/>
  <c r="K97" i="42"/>
  <c r="D94" i="42"/>
  <c r="V94" i="42"/>
  <c r="P94" i="42"/>
  <c r="E83" i="42"/>
  <c r="L97" i="42"/>
  <c r="V81" i="42"/>
  <c r="P81" i="42"/>
  <c r="F87" i="42"/>
  <c r="V101" i="42"/>
  <c r="P101" i="42"/>
  <c r="F107" i="42"/>
  <c r="D91" i="42"/>
  <c r="E103" i="42"/>
  <c r="K81" i="42"/>
  <c r="R94" i="42"/>
  <c r="L94" i="42"/>
  <c r="K101" i="42"/>
  <c r="F99" i="42"/>
  <c r="J104" i="42"/>
  <c r="R81" i="42"/>
  <c r="L101" i="42"/>
  <c r="W97" i="42"/>
  <c r="E84" i="42"/>
  <c r="D88" i="42"/>
  <c r="P107" i="42"/>
  <c r="E104" i="42"/>
  <c r="D108" i="42"/>
  <c r="R90" i="42"/>
  <c r="L104" i="42"/>
  <c r="L91" i="42"/>
  <c r="R91" i="42"/>
  <c r="J85" i="42"/>
  <c r="V86" i="42"/>
  <c r="V106" i="42"/>
  <c r="V95" i="42"/>
  <c r="P86" i="42"/>
  <c r="I43" i="42" l="1"/>
  <c r="O43" i="42"/>
  <c r="U43" i="42"/>
  <c r="I29" i="42"/>
  <c r="U29" i="42"/>
  <c r="O29" i="42"/>
  <c r="I39" i="42"/>
  <c r="U39" i="42"/>
  <c r="O39" i="42"/>
  <c r="I34" i="42"/>
  <c r="U34" i="42"/>
  <c r="O34" i="42"/>
  <c r="I35" i="42"/>
  <c r="O35" i="42"/>
  <c r="U35" i="42"/>
  <c r="I27" i="42"/>
  <c r="O27" i="42"/>
  <c r="U27" i="42"/>
  <c r="I33" i="42"/>
  <c r="U33" i="42"/>
  <c r="O33" i="42"/>
  <c r="I25" i="42"/>
  <c r="U25" i="42"/>
  <c r="O25" i="42"/>
  <c r="I30" i="42"/>
  <c r="U30" i="42"/>
  <c r="O30" i="42"/>
  <c r="I26" i="42"/>
  <c r="O26" i="42"/>
  <c r="U26" i="42"/>
  <c r="I31" i="42"/>
  <c r="U31" i="42"/>
  <c r="O31" i="42"/>
  <c r="I21" i="42"/>
  <c r="U21" i="42"/>
  <c r="O21" i="42"/>
  <c r="I28" i="42"/>
  <c r="U28" i="42"/>
  <c r="O28" i="42"/>
  <c r="L120" i="50"/>
  <c r="I42" i="42"/>
  <c r="U42" i="42"/>
  <c r="O42" i="42"/>
  <c r="I41" i="42"/>
  <c r="U41" i="42"/>
  <c r="O41" i="42"/>
  <c r="X134" i="50"/>
  <c r="W138" i="50" s="1"/>
  <c r="Y122" i="50"/>
  <c r="I24" i="42"/>
  <c r="O24" i="42"/>
  <c r="U24" i="42"/>
  <c r="I23" i="42"/>
  <c r="U23" i="42"/>
  <c r="O23" i="42"/>
  <c r="I36" i="42"/>
  <c r="U36" i="42"/>
  <c r="O36" i="42"/>
  <c r="I22" i="42"/>
  <c r="U22" i="42"/>
  <c r="O22" i="42"/>
  <c r="I40" i="42"/>
  <c r="O40" i="42"/>
  <c r="U40" i="42"/>
  <c r="I32" i="42"/>
  <c r="U32" i="42"/>
  <c r="O32" i="42"/>
  <c r="I38" i="42"/>
  <c r="U38" i="42"/>
  <c r="O38" i="42"/>
  <c r="I37" i="42"/>
  <c r="O37" i="42"/>
  <c r="U37" i="42"/>
  <c r="V136" i="50"/>
  <c r="U140" i="50" s="1"/>
  <c r="W124" i="50"/>
  <c r="AA123" i="50"/>
  <c r="Z135" i="50"/>
  <c r="Y139" i="50" s="1"/>
  <c r="AA135" i="50" l="1"/>
  <c r="Z139" i="50" s="1"/>
  <c r="AB123" i="50"/>
  <c r="W136" i="50"/>
  <c r="V140" i="50" s="1"/>
  <c r="X124" i="50"/>
  <c r="Y134" i="50"/>
  <c r="X138" i="50" s="1"/>
  <c r="Z122" i="50"/>
  <c r="U108" i="42"/>
  <c r="I108" i="42"/>
  <c r="O108" i="42"/>
  <c r="U82" i="42"/>
  <c r="I82" i="42"/>
  <c r="O82" i="42"/>
  <c r="U83" i="42"/>
  <c r="I83" i="42"/>
  <c r="O83" i="42"/>
  <c r="C83" i="42"/>
  <c r="O84" i="42"/>
  <c r="C84" i="42"/>
  <c r="U84" i="42"/>
  <c r="I84" i="42"/>
  <c r="O89" i="42"/>
  <c r="U89" i="42"/>
  <c r="I89" i="42"/>
  <c r="O90" i="42"/>
  <c r="U90" i="42"/>
  <c r="I90" i="42"/>
  <c r="U91" i="42"/>
  <c r="I91" i="42"/>
  <c r="O91" i="42"/>
  <c r="O92" i="42"/>
  <c r="U92" i="42"/>
  <c r="I92" i="42"/>
  <c r="O93" i="42"/>
  <c r="C93" i="42"/>
  <c r="U93" i="42"/>
  <c r="I93" i="42"/>
  <c r="U94" i="42"/>
  <c r="I94" i="42"/>
  <c r="O94" i="42"/>
  <c r="C94" i="42"/>
  <c r="O95" i="42"/>
  <c r="U95" i="42"/>
  <c r="I95" i="42"/>
  <c r="U97" i="42"/>
  <c r="I97" i="42"/>
  <c r="O97" i="42"/>
  <c r="O98" i="42"/>
  <c r="U98" i="42"/>
  <c r="I98" i="42"/>
  <c r="U99" i="42"/>
  <c r="I99" i="42"/>
  <c r="O99" i="42"/>
  <c r="O101" i="42"/>
  <c r="U101" i="42"/>
  <c r="I101" i="42"/>
  <c r="C90" i="42"/>
  <c r="C95" i="42"/>
  <c r="C97" i="42"/>
  <c r="C98" i="42"/>
  <c r="C99" i="42"/>
  <c r="C92" i="42"/>
  <c r="E80" i="42"/>
  <c r="C101" i="42"/>
  <c r="C82" i="42"/>
  <c r="C91" i="42"/>
  <c r="C108" i="42"/>
  <c r="C89" i="42"/>
  <c r="Z134" i="50" l="1"/>
  <c r="Y138" i="50" s="1"/>
  <c r="AA122" i="50"/>
  <c r="Y124" i="50"/>
  <c r="X136" i="50"/>
  <c r="W140" i="50" s="1"/>
  <c r="AB135" i="50"/>
  <c r="AA139" i="50" s="1"/>
  <c r="AC123" i="50"/>
  <c r="O107" i="42"/>
  <c r="C107" i="42"/>
  <c r="U107" i="42"/>
  <c r="I107" i="42"/>
  <c r="U100" i="42"/>
  <c r="I100" i="42"/>
  <c r="O100" i="42"/>
  <c r="C100" i="42"/>
  <c r="O87" i="42"/>
  <c r="C87" i="42"/>
  <c r="U87" i="42"/>
  <c r="I87" i="42"/>
  <c r="U14" i="42"/>
  <c r="U80" i="42" s="1"/>
  <c r="I80" i="42"/>
  <c r="O14" i="42"/>
  <c r="O80" i="42" s="1"/>
  <c r="O106" i="42"/>
  <c r="C106" i="42"/>
  <c r="U106" i="42"/>
  <c r="I106" i="42"/>
  <c r="O86" i="42"/>
  <c r="C86" i="42"/>
  <c r="U86" i="42"/>
  <c r="I86" i="42"/>
  <c r="O81" i="42"/>
  <c r="C81" i="42"/>
  <c r="U81" i="42"/>
  <c r="I81" i="42"/>
  <c r="O109" i="42"/>
  <c r="C109" i="42"/>
  <c r="U109" i="42"/>
  <c r="I109" i="42"/>
  <c r="O104" i="42"/>
  <c r="C104" i="42"/>
  <c r="U104" i="42"/>
  <c r="I104" i="42"/>
  <c r="U103" i="42"/>
  <c r="I103" i="42"/>
  <c r="O103" i="42"/>
  <c r="C103" i="42"/>
  <c r="U88" i="42"/>
  <c r="I88" i="42"/>
  <c r="O88" i="42"/>
  <c r="C88" i="42"/>
  <c r="U102" i="42"/>
  <c r="I102" i="42"/>
  <c r="O102" i="42"/>
  <c r="C102" i="42"/>
  <c r="U105" i="42"/>
  <c r="I105" i="42"/>
  <c r="O105" i="42"/>
  <c r="C105" i="42"/>
  <c r="C96" i="42"/>
  <c r="U96" i="42"/>
  <c r="I96" i="42"/>
  <c r="O96" i="42"/>
  <c r="U85" i="42"/>
  <c r="I85" i="42"/>
  <c r="O85" i="42"/>
  <c r="C85" i="42"/>
  <c r="AC135" i="50" l="1"/>
  <c r="AB139" i="50" s="1"/>
  <c r="AD123" i="50"/>
  <c r="Z124" i="50"/>
  <c r="Y136" i="50"/>
  <c r="X140" i="50" s="1"/>
  <c r="AA134" i="50"/>
  <c r="Z138" i="50" s="1"/>
  <c r="AB122" i="50"/>
  <c r="AA124" i="50" l="1"/>
  <c r="Z136" i="50"/>
  <c r="Y140" i="50" s="1"/>
  <c r="AD135" i="50"/>
  <c r="AC139" i="50" s="1"/>
  <c r="AE123" i="50"/>
  <c r="AB134" i="50"/>
  <c r="AA138" i="50" s="1"/>
  <c r="AC122" i="50"/>
  <c r="AD122" i="50" l="1"/>
  <c r="AC134" i="50"/>
  <c r="AB138" i="50" s="1"/>
  <c r="AE135" i="50"/>
  <c r="AD139" i="50" s="1"/>
  <c r="AF123" i="50"/>
  <c r="AF135" i="50" s="1"/>
  <c r="AE139" i="50" s="1"/>
  <c r="AA136" i="50"/>
  <c r="Z140" i="50" s="1"/>
  <c r="AB124" i="50"/>
  <c r="AB136" i="50" l="1"/>
  <c r="AA140" i="50" s="1"/>
  <c r="AC124" i="50"/>
  <c r="AE122" i="50"/>
  <c r="AD134" i="50"/>
  <c r="AC138" i="50" s="1"/>
  <c r="G14" i="42" l="1" a="1"/>
  <c r="AF122" i="50"/>
  <c r="AF134" i="50" s="1"/>
  <c r="AE138" i="50" s="1"/>
  <c r="AE134" i="50"/>
  <c r="AD138" i="50" s="1"/>
  <c r="AC136" i="50"/>
  <c r="AB140" i="50" s="1"/>
  <c r="AD124" i="50"/>
  <c r="AD136" i="50" l="1"/>
  <c r="AC140" i="50" s="1"/>
  <c r="AE124" i="50"/>
  <c r="Y37" i="42"/>
  <c r="Y103" i="42" s="1"/>
  <c r="Y29" i="42"/>
  <c r="Y95" i="42" s="1"/>
  <c r="Y21" i="42"/>
  <c r="Y87" i="42" s="1"/>
  <c r="Y40" i="42"/>
  <c r="Y106" i="42" s="1"/>
  <c r="Y32" i="42"/>
  <c r="Y98" i="42" s="1"/>
  <c r="Y24" i="42"/>
  <c r="Y90" i="42" s="1"/>
  <c r="Y16" i="42"/>
  <c r="Y82" i="42" s="1"/>
  <c r="Y42" i="42"/>
  <c r="Y108" i="42" s="1"/>
  <c r="S36" i="42"/>
  <c r="S102" i="42" s="1"/>
  <c r="S28" i="42"/>
  <c r="S94" i="42" s="1"/>
  <c r="S20" i="42"/>
  <c r="S86" i="42" s="1"/>
  <c r="Y22" i="42"/>
  <c r="Y88" i="42" s="1"/>
  <c r="Y35" i="42"/>
  <c r="Y101" i="42" s="1"/>
  <c r="Y33" i="42"/>
  <c r="Y99" i="42" s="1"/>
  <c r="Y31" i="42"/>
  <c r="Y97" i="42" s="1"/>
  <c r="S39" i="42"/>
  <c r="S105" i="42" s="1"/>
  <c r="S31" i="42"/>
  <c r="S97" i="42" s="1"/>
  <c r="S23" i="42"/>
  <c r="S89" i="42" s="1"/>
  <c r="S15" i="42"/>
  <c r="S81" i="42" s="1"/>
  <c r="Y18" i="42"/>
  <c r="Y84" i="42" s="1"/>
  <c r="Y20" i="42"/>
  <c r="Y86" i="42" s="1"/>
  <c r="S42" i="42"/>
  <c r="S108" i="42" s="1"/>
  <c r="Y43" i="42"/>
  <c r="Y109" i="42" s="1"/>
  <c r="Y27" i="42"/>
  <c r="Y93" i="42" s="1"/>
  <c r="Y25" i="42"/>
  <c r="Y91" i="42" s="1"/>
  <c r="Y23" i="42"/>
  <c r="Y89" i="42" s="1"/>
  <c r="S41" i="42"/>
  <c r="S107" i="42" s="1"/>
  <c r="Y36" i="42"/>
  <c r="Y102" i="42" s="1"/>
  <c r="S38" i="42"/>
  <c r="S104" i="42" s="1"/>
  <c r="S30" i="42"/>
  <c r="S96" i="42" s="1"/>
  <c r="S21" i="42"/>
  <c r="S87" i="42" s="1"/>
  <c r="S19" i="42"/>
  <c r="S85" i="42" s="1"/>
  <c r="S17" i="42"/>
  <c r="S83" i="42" s="1"/>
  <c r="Y39" i="42"/>
  <c r="Y105" i="42" s="1"/>
  <c r="S37" i="42"/>
  <c r="S103" i="42" s="1"/>
  <c r="S32" i="42"/>
  <c r="S98" i="42" s="1"/>
  <c r="S27" i="42"/>
  <c r="S93" i="42" s="1"/>
  <c r="Y30" i="42"/>
  <c r="Y96" i="42" s="1"/>
  <c r="Y26" i="42"/>
  <c r="Y92" i="42" s="1"/>
  <c r="S40" i="42"/>
  <c r="S106" i="42" s="1"/>
  <c r="S34" i="42"/>
  <c r="S100" i="42" s="1"/>
  <c r="S25" i="42"/>
  <c r="S91" i="42" s="1"/>
  <c r="Y17" i="42"/>
  <c r="Y83" i="42" s="1"/>
  <c r="S43" i="42"/>
  <c r="S109" i="42" s="1"/>
  <c r="S29" i="42"/>
  <c r="S95" i="42" s="1"/>
  <c r="S18" i="42"/>
  <c r="S84" i="42" s="1"/>
  <c r="S16" i="42"/>
  <c r="S82" i="42" s="1"/>
  <c r="Y38" i="42"/>
  <c r="Y104" i="42" s="1"/>
  <c r="Y34" i="42"/>
  <c r="Y100" i="42" s="1"/>
  <c r="Y41" i="42"/>
  <c r="Y107" i="42" s="1"/>
  <c r="S26" i="42"/>
  <c r="S92" i="42" s="1"/>
  <c r="S24" i="42"/>
  <c r="S90" i="42" s="1"/>
  <c r="S22" i="42"/>
  <c r="S88" i="42" s="1"/>
  <c r="Y28" i="42"/>
  <c r="Y94" i="42" s="1"/>
  <c r="Y15" i="42"/>
  <c r="Y81" i="42" s="1"/>
  <c r="S35" i="42"/>
  <c r="S101" i="42" s="1"/>
  <c r="Y19" i="42"/>
  <c r="Y85" i="42" s="1"/>
  <c r="S33" i="42"/>
  <c r="S99" i="42" s="1"/>
  <c r="M27" i="42"/>
  <c r="M93" i="42" s="1"/>
  <c r="M30" i="42"/>
  <c r="M96" i="42" s="1"/>
  <c r="M42" i="42"/>
  <c r="M108" i="42" s="1"/>
  <c r="G14" i="42"/>
  <c r="G92" i="42"/>
  <c r="G95" i="42"/>
  <c r="G101" i="42"/>
  <c r="G106" i="42"/>
  <c r="M22" i="42"/>
  <c r="M88" i="42" s="1"/>
  <c r="M19" i="42"/>
  <c r="M85" i="42" s="1"/>
  <c r="M34" i="42"/>
  <c r="M100" i="42" s="1"/>
  <c r="M20" i="42"/>
  <c r="M86" i="42" s="1"/>
  <c r="G84" i="42"/>
  <c r="G87" i="42"/>
  <c r="G96" i="42"/>
  <c r="M39" i="42"/>
  <c r="M105" i="42" s="1"/>
  <c r="M41" i="42"/>
  <c r="M107" i="42" s="1"/>
  <c r="M18" i="42"/>
  <c r="M84" i="42" s="1"/>
  <c r="M23" i="42"/>
  <c r="M89" i="42" s="1"/>
  <c r="G104" i="42"/>
  <c r="G107" i="42"/>
  <c r="G99" i="42"/>
  <c r="M33" i="42"/>
  <c r="M99" i="42" s="1"/>
  <c r="M21" i="42"/>
  <c r="M87" i="42" s="1"/>
  <c r="M26" i="42"/>
  <c r="M92" i="42" s="1"/>
  <c r="G98" i="42"/>
  <c r="G86" i="42"/>
  <c r="G91" i="42"/>
  <c r="M24" i="42"/>
  <c r="M90" i="42" s="1"/>
  <c r="G85" i="42"/>
  <c r="G88" i="42"/>
  <c r="G90" i="42"/>
  <c r="G89" i="42"/>
  <c r="M31" i="42"/>
  <c r="M97" i="42" s="1"/>
  <c r="M15" i="42"/>
  <c r="M81" i="42" s="1"/>
  <c r="M25" i="42"/>
  <c r="M91" i="42" s="1"/>
  <c r="M40" i="42"/>
  <c r="M106" i="42" s="1"/>
  <c r="G109" i="42"/>
  <c r="G102" i="42"/>
  <c r="G100" i="42"/>
  <c r="G83" i="42"/>
  <c r="M36" i="42"/>
  <c r="M102" i="42" s="1"/>
  <c r="M37" i="42"/>
  <c r="M103" i="42" s="1"/>
  <c r="M17" i="42"/>
  <c r="M83" i="42" s="1"/>
  <c r="M32" i="42"/>
  <c r="M98" i="42" s="1"/>
  <c r="G93" i="42"/>
  <c r="G97" i="42"/>
  <c r="G103" i="42"/>
  <c r="G82" i="42"/>
  <c r="M29" i="42"/>
  <c r="M95" i="42" s="1"/>
  <c r="M43" i="42"/>
  <c r="M109" i="42" s="1"/>
  <c r="M35" i="42"/>
  <c r="M101" i="42" s="1"/>
  <c r="M38" i="42"/>
  <c r="M104" i="42" s="1"/>
  <c r="M28" i="42"/>
  <c r="M94" i="42" s="1"/>
  <c r="M16" i="42"/>
  <c r="M82" i="42" s="1"/>
  <c r="G105" i="42"/>
  <c r="G108" i="42"/>
  <c r="G81" i="42"/>
  <c r="G94" i="42"/>
  <c r="Y14" i="42" l="1"/>
  <c r="Y80" i="42" s="1"/>
  <c r="S14" i="42"/>
  <c r="S80" i="42" s="1"/>
  <c r="M14" i="42"/>
  <c r="M80" i="42" s="1"/>
  <c r="G80" i="42"/>
  <c r="AE136" i="50"/>
  <c r="AD140" i="50" s="1"/>
  <c r="AF124" i="50"/>
  <c r="AF136" i="50" s="1"/>
  <c r="AE140" i="5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<sst xmlns="http://schemas.openxmlformats.org/spreadsheetml/2006/main" count="587" uniqueCount="79">
  <si>
    <t>Case #</t>
  </si>
  <si>
    <t>Project Site</t>
  </si>
  <si>
    <t>Resource Cost Scenario</t>
  </si>
  <si>
    <t>Transmission Cost Scenario</t>
  </si>
  <si>
    <t>Procurement</t>
  </si>
  <si>
    <t>Year</t>
  </si>
  <si>
    <t>MW</t>
  </si>
  <si>
    <t>$/kW-yr</t>
  </si>
  <si>
    <t>Morro Bay</t>
  </si>
  <si>
    <t>Conservative</t>
  </si>
  <si>
    <t>Tx - PSP Morro</t>
  </si>
  <si>
    <t>PSP - High</t>
  </si>
  <si>
    <t>PSP - Mid</t>
  </si>
  <si>
    <t>PSP - Low</t>
  </si>
  <si>
    <t>Humboldt Bay</t>
  </si>
  <si>
    <t>Tx - PSP Humboldt</t>
  </si>
  <si>
    <t>Tx - E3 High</t>
  </si>
  <si>
    <t>Tx - E3 Mid</t>
  </si>
  <si>
    <t>Tx - E3 Low</t>
  </si>
  <si>
    <t>Del Norte</t>
  </si>
  <si>
    <t>Cape Mendocino</t>
  </si>
  <si>
    <t>From RP&amp;T</t>
  </si>
  <si>
    <t>Transmission Scenario</t>
  </si>
  <si>
    <t>Tx Upgrade</t>
  </si>
  <si>
    <t>CRF</t>
  </si>
  <si>
    <t>Levelized Cost</t>
  </si>
  <si>
    <t>Notes on Upgrade Cost</t>
  </si>
  <si>
    <t>Notes on NREL Grid Connection Cost (GCC)</t>
  </si>
  <si>
    <t>$MM</t>
  </si>
  <si>
    <t>2022 $/kW-yr</t>
  </si>
  <si>
    <t>$110MM from CAISO Transmission Plan, inflated to 2022 $</t>
  </si>
  <si>
    <t>CAISO Transmission Plan includes onshore Tx costs only; NREL 2020 CA OSW GCC (part of CAPEX) includes offshore Tx costs.</t>
  </si>
  <si>
    <t>$2.3BN from CAISO Transmission Plan, inflated to 2022 $</t>
  </si>
  <si>
    <t>$2B per GW of installed capacity (Schatz 2023 Conservative, 2023 PSP)</t>
  </si>
  <si>
    <t>Include GCC for consistency with prior studies.</t>
  </si>
  <si>
    <t>$1.5B per GW of installed capacity (Schatz 2023 Optimistic)</t>
  </si>
  <si>
    <t>$1.25B per GW of installed capacity (CAISO Optimistic)</t>
  </si>
  <si>
    <t>$110MM from CAISO Transmission Plan, upscaled from 3 MW/km2 to 5 MW/km2 density factor, inflated to 2022 $</t>
  </si>
  <si>
    <t>Resource Locations</t>
  </si>
  <si>
    <t>All values 2022 $/kW</t>
  </si>
  <si>
    <t>Capex (excl. Grid Connection Costs, Tx)</t>
  </si>
  <si>
    <t>Optimistic</t>
  </si>
  <si>
    <t>Grid Connection Costs (PSP Only)</t>
  </si>
  <si>
    <t>Total CAPEX</t>
  </si>
  <si>
    <t>Total Resource + Tx Cost</t>
  </si>
  <si>
    <t>Levelized Fixed Cost, 2022 $/kW-yr (from CPUC IRP Pro Forma)</t>
  </si>
  <si>
    <t>Levelized Cost of Electricity, 2022 $/MWh (from CPUC IRP Pro Forma)</t>
  </si>
  <si>
    <t>Levelized Fixed Cost + Tx, 2022 $/kW-yr</t>
  </si>
  <si>
    <t>LCOE+Tx (estimated)</t>
  </si>
  <si>
    <t>Select modeling years only:</t>
  </si>
  <si>
    <t>PSP Mid/Low/High Cost Scenarios</t>
  </si>
  <si>
    <t>CFF</t>
  </si>
  <si>
    <t>NREL 2023 ATB (2021 $/kW)</t>
  </si>
  <si>
    <t>Overnight Capital Cost</t>
  </si>
  <si>
    <t>Low</t>
  </si>
  <si>
    <t>Mid</t>
  </si>
  <si>
    <t>High</t>
  </si>
  <si>
    <t>NREL 2020 OSW Grid Connection Cost (2019 $/kW)</t>
  </si>
  <si>
    <t>Humboldt</t>
  </si>
  <si>
    <t>Conservative and Optimistic Cost Scenarios</t>
  </si>
  <si>
    <t>Install Trajectories (GW)</t>
  </si>
  <si>
    <t>NREL ATB - Low</t>
  </si>
  <si>
    <t>NREL ATB - Mid</t>
  </si>
  <si>
    <t>NREL ATB - High</t>
  </si>
  <si>
    <t>Schatz 2023</t>
  </si>
  <si>
    <t>S&amp;P 2023 - Low</t>
  </si>
  <si>
    <t>S&amp;P 2023 - High</t>
  </si>
  <si>
    <t>GWEC 2023</t>
  </si>
  <si>
    <t>NREL 2020 - Mid</t>
  </si>
  <si>
    <t>NREL FORCE Mid</t>
  </si>
  <si>
    <t>Low - E3</t>
  </si>
  <si>
    <t>Mid - E3</t>
  </si>
  <si>
    <t>High - E3</t>
  </si>
  <si>
    <t>Learning Rates</t>
  </si>
  <si>
    <t>NREL 2023 ATB</t>
  </si>
  <si>
    <t>NREL 2020 OSW</t>
  </si>
  <si>
    <t>Learning Rate</t>
  </si>
  <si>
    <t>From NREL FORCE</t>
  </si>
  <si>
    <t>Annual CPI-U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</si>
</sst>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\ hh:mm"/>
    <numFmt numFmtId="165" formatCode="_(&quot;$&quot;* #,##0_);_(&quot;$&quot;* \(#,##0\);_(&quot;$&quot;* &quot;-&quot;??_);_(@_)"/>
    <numFmt numFmtId="166" formatCode="0.0%"/>
    <numFmt numFmtId="167" formatCode="0.0"/>
  </numFmts>
  <fonts count="27">
    <font>
      <sz val="9"/>
      <color theme="1"/>
      <name val="Arial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b/>
      <i/>
      <u/>
      <sz val="9"/>
      <color theme="9"/>
      <name val="Arial"/>
      <family val="2"/>
    </font>
    <font>
      <sz val="11"/>
      <color theme="0"/>
      <name val="Arial"/>
      <family val="2"/>
      <scheme val="minor"/>
    </font>
    <font>
      <b/>
      <sz val="14"/>
      <name val="Arial"/>
      <family val="2"/>
      <scheme val="minor"/>
    </font>
    <font>
      <sz val="9"/>
      <name val="Arial"/>
      <family val="2"/>
      <scheme val="minor"/>
    </font>
    <font>
      <i/>
      <sz val="9"/>
      <name val="Arial"/>
      <family val="2"/>
      <scheme val="minor"/>
    </font>
    <font>
      <b/>
      <sz val="9"/>
      <color theme="0"/>
      <name val="Arial"/>
      <family val="2"/>
      <scheme val="minor"/>
    </font>
    <font>
      <sz val="9"/>
      <color rgb="FFE85F31"/>
      <name val="Arial"/>
      <family val="2"/>
      <scheme val="minor"/>
    </font>
    <font>
      <b/>
      <i/>
      <sz val="9"/>
      <color theme="1"/>
      <name val="Arial"/>
      <family val="2"/>
    </font>
    <font>
      <sz val="9"/>
      <color rgb="FF9C0006"/>
      <name val="Arial"/>
      <family val="2"/>
      <scheme val="minor"/>
    </font>
    <font>
      <sz val="9"/>
      <color rgb="FF006100"/>
      <name val="Arial"/>
      <family val="2"/>
      <scheme val="minor"/>
    </font>
    <font>
      <sz val="9"/>
      <color rgb="FF9C5700"/>
      <name val="Arial"/>
      <family val="2"/>
      <scheme val="minor"/>
    </font>
    <font>
      <b/>
      <i/>
      <sz val="9"/>
      <color theme="6" tint="-0.24994659260841701"/>
      <name val="Arial"/>
      <family val="2"/>
      <scheme val="minor"/>
    </font>
    <font>
      <b/>
      <sz val="9"/>
      <color theme="1"/>
      <name val="Arial"/>
      <family val="2"/>
      <scheme val="minor"/>
    </font>
    <font>
      <i/>
      <sz val="9"/>
      <color theme="1" tint="0.499984740745262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i/>
      <sz val="10"/>
      <color theme="3"/>
      <name val="Arial"/>
      <family val="2"/>
      <scheme val="minor"/>
    </font>
    <font>
      <b/>
      <sz val="22"/>
      <color theme="3"/>
      <name val="Arial"/>
      <family val="2"/>
      <scheme val="major"/>
    </font>
    <font>
      <b/>
      <i/>
      <u val="double"/>
      <sz val="9"/>
      <color theme="0"/>
      <name val="Arial"/>
      <family val="2"/>
      <scheme val="minor"/>
    </font>
    <font>
      <i/>
      <sz val="9"/>
      <color theme="1"/>
      <name val="Arial"/>
      <family val="2"/>
    </font>
    <font>
      <b/>
      <sz val="12"/>
      <color theme="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3" tint="0.39994506668294322"/>
      </bottom>
      <diagonal/>
    </border>
    <border>
      <left/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double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56">
    <xf numFmtId="0" fontId="0" fillId="0" borderId="0">
      <alignment vertical="center"/>
    </xf>
    <xf numFmtId="0" fontId="5" fillId="38" borderId="8" applyNumberFormat="0">
      <alignment vertical="center"/>
    </xf>
    <xf numFmtId="0" fontId="3" fillId="39" borderId="1" applyNumberFormat="0">
      <alignment vertical="center"/>
    </xf>
    <xf numFmtId="0" fontId="4" fillId="0" borderId="1" applyNumberFormat="0">
      <alignment vertical="center"/>
    </xf>
    <xf numFmtId="0" fontId="3" fillId="5" borderId="1" applyAlignment="0">
      <alignment horizontal="left"/>
    </xf>
    <xf numFmtId="9" fontId="2" fillId="0" borderId="0" applyFont="0" applyFill="0" applyBorder="0" applyAlignment="0" applyProtection="0">
      <protection locked="0"/>
    </xf>
    <xf numFmtId="43" fontId="2" fillId="0" borderId="0" applyFont="0" applyFill="0" applyBorder="0" applyAlignment="0" applyProtection="0">
      <protection locked="0"/>
    </xf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6" fillId="6" borderId="1" applyNumberFormat="0" applyProtection="0">
      <alignment vertical="center"/>
    </xf>
    <xf numFmtId="44" fontId="3" fillId="0" borderId="0" applyFont="0" applyFill="0" applyBorder="0" applyAlignment="0" applyProtection="0">
      <protection locked="0"/>
    </xf>
    <xf numFmtId="0" fontId="23" fillId="0" borderId="7" applyNumberFormat="0" applyAlignment="0"/>
    <xf numFmtId="0" fontId="8" fillId="0" borderId="2" applyNumberFormat="0" applyAlignment="0"/>
    <xf numFmtId="0" fontId="20" fillId="0" borderId="7" applyNumberFormat="0" applyAlignment="0">
      <alignment vertical="center"/>
    </xf>
    <xf numFmtId="0" fontId="21" fillId="0" borderId="5" applyNumberFormat="0" applyAlignment="0"/>
    <xf numFmtId="0" fontId="22" fillId="0" borderId="6" applyNumberFormat="0" applyAlignment="0"/>
    <xf numFmtId="0" fontId="15" fillId="7" borderId="0" applyNumberFormat="0" applyBorder="0" applyProtection="0">
      <alignment vertical="center"/>
    </xf>
    <xf numFmtId="0" fontId="14" fillId="8" borderId="0" applyNumberFormat="0" applyBorder="0" applyProtection="0">
      <alignment vertical="center"/>
    </xf>
    <xf numFmtId="0" fontId="16" fillId="9" borderId="0" applyNumberFormat="0" applyBorder="0" applyProtection="0">
      <alignment vertical="center"/>
    </xf>
    <xf numFmtId="0" fontId="9" fillId="3" borderId="1" applyNumberFormat="0">
      <alignment vertical="center"/>
    </xf>
    <xf numFmtId="0" fontId="10" fillId="2" borderId="1" applyNumberFormat="0">
      <alignment vertical="center"/>
    </xf>
    <xf numFmtId="0" fontId="10" fillId="4" borderId="1" applyNumberFormat="0">
      <alignment vertical="center"/>
    </xf>
    <xf numFmtId="0" fontId="12" fillId="0" borderId="3" applyNumberFormat="0">
      <alignment vertical="center"/>
    </xf>
    <xf numFmtId="0" fontId="11" fillId="10" borderId="4" applyNumberFormat="0">
      <alignment vertical="center"/>
    </xf>
    <xf numFmtId="0" fontId="17" fillId="0" borderId="0" applyNumberFormat="0" applyFill="0" applyBorder="0">
      <alignment vertical="center"/>
    </xf>
    <xf numFmtId="0" fontId="13" fillId="35" borderId="1" applyNumberFormat="0">
      <alignment vertical="center"/>
    </xf>
    <xf numFmtId="0" fontId="19" fillId="0" borderId="0" applyNumberFormat="0" applyFill="0" applyBorder="0" applyAlignment="0"/>
    <xf numFmtId="0" fontId="18" fillId="0" borderId="9" applyNumberFormat="0">
      <alignment vertical="center"/>
    </xf>
    <xf numFmtId="0" fontId="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3" fillId="0" borderId="0" applyFont="0" applyFill="0" applyBorder="0" applyProtection="0">
      <alignment vertical="center"/>
      <protection locked="0"/>
    </xf>
    <xf numFmtId="0" fontId="10" fillId="37" borderId="1" applyNumberFormat="0">
      <alignment vertical="center"/>
    </xf>
    <xf numFmtId="0" fontId="9" fillId="36" borderId="1" applyNumberFormat="0">
      <alignment vertical="center"/>
    </xf>
    <xf numFmtId="0" fontId="24" fillId="40" borderId="1" applyNumberFormat="0" applyAlignment="0" applyProtection="0">
      <alignment vertical="center"/>
    </xf>
  </cellStyleXfs>
  <cellXfs count="42">
    <xf numFmtId="0" fontId="0" fillId="0" borderId="0" xfId="0">
      <alignment vertical="center"/>
    </xf>
    <xf numFmtId="0" fontId="5" fillId="38" borderId="8" xfId="1">
      <alignment vertical="center"/>
    </xf>
    <xf numFmtId="0" fontId="3" fillId="5" borderId="1" xfId="4" applyAlignment="1">
      <alignment vertical="center"/>
    </xf>
    <xf numFmtId="0" fontId="3" fillId="39" borderId="1" xfId="2">
      <alignment vertical="center"/>
    </xf>
    <xf numFmtId="0" fontId="4" fillId="0" borderId="1" xfId="3">
      <alignment vertical="center"/>
    </xf>
    <xf numFmtId="165" fontId="4" fillId="0" borderId="1" xfId="3" applyNumberFormat="1">
      <alignment vertical="center"/>
    </xf>
    <xf numFmtId="44" fontId="0" fillId="0" borderId="0" xfId="0" applyNumberFormat="1">
      <alignment vertical="center"/>
    </xf>
    <xf numFmtId="0" fontId="9" fillId="3" borderId="1" xfId="19">
      <alignment vertical="center"/>
    </xf>
    <xf numFmtId="0" fontId="10" fillId="37" borderId="1" xfId="53">
      <alignment vertical="center"/>
    </xf>
    <xf numFmtId="44" fontId="10" fillId="2" borderId="1" xfId="20" applyNumberFormat="1">
      <alignment vertical="center"/>
    </xf>
    <xf numFmtId="167" fontId="4" fillId="0" borderId="1" xfId="3" applyNumberFormat="1">
      <alignment vertical="center"/>
    </xf>
    <xf numFmtId="9" fontId="0" fillId="0" borderId="0" xfId="5" applyFont="1" applyAlignment="1" applyProtection="1">
      <alignment vertical="center"/>
    </xf>
    <xf numFmtId="165" fontId="9" fillId="3" borderId="1" xfId="19" applyNumberFormat="1">
      <alignment vertical="center"/>
    </xf>
    <xf numFmtId="43" fontId="4" fillId="0" borderId="1" xfId="3" applyNumberFormat="1">
      <alignment vertical="center"/>
    </xf>
    <xf numFmtId="165" fontId="10" fillId="4" borderId="1" xfId="21" applyNumberFormat="1">
      <alignment vertical="center"/>
    </xf>
    <xf numFmtId="165" fontId="10" fillId="37" borderId="1" xfId="53" applyNumberFormat="1">
      <alignment vertical="center"/>
    </xf>
    <xf numFmtId="165" fontId="10" fillId="2" borderId="1" xfId="20" applyNumberFormat="1">
      <alignment vertical="center"/>
    </xf>
    <xf numFmtId="43" fontId="0" fillId="0" borderId="0" xfId="0" applyNumberFormat="1">
      <alignment vertical="center"/>
    </xf>
    <xf numFmtId="43" fontId="10" fillId="2" borderId="1" xfId="20" applyNumberFormat="1">
      <alignment vertical="center"/>
    </xf>
    <xf numFmtId="1" fontId="4" fillId="0" borderId="1" xfId="3" applyNumberFormat="1">
      <alignment vertical="center"/>
    </xf>
    <xf numFmtId="10" fontId="4" fillId="0" borderId="1" xfId="5" applyNumberFormat="1" applyFont="1" applyBorder="1" applyAlignment="1" applyProtection="1">
      <alignment vertical="center"/>
    </xf>
    <xf numFmtId="165" fontId="10" fillId="37" borderId="1" xfId="10" applyNumberFormat="1" applyFont="1" applyFill="1" applyBorder="1" applyAlignment="1" applyProtection="1">
      <alignment vertical="center"/>
    </xf>
    <xf numFmtId="10" fontId="3" fillId="39" borderId="1" xfId="2" applyNumberFormat="1">
      <alignment vertical="center"/>
    </xf>
    <xf numFmtId="10" fontId="4" fillId="0" borderId="1" xfId="3" applyNumberFormat="1">
      <alignment vertical="center"/>
    </xf>
    <xf numFmtId="0" fontId="13" fillId="35" borderId="1" xfId="25">
      <alignment vertical="center"/>
    </xf>
    <xf numFmtId="44" fontId="0" fillId="0" borderId="0" xfId="10" applyFont="1" applyAlignment="1" applyProtection="1">
      <alignment vertical="center"/>
    </xf>
    <xf numFmtId="0" fontId="5" fillId="38" borderId="8" xfId="1" applyAlignment="1">
      <alignment vertical="center" wrapText="1"/>
    </xf>
    <xf numFmtId="165" fontId="0" fillId="0" borderId="0" xfId="0" applyNumberFormat="1">
      <alignment vertical="center"/>
    </xf>
    <xf numFmtId="166" fontId="0" fillId="0" borderId="0" xfId="5" applyNumberFormat="1" applyFont="1" applyAlignment="1" applyProtection="1">
      <alignment vertical="center"/>
    </xf>
    <xf numFmtId="167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5" fillId="38" borderId="10" xfId="1" applyBorder="1" applyAlignment="1">
      <alignment vertical="center" wrapText="1"/>
    </xf>
    <xf numFmtId="0" fontId="25" fillId="0" borderId="0" xfId="0" applyFont="1">
      <alignment vertical="center"/>
    </xf>
    <xf numFmtId="2" fontId="10" fillId="2" borderId="1" xfId="20" applyNumberFormat="1">
      <alignment vertical="center"/>
    </xf>
    <xf numFmtId="0" fontId="26" fillId="38" borderId="8" xfId="1" applyFont="1">
      <alignment vertical="center"/>
    </xf>
    <xf numFmtId="10" fontId="10" fillId="37" borderId="1" xfId="53" applyNumberFormat="1">
      <alignment vertical="center"/>
    </xf>
    <xf numFmtId="10" fontId="10" fillId="2" borderId="1" xfId="20" applyNumberFormat="1">
      <alignment vertical="center"/>
    </xf>
    <xf numFmtId="9" fontId="10" fillId="2" borderId="1" xfId="20" applyNumberFormat="1">
      <alignment vertical="center"/>
    </xf>
    <xf numFmtId="0" fontId="0" fillId="41" borderId="0" xfId="0" applyFill="1">
      <alignment vertical="center"/>
    </xf>
    <xf numFmtId="0" fontId="10" fillId="4" borderId="1" xfId="21">
      <alignment vertical="center"/>
    </xf>
    <xf numFmtId="2" fontId="10" fillId="4" borderId="1" xfId="21" applyNumberFormat="1">
      <alignment vertical="center"/>
    </xf>
    <xf numFmtId="9" fontId="9" fillId="3" borderId="1" xfId="19" applyNumberFormat="1">
      <alignment vertical="center"/>
    </xf>
  </cellXfs>
  <cellStyles count="56">
    <cellStyle name="20% - Accent1" xfId="29" builtinId="30" hidden="1"/>
    <cellStyle name="20% - Accent2" xfId="33" builtinId="34" hidden="1"/>
    <cellStyle name="20% - Accent3" xfId="37" builtinId="38" hidden="1"/>
    <cellStyle name="20% - Accent4" xfId="41" builtinId="42" hidden="1"/>
    <cellStyle name="20% - Accent5" xfId="45" builtinId="46" hidden="1"/>
    <cellStyle name="20% - Accent6" xfId="49" builtinId="50" hidden="1"/>
    <cellStyle name="40% - Accent1" xfId="30" builtinId="31" hidden="1"/>
    <cellStyle name="40% - Accent2" xfId="34" builtinId="35" hidden="1"/>
    <cellStyle name="40% - Accent3" xfId="38" builtinId="39" hidden="1"/>
    <cellStyle name="40% - Accent4" xfId="42" builtinId="43" hidden="1"/>
    <cellStyle name="40% - Accent5" xfId="46" builtinId="47" hidden="1"/>
    <cellStyle name="40% - Accent6" xfId="50" builtinId="51" hidden="1"/>
    <cellStyle name="60% - Accent1" xfId="31" builtinId="32" hidden="1"/>
    <cellStyle name="60% - Accent2" xfId="35" builtinId="36" hidden="1"/>
    <cellStyle name="60% - Accent3" xfId="39" builtinId="40" hidden="1"/>
    <cellStyle name="60% - Accent4" xfId="43" builtinId="44" hidden="1"/>
    <cellStyle name="60% - Accent5" xfId="47" builtinId="48" hidden="1"/>
    <cellStyle name="60% - Accent6" xfId="51" builtinId="52" hidden="1"/>
    <cellStyle name="Accent1" xfId="28" builtinId="29" hidden="1"/>
    <cellStyle name="Accent2" xfId="32" builtinId="33" hidden="1"/>
    <cellStyle name="Accent3" xfId="36" builtinId="37" hidden="1"/>
    <cellStyle name="Accent4" xfId="40" builtinId="41" hidden="1"/>
    <cellStyle name="Accent5" xfId="44" builtinId="45" hidden="1"/>
    <cellStyle name="Accent6" xfId="48" builtinId="49" hidden="1"/>
    <cellStyle name="Bad" xfId="17" builtinId="27" customBuiltin="1"/>
    <cellStyle name="Calculation" xfId="21" builtinId="22" customBuiltin="1"/>
    <cellStyle name="Calculation with Different Formula" xfId="53" xr:uid="{86A69745-C685-4E53-A848-07ABA0DE5447}"/>
    <cellStyle name="Check Cell" xfId="23" builtinId="23" customBuiltin="1"/>
    <cellStyle name="Comma" xfId="6" builtinId="3" customBuiltin="1"/>
    <cellStyle name="Comma [0]" xfId="7" builtinId="6" hidden="1"/>
    <cellStyle name="Currency" xfId="10" builtinId="4" customBuiltin="1"/>
    <cellStyle name="Currency [0]" xfId="8" builtinId="7" hidden="1"/>
    <cellStyle name="Datetime Format" xfId="52" xr:uid="{F8B743EC-3D1E-4EC9-851A-EB90DD1814C6}"/>
    <cellStyle name="Dropdown Input" xfId="54" xr:uid="{070CA8DA-14F5-407A-8D4C-695D910B28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Hyperlink" xfId="9" builtinId="8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 customBuiltin="1"/>
    <cellStyle name="Note" xfId="25" builtinId="10" customBuiltin="1"/>
    <cellStyle name="Output" xfId="20" builtinId="21" customBuiltin="1"/>
    <cellStyle name="Percent" xfId="5" builtinId="5" customBuiltin="1"/>
    <cellStyle name="Placeholder Data" xfId="55" xr:uid="{14C2211C-0C76-814E-8626-591197C55564}"/>
    <cellStyle name="Table Header" xfId="1" xr:uid="{13587C19-EA50-488D-84F7-7E2E20679318}"/>
    <cellStyle name="Table Index" xfId="2" xr:uid="{E94AADE6-6DE4-4E30-ADB3-BBB185426671}"/>
    <cellStyle name="Table Sub-Header" xfId="4" xr:uid="{E6DE962F-309E-449D-AB36-9FD53AC7A115}"/>
    <cellStyle name="Table Value" xfId="3" xr:uid="{96588695-D2D5-4DE8-8EA4-3870B7FF2D45}"/>
    <cellStyle name="Title" xfId="11" builtinId="15" customBuiltin="1"/>
    <cellStyle name="Total" xfId="27" builtinId="25" customBuiltin="1"/>
    <cellStyle name="Warning Text" xfId="2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9DE0EC88-2030-4FA3-81F1-541FB30632DE}">
      <tableStyleElement type="wholeTable" dxfId="1"/>
      <tableStyleElement type="headerRow" dxfId="0"/>
    </tableStyle>
  </tableStyles>
  <colors>
    <mruColors>
      <color rgb="FFE85F3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E3 Bright Arial">
  <a:themeElements>
    <a:clrScheme name="E3 Bright">
      <a:dk1>
        <a:srgbClr val="000000"/>
      </a:dk1>
      <a:lt1>
        <a:sysClr val="window" lastClr="FFFFFF"/>
      </a:lt1>
      <a:dk2>
        <a:srgbClr val="034E6E"/>
      </a:dk2>
      <a:lt2>
        <a:srgbClr val="EEECE1"/>
      </a:lt2>
      <a:accent1>
        <a:srgbClr val="6EA1B6"/>
      </a:accent1>
      <a:accent2>
        <a:srgbClr val="FFB700"/>
      </a:accent2>
      <a:accent3>
        <a:srgbClr val="FF5F39"/>
      </a:accent3>
      <a:accent4>
        <a:srgbClr val="30D773"/>
      </a:accent4>
      <a:accent5>
        <a:srgbClr val="FF8700"/>
      </a:accent5>
      <a:accent6>
        <a:srgbClr val="4458D2"/>
      </a:accent6>
      <a:hlink>
        <a:srgbClr val="6565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63AE2-5DAD-44B5-A13B-62A9E457973E}">
  <dimension ref="B2:Z105"/>
  <sheetViews>
    <sheetView showGridLines="0" tabSelected="1" zoomScale="105" workbookViewId="0">
      <selection activeCell="I13" sqref="I13"/>
    </sheetView>
  </sheetViews>
  <sheetFormatPr defaultColWidth="9" defaultRowHeight="12"/>
  <cols>
    <col min="1" max="1" width="2.140625" customWidth="1"/>
    <col min="2" max="2" width="10.5703125" customWidth="1"/>
    <col min="3" max="3" width="14.42578125" bestFit="1" customWidth="1"/>
    <col min="4" max="4" width="23" bestFit="1" customWidth="1"/>
    <col min="5" max="5" width="26.5703125" bestFit="1" customWidth="1"/>
    <col min="6" max="6" width="12.85546875" bestFit="1" customWidth="1"/>
    <col min="7" max="7" width="12.85546875" customWidth="1"/>
    <col min="13" max="13" width="10" bestFit="1" customWidth="1"/>
    <col min="25" max="25" width="12.140625" bestFit="1" customWidth="1"/>
    <col min="26" max="26" width="10" bestFit="1" customWidth="1"/>
  </cols>
  <sheetData>
    <row r="2" spans="2:23" ht="12.9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>
        <v>2030</v>
      </c>
      <c r="I2" s="1">
        <v>2031</v>
      </c>
      <c r="J2" s="1">
        <v>2032</v>
      </c>
      <c r="K2" s="1">
        <v>2033</v>
      </c>
      <c r="L2" s="1">
        <v>2034</v>
      </c>
      <c r="M2" s="1">
        <v>2035</v>
      </c>
      <c r="N2" s="1">
        <v>2036</v>
      </c>
      <c r="O2" s="1">
        <v>2037</v>
      </c>
      <c r="P2" s="1">
        <v>2038</v>
      </c>
      <c r="Q2" s="1">
        <v>2039</v>
      </c>
      <c r="R2" s="1">
        <v>2040</v>
      </c>
      <c r="S2" s="1">
        <v>2041</v>
      </c>
      <c r="T2" s="1">
        <v>2042</v>
      </c>
      <c r="U2" s="1">
        <v>2043</v>
      </c>
      <c r="V2" s="1">
        <v>2044</v>
      </c>
      <c r="W2" s="1">
        <v>2045</v>
      </c>
    </row>
    <row r="3" spans="2:23">
      <c r="B3" s="2"/>
      <c r="C3" s="2"/>
      <c r="D3" s="2"/>
      <c r="E3" s="2"/>
      <c r="F3" s="2" t="s">
        <v>6</v>
      </c>
      <c r="G3" s="2"/>
      <c r="H3" s="2" t="s">
        <v>7</v>
      </c>
      <c r="I3" s="2" t="s">
        <v>7</v>
      </c>
      <c r="J3" s="2" t="s">
        <v>7</v>
      </c>
      <c r="K3" s="2" t="s">
        <v>7</v>
      </c>
      <c r="L3" s="2" t="s">
        <v>7</v>
      </c>
      <c r="M3" s="2" t="s">
        <v>7</v>
      </c>
      <c r="N3" s="2" t="s">
        <v>7</v>
      </c>
      <c r="O3" s="2" t="s">
        <v>7</v>
      </c>
      <c r="P3" s="2" t="s">
        <v>7</v>
      </c>
      <c r="Q3" s="2" t="s">
        <v>7</v>
      </c>
      <c r="R3" s="2" t="s">
        <v>7</v>
      </c>
      <c r="S3" s="2" t="s">
        <v>7</v>
      </c>
      <c r="T3" s="2" t="s">
        <v>7</v>
      </c>
      <c r="U3" s="2" t="s">
        <v>7</v>
      </c>
      <c r="V3" s="2" t="s">
        <v>7</v>
      </c>
      <c r="W3" s="2" t="s">
        <v>7</v>
      </c>
    </row>
    <row r="4" spans="2:23">
      <c r="B4" s="3">
        <v>2</v>
      </c>
      <c r="C4" s="3" t="s">
        <v>8</v>
      </c>
      <c r="D4" s="3" t="s">
        <v>9</v>
      </c>
      <c r="E4" s="3" t="s">
        <v>10</v>
      </c>
      <c r="F4" s="4">
        <v>1000</v>
      </c>
      <c r="G4" s="4">
        <v>2035</v>
      </c>
      <c r="H4" s="21">
        <f>IF(H$2&gt;=$G4,INDEX(CHOOSE(MATCH($C4,'Resource Cost Trajectories'!$B$3:$B$6,0),'Resource Cost Trajectories'!$C$113:$F$142,'Resource Cost Trajectories'!$I$113:$L$142,'Resource Cost Trajectories'!$O$113:$R$142,'Resource Cost Trajectories'!$U$113:$X$142),MATCH($G4,'Resource Cost Trajectories'!$B$113:$B$142,0),MATCH($D4,'Resource Cost Trajectories'!$C$112:$F$112,0))+SUMIFS('Transmission Cost by Case'!$H:$H,'Transmission Cost by Case'!$B:$B,$B4,'Transmission Cost by Case'!$C:$C,$C4,'Transmission Cost by Case'!$D:$D,$E4),0)</f>
        <v>0</v>
      </c>
      <c r="I4" s="21">
        <f>IF(I$2&gt;=$G4,INDEX(CHOOSE(MATCH($C4,'Resource Cost Trajectories'!$B$3:$B$6,0),'Resource Cost Trajectories'!$C$113:$F$142,'Resource Cost Trajectories'!$I$113:$L$142,'Resource Cost Trajectories'!$O$113:$R$142,'Resource Cost Trajectories'!$U$113:$X$142),MATCH($G4,'Resource Cost Trajectories'!$B$113:$B$142,0),MATCH($D4,'Resource Cost Trajectories'!$C$112:$F$112,0))+SUMIFS('Transmission Cost by Case'!$H:$H,'Transmission Cost by Case'!$B:$B,$B4,'Transmission Cost by Case'!$C:$C,$C4,'Transmission Cost by Case'!$D:$D,$E4),0)</f>
        <v>0</v>
      </c>
      <c r="J4" s="21">
        <f>IF(J$2&gt;=$G4,INDEX(CHOOSE(MATCH($C4,'Resource Cost Trajectories'!$B$3:$B$6,0),'Resource Cost Trajectories'!$C$113:$F$142,'Resource Cost Trajectories'!$I$113:$L$142,'Resource Cost Trajectories'!$O$113:$R$142,'Resource Cost Trajectories'!$U$113:$X$142),MATCH($G4,'Resource Cost Trajectories'!$B$113:$B$142,0),MATCH($D4,'Resource Cost Trajectories'!$C$112:$F$112,0))+SUMIFS('Transmission Cost by Case'!$H:$H,'Transmission Cost by Case'!$B:$B,$B4,'Transmission Cost by Case'!$C:$C,$C4,'Transmission Cost by Case'!$D:$D,$E4),0)</f>
        <v>0</v>
      </c>
      <c r="K4" s="21">
        <f>IF(K$2&gt;=$G4,INDEX(CHOOSE(MATCH($C4,'Resource Cost Trajectories'!$B$3:$B$6,0),'Resource Cost Trajectories'!$C$113:$F$142,'Resource Cost Trajectories'!$I$113:$L$142,'Resource Cost Trajectories'!$O$113:$R$142,'Resource Cost Trajectories'!$U$113:$X$142),MATCH($G4,'Resource Cost Trajectories'!$B$113:$B$142,0),MATCH($D4,'Resource Cost Trajectories'!$C$112:$F$112,0))+SUMIFS('Transmission Cost by Case'!$H:$H,'Transmission Cost by Case'!$B:$B,$B4,'Transmission Cost by Case'!$C:$C,$C4,'Transmission Cost by Case'!$D:$D,$E4),0)</f>
        <v>0</v>
      </c>
      <c r="L4" s="21">
        <f>IF(L$2&gt;=$G4,INDEX(CHOOSE(MATCH($C4,'Resource Cost Trajectories'!$B$3:$B$6,0),'Resource Cost Trajectories'!$C$113:$F$142,'Resource Cost Trajectories'!$I$113:$L$142,'Resource Cost Trajectories'!$O$113:$R$142,'Resource Cost Trajectories'!$U$113:$X$142),MATCH($G4,'Resource Cost Trajectories'!$B$113:$B$142,0),MATCH($D4,'Resource Cost Trajectories'!$C$112:$F$112,0))+SUMIFS('Transmission Cost by Case'!$H:$H,'Transmission Cost by Case'!$B:$B,$B4,'Transmission Cost by Case'!$C:$C,$C4,'Transmission Cost by Case'!$D:$D,$E4),0)</f>
        <v>0</v>
      </c>
      <c r="M4" s="21">
        <f>IF(M$2&gt;=$G4,INDEX(CHOOSE(MATCH($C4,'Resource Cost Trajectories'!$B$3:$B$6,0),'Resource Cost Trajectories'!$C$113:$F$142,'Resource Cost Trajectories'!$I$113:$L$142,'Resource Cost Trajectories'!$O$113:$R$142,'Resource Cost Trajectories'!$U$113:$X$142),MATCH($G4,'Resource Cost Trajectories'!$B$113:$B$142,0),MATCH($D4,'Resource Cost Trajectories'!$C$112:$F$112,0))+SUMIFS('Transmission Cost by Case'!$H:$H,'Transmission Cost by Case'!$B:$B,$B4,'Transmission Cost by Case'!$C:$C,$C4,'Transmission Cost by Case'!$D:$D,$E4),0)</f>
        <v>494.16043354030552</v>
      </c>
      <c r="N4" s="21">
        <f>IF(N$2&gt;=$G4,INDEX(CHOOSE(MATCH($C4,'Resource Cost Trajectories'!$B$3:$B$6,0),'Resource Cost Trajectories'!$C$113:$F$142,'Resource Cost Trajectories'!$I$113:$L$142,'Resource Cost Trajectories'!$O$113:$R$142,'Resource Cost Trajectories'!$U$113:$X$142),MATCH($G4,'Resource Cost Trajectories'!$B$113:$B$142,0),MATCH($D4,'Resource Cost Trajectories'!$C$112:$F$112,0))+SUMIFS('Transmission Cost by Case'!$H:$H,'Transmission Cost by Case'!$B:$B,$B4,'Transmission Cost by Case'!$C:$C,$C4,'Transmission Cost by Case'!$D:$D,$E4),0)</f>
        <v>494.16043354030552</v>
      </c>
      <c r="O4" s="21">
        <f>IF(O$2&gt;=$G4,INDEX(CHOOSE(MATCH($C4,'Resource Cost Trajectories'!$B$3:$B$6,0),'Resource Cost Trajectories'!$C$113:$F$142,'Resource Cost Trajectories'!$I$113:$L$142,'Resource Cost Trajectories'!$O$113:$R$142,'Resource Cost Trajectories'!$U$113:$X$142),MATCH($G4,'Resource Cost Trajectories'!$B$113:$B$142,0),MATCH($D4,'Resource Cost Trajectories'!$C$112:$F$112,0))+SUMIFS('Transmission Cost by Case'!$H:$H,'Transmission Cost by Case'!$B:$B,$B4,'Transmission Cost by Case'!$C:$C,$C4,'Transmission Cost by Case'!$D:$D,$E4),0)</f>
        <v>494.16043354030552</v>
      </c>
      <c r="P4" s="21">
        <f>IF(P$2&gt;=$G4,INDEX(CHOOSE(MATCH($C4,'Resource Cost Trajectories'!$B$3:$B$6,0),'Resource Cost Trajectories'!$C$113:$F$142,'Resource Cost Trajectories'!$I$113:$L$142,'Resource Cost Trajectories'!$O$113:$R$142,'Resource Cost Trajectories'!$U$113:$X$142),MATCH($G4,'Resource Cost Trajectories'!$B$113:$B$142,0),MATCH($D4,'Resource Cost Trajectories'!$C$112:$F$112,0))+SUMIFS('Transmission Cost by Case'!$H:$H,'Transmission Cost by Case'!$B:$B,$B4,'Transmission Cost by Case'!$C:$C,$C4,'Transmission Cost by Case'!$D:$D,$E4),0)</f>
        <v>494.16043354030552</v>
      </c>
      <c r="Q4" s="21">
        <f>IF(Q$2&gt;=$G4,INDEX(CHOOSE(MATCH($C4,'Resource Cost Trajectories'!$B$3:$B$6,0),'Resource Cost Trajectories'!$C$113:$F$142,'Resource Cost Trajectories'!$I$113:$L$142,'Resource Cost Trajectories'!$O$113:$R$142,'Resource Cost Trajectories'!$U$113:$X$142),MATCH($G4,'Resource Cost Trajectories'!$B$113:$B$142,0),MATCH($D4,'Resource Cost Trajectories'!$C$112:$F$112,0))+SUMIFS('Transmission Cost by Case'!$H:$H,'Transmission Cost by Case'!$B:$B,$B4,'Transmission Cost by Case'!$C:$C,$C4,'Transmission Cost by Case'!$D:$D,$E4),0)</f>
        <v>494.16043354030552</v>
      </c>
      <c r="R4" s="21">
        <f>IF(R$2&gt;=$G4,INDEX(CHOOSE(MATCH($C4,'Resource Cost Trajectories'!$B$3:$B$6,0),'Resource Cost Trajectories'!$C$113:$F$142,'Resource Cost Trajectories'!$I$113:$L$142,'Resource Cost Trajectories'!$O$113:$R$142,'Resource Cost Trajectories'!$U$113:$X$142),MATCH($G4,'Resource Cost Trajectories'!$B$113:$B$142,0),MATCH($D4,'Resource Cost Trajectories'!$C$112:$F$112,0))+SUMIFS('Transmission Cost by Case'!$H:$H,'Transmission Cost by Case'!$B:$B,$B4,'Transmission Cost by Case'!$C:$C,$C4,'Transmission Cost by Case'!$D:$D,$E4),0)</f>
        <v>494.16043354030552</v>
      </c>
      <c r="S4" s="21">
        <f>IF(S$2&gt;=$G4,INDEX(CHOOSE(MATCH($C4,'Resource Cost Trajectories'!$B$3:$B$6,0),'Resource Cost Trajectories'!$C$113:$F$142,'Resource Cost Trajectories'!$I$113:$L$142,'Resource Cost Trajectories'!$O$113:$R$142,'Resource Cost Trajectories'!$U$113:$X$142),MATCH($G4,'Resource Cost Trajectories'!$B$113:$B$142,0),MATCH($D4,'Resource Cost Trajectories'!$C$112:$F$112,0))+SUMIFS('Transmission Cost by Case'!$H:$H,'Transmission Cost by Case'!$B:$B,$B4,'Transmission Cost by Case'!$C:$C,$C4,'Transmission Cost by Case'!$D:$D,$E4),0)</f>
        <v>494.16043354030552</v>
      </c>
      <c r="T4" s="21">
        <f>IF(T$2&gt;=$G4,INDEX(CHOOSE(MATCH($C4,'Resource Cost Trajectories'!$B$3:$B$6,0),'Resource Cost Trajectories'!$C$113:$F$142,'Resource Cost Trajectories'!$I$113:$L$142,'Resource Cost Trajectories'!$O$113:$R$142,'Resource Cost Trajectories'!$U$113:$X$142),MATCH($G4,'Resource Cost Trajectories'!$B$113:$B$142,0),MATCH($D4,'Resource Cost Trajectories'!$C$112:$F$112,0))+SUMIFS('Transmission Cost by Case'!$H:$H,'Transmission Cost by Case'!$B:$B,$B4,'Transmission Cost by Case'!$C:$C,$C4,'Transmission Cost by Case'!$D:$D,$E4),0)</f>
        <v>494.16043354030552</v>
      </c>
      <c r="U4" s="21">
        <f>IF(U$2&gt;=$G4,INDEX(CHOOSE(MATCH($C4,'Resource Cost Trajectories'!$B$3:$B$6,0),'Resource Cost Trajectories'!$C$113:$F$142,'Resource Cost Trajectories'!$I$113:$L$142,'Resource Cost Trajectories'!$O$113:$R$142,'Resource Cost Trajectories'!$U$113:$X$142),MATCH($G4,'Resource Cost Trajectories'!$B$113:$B$142,0),MATCH($D4,'Resource Cost Trajectories'!$C$112:$F$112,0))+SUMIFS('Transmission Cost by Case'!$H:$H,'Transmission Cost by Case'!$B:$B,$B4,'Transmission Cost by Case'!$C:$C,$C4,'Transmission Cost by Case'!$D:$D,$E4),0)</f>
        <v>494.16043354030552</v>
      </c>
      <c r="V4" s="21">
        <f>IF(V$2&gt;=$G4,INDEX(CHOOSE(MATCH($C4,'Resource Cost Trajectories'!$B$3:$B$6,0),'Resource Cost Trajectories'!$C$113:$F$142,'Resource Cost Trajectories'!$I$113:$L$142,'Resource Cost Trajectories'!$O$113:$R$142,'Resource Cost Trajectories'!$U$113:$X$142),MATCH($G4,'Resource Cost Trajectories'!$B$113:$B$142,0),MATCH($D4,'Resource Cost Trajectories'!$C$112:$F$112,0))+SUMIFS('Transmission Cost by Case'!$H:$H,'Transmission Cost by Case'!$B:$B,$B4,'Transmission Cost by Case'!$C:$C,$C4,'Transmission Cost by Case'!$D:$D,$E4),0)</f>
        <v>494.16043354030552</v>
      </c>
      <c r="W4" s="21">
        <f>IF(W$2&gt;=$G4,INDEX(CHOOSE(MATCH($C4,'Resource Cost Trajectories'!$B$3:$B$6,0),'Resource Cost Trajectories'!$C$113:$F$142,'Resource Cost Trajectories'!$I$113:$L$142,'Resource Cost Trajectories'!$O$113:$R$142,'Resource Cost Trajectories'!$U$113:$X$142),MATCH($G4,'Resource Cost Trajectories'!$B$113:$B$142,0),MATCH($D4,'Resource Cost Trajectories'!$C$112:$F$112,0))+SUMIFS('Transmission Cost by Case'!$H:$H,'Transmission Cost by Case'!$B:$B,$B4,'Transmission Cost by Case'!$C:$C,$C4,'Transmission Cost by Case'!$D:$D,$E4),0)</f>
        <v>494.16043354030552</v>
      </c>
    </row>
    <row r="5" spans="2:23">
      <c r="B5" s="3">
        <v>2</v>
      </c>
      <c r="C5" s="3" t="s">
        <v>8</v>
      </c>
      <c r="D5" s="3" t="s">
        <v>11</v>
      </c>
      <c r="E5" s="3" t="s">
        <v>10</v>
      </c>
      <c r="F5" s="4">
        <v>1000</v>
      </c>
      <c r="G5" s="4">
        <v>2035</v>
      </c>
      <c r="H5" s="21">
        <f>IF(H$2&gt;=$G5,INDEX(CHOOSE(MATCH($C5,'Resource Cost Trajectories'!$B$3:$B$6,0),'Resource Cost Trajectories'!$C$113:$F$142,'Resource Cost Trajectories'!$I$113:$L$142,'Resource Cost Trajectories'!$O$113:$R$142,'Resource Cost Trajectories'!$U$113:$X$142),MATCH($G5,'Resource Cost Trajectories'!$B$113:$B$142,0),MATCH($D5,'Resource Cost Trajectories'!$C$112:$F$112,0))+SUMIFS('Transmission Cost by Case'!$H:$H,'Transmission Cost by Case'!$B:$B,$B5,'Transmission Cost by Case'!$C:$C,$C5,'Transmission Cost by Case'!$D:$D,$E5),0)</f>
        <v>0</v>
      </c>
      <c r="I5" s="21">
        <f>IF(I$2&gt;=$G5,INDEX(CHOOSE(MATCH($C5,'Resource Cost Trajectories'!$B$3:$B$6,0),'Resource Cost Trajectories'!$C$113:$F$142,'Resource Cost Trajectories'!$I$113:$L$142,'Resource Cost Trajectories'!$O$113:$R$142,'Resource Cost Trajectories'!$U$113:$X$142),MATCH($G5,'Resource Cost Trajectories'!$B$113:$B$142,0),MATCH($D5,'Resource Cost Trajectories'!$C$112:$F$112,0))+SUMIFS('Transmission Cost by Case'!$H:$H,'Transmission Cost by Case'!$B:$B,$B5,'Transmission Cost by Case'!$C:$C,$C5,'Transmission Cost by Case'!$D:$D,$E5),0)</f>
        <v>0</v>
      </c>
      <c r="J5" s="21">
        <f>IF(J$2&gt;=$G5,INDEX(CHOOSE(MATCH($C5,'Resource Cost Trajectories'!$B$3:$B$6,0),'Resource Cost Trajectories'!$C$113:$F$142,'Resource Cost Trajectories'!$I$113:$L$142,'Resource Cost Trajectories'!$O$113:$R$142,'Resource Cost Trajectories'!$U$113:$X$142),MATCH($G5,'Resource Cost Trajectories'!$B$113:$B$142,0),MATCH($D5,'Resource Cost Trajectories'!$C$112:$F$112,0))+SUMIFS('Transmission Cost by Case'!$H:$H,'Transmission Cost by Case'!$B:$B,$B5,'Transmission Cost by Case'!$C:$C,$C5,'Transmission Cost by Case'!$D:$D,$E5),0)</f>
        <v>0</v>
      </c>
      <c r="K5" s="21">
        <f>IF(K$2&gt;=$G5,INDEX(CHOOSE(MATCH($C5,'Resource Cost Trajectories'!$B$3:$B$6,0),'Resource Cost Trajectories'!$C$113:$F$142,'Resource Cost Trajectories'!$I$113:$L$142,'Resource Cost Trajectories'!$O$113:$R$142,'Resource Cost Trajectories'!$U$113:$X$142),MATCH($G5,'Resource Cost Trajectories'!$B$113:$B$142,0),MATCH($D5,'Resource Cost Trajectories'!$C$112:$F$112,0))+SUMIFS('Transmission Cost by Case'!$H:$H,'Transmission Cost by Case'!$B:$B,$B5,'Transmission Cost by Case'!$C:$C,$C5,'Transmission Cost by Case'!$D:$D,$E5),0)</f>
        <v>0</v>
      </c>
      <c r="L5" s="21">
        <f>IF(L$2&gt;=$G5,INDEX(CHOOSE(MATCH($C5,'Resource Cost Trajectories'!$B$3:$B$6,0),'Resource Cost Trajectories'!$C$113:$F$142,'Resource Cost Trajectories'!$I$113:$L$142,'Resource Cost Trajectories'!$O$113:$R$142,'Resource Cost Trajectories'!$U$113:$X$142),MATCH($G5,'Resource Cost Trajectories'!$B$113:$B$142,0),MATCH($D5,'Resource Cost Trajectories'!$C$112:$F$112,0))+SUMIFS('Transmission Cost by Case'!$H:$H,'Transmission Cost by Case'!$B:$B,$B5,'Transmission Cost by Case'!$C:$C,$C5,'Transmission Cost by Case'!$D:$D,$E5),0)</f>
        <v>0</v>
      </c>
      <c r="M5" s="21">
        <f>IF(M$2&gt;=$G5,INDEX(CHOOSE(MATCH($C5,'Resource Cost Trajectories'!$B$3:$B$6,0),'Resource Cost Trajectories'!$C$113:$F$142,'Resource Cost Trajectories'!$I$113:$L$142,'Resource Cost Trajectories'!$O$113:$R$142,'Resource Cost Trajectories'!$U$113:$X$142),MATCH($G5,'Resource Cost Trajectories'!$B$113:$B$142,0),MATCH($D5,'Resource Cost Trajectories'!$C$112:$F$112,0))+SUMIFS('Transmission Cost by Case'!$H:$H,'Transmission Cost by Case'!$B:$B,$B5,'Transmission Cost by Case'!$C:$C,$C5,'Transmission Cost by Case'!$D:$D,$E5),0)</f>
        <v>357.85043354030552</v>
      </c>
      <c r="N5" s="21">
        <f>IF(N$2&gt;=$G5,INDEX(CHOOSE(MATCH($C5,'Resource Cost Trajectories'!$B$3:$B$6,0),'Resource Cost Trajectories'!$C$113:$F$142,'Resource Cost Trajectories'!$I$113:$L$142,'Resource Cost Trajectories'!$O$113:$R$142,'Resource Cost Trajectories'!$U$113:$X$142),MATCH($G5,'Resource Cost Trajectories'!$B$113:$B$142,0),MATCH($D5,'Resource Cost Trajectories'!$C$112:$F$112,0))+SUMIFS('Transmission Cost by Case'!$H:$H,'Transmission Cost by Case'!$B:$B,$B5,'Transmission Cost by Case'!$C:$C,$C5,'Transmission Cost by Case'!$D:$D,$E5),0)</f>
        <v>357.85043354030552</v>
      </c>
      <c r="O5" s="21">
        <f>IF(O$2&gt;=$G5,INDEX(CHOOSE(MATCH($C5,'Resource Cost Trajectories'!$B$3:$B$6,0),'Resource Cost Trajectories'!$C$113:$F$142,'Resource Cost Trajectories'!$I$113:$L$142,'Resource Cost Trajectories'!$O$113:$R$142,'Resource Cost Trajectories'!$U$113:$X$142),MATCH($G5,'Resource Cost Trajectories'!$B$113:$B$142,0),MATCH($D5,'Resource Cost Trajectories'!$C$112:$F$112,0))+SUMIFS('Transmission Cost by Case'!$H:$H,'Transmission Cost by Case'!$B:$B,$B5,'Transmission Cost by Case'!$C:$C,$C5,'Transmission Cost by Case'!$D:$D,$E5),0)</f>
        <v>357.85043354030552</v>
      </c>
      <c r="P5" s="21">
        <f>IF(P$2&gt;=$G5,INDEX(CHOOSE(MATCH($C5,'Resource Cost Trajectories'!$B$3:$B$6,0),'Resource Cost Trajectories'!$C$113:$F$142,'Resource Cost Trajectories'!$I$113:$L$142,'Resource Cost Trajectories'!$O$113:$R$142,'Resource Cost Trajectories'!$U$113:$X$142),MATCH($G5,'Resource Cost Trajectories'!$B$113:$B$142,0),MATCH($D5,'Resource Cost Trajectories'!$C$112:$F$112,0))+SUMIFS('Transmission Cost by Case'!$H:$H,'Transmission Cost by Case'!$B:$B,$B5,'Transmission Cost by Case'!$C:$C,$C5,'Transmission Cost by Case'!$D:$D,$E5),0)</f>
        <v>357.85043354030552</v>
      </c>
      <c r="Q5" s="21">
        <f>IF(Q$2&gt;=$G5,INDEX(CHOOSE(MATCH($C5,'Resource Cost Trajectories'!$B$3:$B$6,0),'Resource Cost Trajectories'!$C$113:$F$142,'Resource Cost Trajectories'!$I$113:$L$142,'Resource Cost Trajectories'!$O$113:$R$142,'Resource Cost Trajectories'!$U$113:$X$142),MATCH($G5,'Resource Cost Trajectories'!$B$113:$B$142,0),MATCH($D5,'Resource Cost Trajectories'!$C$112:$F$112,0))+SUMIFS('Transmission Cost by Case'!$H:$H,'Transmission Cost by Case'!$B:$B,$B5,'Transmission Cost by Case'!$C:$C,$C5,'Transmission Cost by Case'!$D:$D,$E5),0)</f>
        <v>357.85043354030552</v>
      </c>
      <c r="R5" s="21">
        <f>IF(R$2&gt;=$G5,INDEX(CHOOSE(MATCH($C5,'Resource Cost Trajectories'!$B$3:$B$6,0),'Resource Cost Trajectories'!$C$113:$F$142,'Resource Cost Trajectories'!$I$113:$L$142,'Resource Cost Trajectories'!$O$113:$R$142,'Resource Cost Trajectories'!$U$113:$X$142),MATCH($G5,'Resource Cost Trajectories'!$B$113:$B$142,0),MATCH($D5,'Resource Cost Trajectories'!$C$112:$F$112,0))+SUMIFS('Transmission Cost by Case'!$H:$H,'Transmission Cost by Case'!$B:$B,$B5,'Transmission Cost by Case'!$C:$C,$C5,'Transmission Cost by Case'!$D:$D,$E5),0)</f>
        <v>357.85043354030552</v>
      </c>
      <c r="S5" s="21">
        <f>IF(S$2&gt;=$G5,INDEX(CHOOSE(MATCH($C5,'Resource Cost Trajectories'!$B$3:$B$6,0),'Resource Cost Trajectories'!$C$113:$F$142,'Resource Cost Trajectories'!$I$113:$L$142,'Resource Cost Trajectories'!$O$113:$R$142,'Resource Cost Trajectories'!$U$113:$X$142),MATCH($G5,'Resource Cost Trajectories'!$B$113:$B$142,0),MATCH($D5,'Resource Cost Trajectories'!$C$112:$F$112,0))+SUMIFS('Transmission Cost by Case'!$H:$H,'Transmission Cost by Case'!$B:$B,$B5,'Transmission Cost by Case'!$C:$C,$C5,'Transmission Cost by Case'!$D:$D,$E5),0)</f>
        <v>357.85043354030552</v>
      </c>
      <c r="T5" s="21">
        <f>IF(T$2&gt;=$G5,INDEX(CHOOSE(MATCH($C5,'Resource Cost Trajectories'!$B$3:$B$6,0),'Resource Cost Trajectories'!$C$113:$F$142,'Resource Cost Trajectories'!$I$113:$L$142,'Resource Cost Trajectories'!$O$113:$R$142,'Resource Cost Trajectories'!$U$113:$X$142),MATCH($G5,'Resource Cost Trajectories'!$B$113:$B$142,0),MATCH($D5,'Resource Cost Trajectories'!$C$112:$F$112,0))+SUMIFS('Transmission Cost by Case'!$H:$H,'Transmission Cost by Case'!$B:$B,$B5,'Transmission Cost by Case'!$C:$C,$C5,'Transmission Cost by Case'!$D:$D,$E5),0)</f>
        <v>357.85043354030552</v>
      </c>
      <c r="U5" s="21">
        <f>IF(U$2&gt;=$G5,INDEX(CHOOSE(MATCH($C5,'Resource Cost Trajectories'!$B$3:$B$6,0),'Resource Cost Trajectories'!$C$113:$F$142,'Resource Cost Trajectories'!$I$113:$L$142,'Resource Cost Trajectories'!$O$113:$R$142,'Resource Cost Trajectories'!$U$113:$X$142),MATCH($G5,'Resource Cost Trajectories'!$B$113:$B$142,0),MATCH($D5,'Resource Cost Trajectories'!$C$112:$F$112,0))+SUMIFS('Transmission Cost by Case'!$H:$H,'Transmission Cost by Case'!$B:$B,$B5,'Transmission Cost by Case'!$C:$C,$C5,'Transmission Cost by Case'!$D:$D,$E5),0)</f>
        <v>357.85043354030552</v>
      </c>
      <c r="V5" s="21">
        <f>IF(V$2&gt;=$G5,INDEX(CHOOSE(MATCH($C5,'Resource Cost Trajectories'!$B$3:$B$6,0),'Resource Cost Trajectories'!$C$113:$F$142,'Resource Cost Trajectories'!$I$113:$L$142,'Resource Cost Trajectories'!$O$113:$R$142,'Resource Cost Trajectories'!$U$113:$X$142),MATCH($G5,'Resource Cost Trajectories'!$B$113:$B$142,0),MATCH($D5,'Resource Cost Trajectories'!$C$112:$F$112,0))+SUMIFS('Transmission Cost by Case'!$H:$H,'Transmission Cost by Case'!$B:$B,$B5,'Transmission Cost by Case'!$C:$C,$C5,'Transmission Cost by Case'!$D:$D,$E5),0)</f>
        <v>357.85043354030552</v>
      </c>
      <c r="W5" s="21">
        <f>IF(W$2&gt;=$G5,INDEX(CHOOSE(MATCH($C5,'Resource Cost Trajectories'!$B$3:$B$6,0),'Resource Cost Trajectories'!$C$113:$F$142,'Resource Cost Trajectories'!$I$113:$L$142,'Resource Cost Trajectories'!$O$113:$R$142,'Resource Cost Trajectories'!$U$113:$X$142),MATCH($G5,'Resource Cost Trajectories'!$B$113:$B$142,0),MATCH($D5,'Resource Cost Trajectories'!$C$112:$F$112,0))+SUMIFS('Transmission Cost by Case'!$H:$H,'Transmission Cost by Case'!$B:$B,$B5,'Transmission Cost by Case'!$C:$C,$C5,'Transmission Cost by Case'!$D:$D,$E5),0)</f>
        <v>357.85043354030552</v>
      </c>
    </row>
    <row r="6" spans="2:23">
      <c r="B6" s="3">
        <v>2</v>
      </c>
      <c r="C6" s="3" t="s">
        <v>8</v>
      </c>
      <c r="D6" s="3" t="s">
        <v>12</v>
      </c>
      <c r="E6" s="3" t="s">
        <v>10</v>
      </c>
      <c r="F6" s="4">
        <v>1000</v>
      </c>
      <c r="G6" s="4">
        <v>2035</v>
      </c>
      <c r="H6" s="21">
        <f>IF(H$2&gt;=$G6,INDEX(CHOOSE(MATCH($C6,'Resource Cost Trajectories'!$B$3:$B$6,0),'Resource Cost Trajectories'!$C$113:$F$142,'Resource Cost Trajectories'!$I$113:$L$142,'Resource Cost Trajectories'!$O$113:$R$142,'Resource Cost Trajectories'!$U$113:$X$142),MATCH($G6,'Resource Cost Trajectories'!$B$113:$B$142,0),MATCH($D6,'Resource Cost Trajectories'!$C$112:$F$112,0))+SUMIFS('Transmission Cost by Case'!$H:$H,'Transmission Cost by Case'!$B:$B,$B6,'Transmission Cost by Case'!$C:$C,$C6,'Transmission Cost by Case'!$D:$D,$E6),0)</f>
        <v>0</v>
      </c>
      <c r="I6" s="21">
        <f>IF(I$2&gt;=$G6,INDEX(CHOOSE(MATCH($C6,'Resource Cost Trajectories'!$B$3:$B$6,0),'Resource Cost Trajectories'!$C$113:$F$142,'Resource Cost Trajectories'!$I$113:$L$142,'Resource Cost Trajectories'!$O$113:$R$142,'Resource Cost Trajectories'!$U$113:$X$142),MATCH($G6,'Resource Cost Trajectories'!$B$113:$B$142,0),MATCH($D6,'Resource Cost Trajectories'!$C$112:$F$112,0))+SUMIFS('Transmission Cost by Case'!$H:$H,'Transmission Cost by Case'!$B:$B,$B6,'Transmission Cost by Case'!$C:$C,$C6,'Transmission Cost by Case'!$D:$D,$E6),0)</f>
        <v>0</v>
      </c>
      <c r="J6" s="21">
        <f>IF(J$2&gt;=$G6,INDEX(CHOOSE(MATCH($C6,'Resource Cost Trajectories'!$B$3:$B$6,0),'Resource Cost Trajectories'!$C$113:$F$142,'Resource Cost Trajectories'!$I$113:$L$142,'Resource Cost Trajectories'!$O$113:$R$142,'Resource Cost Trajectories'!$U$113:$X$142),MATCH($G6,'Resource Cost Trajectories'!$B$113:$B$142,0),MATCH($D6,'Resource Cost Trajectories'!$C$112:$F$112,0))+SUMIFS('Transmission Cost by Case'!$H:$H,'Transmission Cost by Case'!$B:$B,$B6,'Transmission Cost by Case'!$C:$C,$C6,'Transmission Cost by Case'!$D:$D,$E6),0)</f>
        <v>0</v>
      </c>
      <c r="K6" s="21">
        <f>IF(K$2&gt;=$G6,INDEX(CHOOSE(MATCH($C6,'Resource Cost Trajectories'!$B$3:$B$6,0),'Resource Cost Trajectories'!$C$113:$F$142,'Resource Cost Trajectories'!$I$113:$L$142,'Resource Cost Trajectories'!$O$113:$R$142,'Resource Cost Trajectories'!$U$113:$X$142),MATCH($G6,'Resource Cost Trajectories'!$B$113:$B$142,0),MATCH($D6,'Resource Cost Trajectories'!$C$112:$F$112,0))+SUMIFS('Transmission Cost by Case'!$H:$H,'Transmission Cost by Case'!$B:$B,$B6,'Transmission Cost by Case'!$C:$C,$C6,'Transmission Cost by Case'!$D:$D,$E6),0)</f>
        <v>0</v>
      </c>
      <c r="L6" s="21">
        <f>IF(L$2&gt;=$G6,INDEX(CHOOSE(MATCH($C6,'Resource Cost Trajectories'!$B$3:$B$6,0),'Resource Cost Trajectories'!$C$113:$F$142,'Resource Cost Trajectories'!$I$113:$L$142,'Resource Cost Trajectories'!$O$113:$R$142,'Resource Cost Trajectories'!$U$113:$X$142),MATCH($G6,'Resource Cost Trajectories'!$B$113:$B$142,0),MATCH($D6,'Resource Cost Trajectories'!$C$112:$F$112,0))+SUMIFS('Transmission Cost by Case'!$H:$H,'Transmission Cost by Case'!$B:$B,$B6,'Transmission Cost by Case'!$C:$C,$C6,'Transmission Cost by Case'!$D:$D,$E6),0)</f>
        <v>0</v>
      </c>
      <c r="M6" s="21">
        <f>IF(M$2&gt;=$G6,INDEX(CHOOSE(MATCH($C6,'Resource Cost Trajectories'!$B$3:$B$6,0),'Resource Cost Trajectories'!$C$113:$F$142,'Resource Cost Trajectories'!$I$113:$L$142,'Resource Cost Trajectories'!$O$113:$R$142,'Resource Cost Trajectories'!$U$113:$X$142),MATCH($G6,'Resource Cost Trajectories'!$B$113:$B$142,0),MATCH($D6,'Resource Cost Trajectories'!$C$112:$F$112,0))+SUMIFS('Transmission Cost by Case'!$H:$H,'Transmission Cost by Case'!$B:$B,$B6,'Transmission Cost by Case'!$C:$C,$C6,'Transmission Cost by Case'!$D:$D,$E6),0)</f>
        <v>312.4804335403054</v>
      </c>
      <c r="N6" s="21">
        <f>IF(N$2&gt;=$G6,INDEX(CHOOSE(MATCH($C6,'Resource Cost Trajectories'!$B$3:$B$6,0),'Resource Cost Trajectories'!$C$113:$F$142,'Resource Cost Trajectories'!$I$113:$L$142,'Resource Cost Trajectories'!$O$113:$R$142,'Resource Cost Trajectories'!$U$113:$X$142),MATCH($G6,'Resource Cost Trajectories'!$B$113:$B$142,0),MATCH($D6,'Resource Cost Trajectories'!$C$112:$F$112,0))+SUMIFS('Transmission Cost by Case'!$H:$H,'Transmission Cost by Case'!$B:$B,$B6,'Transmission Cost by Case'!$C:$C,$C6,'Transmission Cost by Case'!$D:$D,$E6),0)</f>
        <v>312.4804335403054</v>
      </c>
      <c r="O6" s="21">
        <f>IF(O$2&gt;=$G6,INDEX(CHOOSE(MATCH($C6,'Resource Cost Trajectories'!$B$3:$B$6,0),'Resource Cost Trajectories'!$C$113:$F$142,'Resource Cost Trajectories'!$I$113:$L$142,'Resource Cost Trajectories'!$O$113:$R$142,'Resource Cost Trajectories'!$U$113:$X$142),MATCH($G6,'Resource Cost Trajectories'!$B$113:$B$142,0),MATCH($D6,'Resource Cost Trajectories'!$C$112:$F$112,0))+SUMIFS('Transmission Cost by Case'!$H:$H,'Transmission Cost by Case'!$B:$B,$B6,'Transmission Cost by Case'!$C:$C,$C6,'Transmission Cost by Case'!$D:$D,$E6),0)</f>
        <v>312.4804335403054</v>
      </c>
      <c r="P6" s="21">
        <f>IF(P$2&gt;=$G6,INDEX(CHOOSE(MATCH($C6,'Resource Cost Trajectories'!$B$3:$B$6,0),'Resource Cost Trajectories'!$C$113:$F$142,'Resource Cost Trajectories'!$I$113:$L$142,'Resource Cost Trajectories'!$O$113:$R$142,'Resource Cost Trajectories'!$U$113:$X$142),MATCH($G6,'Resource Cost Trajectories'!$B$113:$B$142,0),MATCH($D6,'Resource Cost Trajectories'!$C$112:$F$112,0))+SUMIFS('Transmission Cost by Case'!$H:$H,'Transmission Cost by Case'!$B:$B,$B6,'Transmission Cost by Case'!$C:$C,$C6,'Transmission Cost by Case'!$D:$D,$E6),0)</f>
        <v>312.4804335403054</v>
      </c>
      <c r="Q6" s="21">
        <f>IF(Q$2&gt;=$G6,INDEX(CHOOSE(MATCH($C6,'Resource Cost Trajectories'!$B$3:$B$6,0),'Resource Cost Trajectories'!$C$113:$F$142,'Resource Cost Trajectories'!$I$113:$L$142,'Resource Cost Trajectories'!$O$113:$R$142,'Resource Cost Trajectories'!$U$113:$X$142),MATCH($G6,'Resource Cost Trajectories'!$B$113:$B$142,0),MATCH($D6,'Resource Cost Trajectories'!$C$112:$F$112,0))+SUMIFS('Transmission Cost by Case'!$H:$H,'Transmission Cost by Case'!$B:$B,$B6,'Transmission Cost by Case'!$C:$C,$C6,'Transmission Cost by Case'!$D:$D,$E6),0)</f>
        <v>312.4804335403054</v>
      </c>
      <c r="R6" s="21">
        <f>IF(R$2&gt;=$G6,INDEX(CHOOSE(MATCH($C6,'Resource Cost Trajectories'!$B$3:$B$6,0),'Resource Cost Trajectories'!$C$113:$F$142,'Resource Cost Trajectories'!$I$113:$L$142,'Resource Cost Trajectories'!$O$113:$R$142,'Resource Cost Trajectories'!$U$113:$X$142),MATCH($G6,'Resource Cost Trajectories'!$B$113:$B$142,0),MATCH($D6,'Resource Cost Trajectories'!$C$112:$F$112,0))+SUMIFS('Transmission Cost by Case'!$H:$H,'Transmission Cost by Case'!$B:$B,$B6,'Transmission Cost by Case'!$C:$C,$C6,'Transmission Cost by Case'!$D:$D,$E6),0)</f>
        <v>312.4804335403054</v>
      </c>
      <c r="S6" s="21">
        <f>IF(S$2&gt;=$G6,INDEX(CHOOSE(MATCH($C6,'Resource Cost Trajectories'!$B$3:$B$6,0),'Resource Cost Trajectories'!$C$113:$F$142,'Resource Cost Trajectories'!$I$113:$L$142,'Resource Cost Trajectories'!$O$113:$R$142,'Resource Cost Trajectories'!$U$113:$X$142),MATCH($G6,'Resource Cost Trajectories'!$B$113:$B$142,0),MATCH($D6,'Resource Cost Trajectories'!$C$112:$F$112,0))+SUMIFS('Transmission Cost by Case'!$H:$H,'Transmission Cost by Case'!$B:$B,$B6,'Transmission Cost by Case'!$C:$C,$C6,'Transmission Cost by Case'!$D:$D,$E6),0)</f>
        <v>312.4804335403054</v>
      </c>
      <c r="T6" s="21">
        <f>IF(T$2&gt;=$G6,INDEX(CHOOSE(MATCH($C6,'Resource Cost Trajectories'!$B$3:$B$6,0),'Resource Cost Trajectories'!$C$113:$F$142,'Resource Cost Trajectories'!$I$113:$L$142,'Resource Cost Trajectories'!$O$113:$R$142,'Resource Cost Trajectories'!$U$113:$X$142),MATCH($G6,'Resource Cost Trajectories'!$B$113:$B$142,0),MATCH($D6,'Resource Cost Trajectories'!$C$112:$F$112,0))+SUMIFS('Transmission Cost by Case'!$H:$H,'Transmission Cost by Case'!$B:$B,$B6,'Transmission Cost by Case'!$C:$C,$C6,'Transmission Cost by Case'!$D:$D,$E6),0)</f>
        <v>312.4804335403054</v>
      </c>
      <c r="U6" s="21">
        <f>IF(U$2&gt;=$G6,INDEX(CHOOSE(MATCH($C6,'Resource Cost Trajectories'!$B$3:$B$6,0),'Resource Cost Trajectories'!$C$113:$F$142,'Resource Cost Trajectories'!$I$113:$L$142,'Resource Cost Trajectories'!$O$113:$R$142,'Resource Cost Trajectories'!$U$113:$X$142),MATCH($G6,'Resource Cost Trajectories'!$B$113:$B$142,0),MATCH($D6,'Resource Cost Trajectories'!$C$112:$F$112,0))+SUMIFS('Transmission Cost by Case'!$H:$H,'Transmission Cost by Case'!$B:$B,$B6,'Transmission Cost by Case'!$C:$C,$C6,'Transmission Cost by Case'!$D:$D,$E6),0)</f>
        <v>312.4804335403054</v>
      </c>
      <c r="V6" s="21">
        <f>IF(V$2&gt;=$G6,INDEX(CHOOSE(MATCH($C6,'Resource Cost Trajectories'!$B$3:$B$6,0),'Resource Cost Trajectories'!$C$113:$F$142,'Resource Cost Trajectories'!$I$113:$L$142,'Resource Cost Trajectories'!$O$113:$R$142,'Resource Cost Trajectories'!$U$113:$X$142),MATCH($G6,'Resource Cost Trajectories'!$B$113:$B$142,0),MATCH($D6,'Resource Cost Trajectories'!$C$112:$F$112,0))+SUMIFS('Transmission Cost by Case'!$H:$H,'Transmission Cost by Case'!$B:$B,$B6,'Transmission Cost by Case'!$C:$C,$C6,'Transmission Cost by Case'!$D:$D,$E6),0)</f>
        <v>312.4804335403054</v>
      </c>
      <c r="W6" s="21">
        <f>IF(W$2&gt;=$G6,INDEX(CHOOSE(MATCH($C6,'Resource Cost Trajectories'!$B$3:$B$6,0),'Resource Cost Trajectories'!$C$113:$F$142,'Resource Cost Trajectories'!$I$113:$L$142,'Resource Cost Trajectories'!$O$113:$R$142,'Resource Cost Trajectories'!$U$113:$X$142),MATCH($G6,'Resource Cost Trajectories'!$B$113:$B$142,0),MATCH($D6,'Resource Cost Trajectories'!$C$112:$F$112,0))+SUMIFS('Transmission Cost by Case'!$H:$H,'Transmission Cost by Case'!$B:$B,$B6,'Transmission Cost by Case'!$C:$C,$C6,'Transmission Cost by Case'!$D:$D,$E6),0)</f>
        <v>312.4804335403054</v>
      </c>
    </row>
    <row r="7" spans="2:23">
      <c r="B7" s="3">
        <v>2</v>
      </c>
      <c r="C7" s="3" t="s">
        <v>8</v>
      </c>
      <c r="D7" s="3" t="s">
        <v>13</v>
      </c>
      <c r="E7" s="3" t="s">
        <v>10</v>
      </c>
      <c r="F7" s="4">
        <v>1000</v>
      </c>
      <c r="G7" s="4">
        <v>2035</v>
      </c>
      <c r="H7" s="21">
        <f>IF(H$2&gt;=$G7,INDEX(CHOOSE(MATCH($C7,'Resource Cost Trajectories'!$B$3:$B$6,0),'Resource Cost Trajectories'!$C$113:$F$142,'Resource Cost Trajectories'!$I$113:$L$142,'Resource Cost Trajectories'!$O$113:$R$142,'Resource Cost Trajectories'!$U$113:$X$142),MATCH($G7,'Resource Cost Trajectories'!$B$113:$B$142,0),MATCH($D7,'Resource Cost Trajectories'!$C$112:$F$112,0))+SUMIFS('Transmission Cost by Case'!$H:$H,'Transmission Cost by Case'!$B:$B,$B7,'Transmission Cost by Case'!$C:$C,$C7,'Transmission Cost by Case'!$D:$D,$E7),0)</f>
        <v>0</v>
      </c>
      <c r="I7" s="21">
        <f>IF(I$2&gt;=$G7,INDEX(CHOOSE(MATCH($C7,'Resource Cost Trajectories'!$B$3:$B$6,0),'Resource Cost Trajectories'!$C$113:$F$142,'Resource Cost Trajectories'!$I$113:$L$142,'Resource Cost Trajectories'!$O$113:$R$142,'Resource Cost Trajectories'!$U$113:$X$142),MATCH($G7,'Resource Cost Trajectories'!$B$113:$B$142,0),MATCH($D7,'Resource Cost Trajectories'!$C$112:$F$112,0))+SUMIFS('Transmission Cost by Case'!$H:$H,'Transmission Cost by Case'!$B:$B,$B7,'Transmission Cost by Case'!$C:$C,$C7,'Transmission Cost by Case'!$D:$D,$E7),0)</f>
        <v>0</v>
      </c>
      <c r="J7" s="21">
        <f>IF(J$2&gt;=$G7,INDEX(CHOOSE(MATCH($C7,'Resource Cost Trajectories'!$B$3:$B$6,0),'Resource Cost Trajectories'!$C$113:$F$142,'Resource Cost Trajectories'!$I$113:$L$142,'Resource Cost Trajectories'!$O$113:$R$142,'Resource Cost Trajectories'!$U$113:$X$142),MATCH($G7,'Resource Cost Trajectories'!$B$113:$B$142,0),MATCH($D7,'Resource Cost Trajectories'!$C$112:$F$112,0))+SUMIFS('Transmission Cost by Case'!$H:$H,'Transmission Cost by Case'!$B:$B,$B7,'Transmission Cost by Case'!$C:$C,$C7,'Transmission Cost by Case'!$D:$D,$E7),0)</f>
        <v>0</v>
      </c>
      <c r="K7" s="21">
        <f>IF(K$2&gt;=$G7,INDEX(CHOOSE(MATCH($C7,'Resource Cost Trajectories'!$B$3:$B$6,0),'Resource Cost Trajectories'!$C$113:$F$142,'Resource Cost Trajectories'!$I$113:$L$142,'Resource Cost Trajectories'!$O$113:$R$142,'Resource Cost Trajectories'!$U$113:$X$142),MATCH($G7,'Resource Cost Trajectories'!$B$113:$B$142,0),MATCH($D7,'Resource Cost Trajectories'!$C$112:$F$112,0))+SUMIFS('Transmission Cost by Case'!$H:$H,'Transmission Cost by Case'!$B:$B,$B7,'Transmission Cost by Case'!$C:$C,$C7,'Transmission Cost by Case'!$D:$D,$E7),0)</f>
        <v>0</v>
      </c>
      <c r="L7" s="21">
        <f>IF(L$2&gt;=$G7,INDEX(CHOOSE(MATCH($C7,'Resource Cost Trajectories'!$B$3:$B$6,0),'Resource Cost Trajectories'!$C$113:$F$142,'Resource Cost Trajectories'!$I$113:$L$142,'Resource Cost Trajectories'!$O$113:$R$142,'Resource Cost Trajectories'!$U$113:$X$142),MATCH($G7,'Resource Cost Trajectories'!$B$113:$B$142,0),MATCH($D7,'Resource Cost Trajectories'!$C$112:$F$112,0))+SUMIFS('Transmission Cost by Case'!$H:$H,'Transmission Cost by Case'!$B:$B,$B7,'Transmission Cost by Case'!$C:$C,$C7,'Transmission Cost by Case'!$D:$D,$E7),0)</f>
        <v>0</v>
      </c>
      <c r="M7" s="21">
        <f>IF(M$2&gt;=$G7,INDEX(CHOOSE(MATCH($C7,'Resource Cost Trajectories'!$B$3:$B$6,0),'Resource Cost Trajectories'!$C$113:$F$142,'Resource Cost Trajectories'!$I$113:$L$142,'Resource Cost Trajectories'!$O$113:$R$142,'Resource Cost Trajectories'!$U$113:$X$142),MATCH($G7,'Resource Cost Trajectories'!$B$113:$B$142,0),MATCH($D7,'Resource Cost Trajectories'!$C$112:$F$112,0))+SUMIFS('Transmission Cost by Case'!$H:$H,'Transmission Cost by Case'!$B:$B,$B7,'Transmission Cost by Case'!$C:$C,$C7,'Transmission Cost by Case'!$D:$D,$E7),0)</f>
        <v>289.82043354030549</v>
      </c>
      <c r="N7" s="21">
        <f>IF(N$2&gt;=$G7,INDEX(CHOOSE(MATCH($C7,'Resource Cost Trajectories'!$B$3:$B$6,0),'Resource Cost Trajectories'!$C$113:$F$142,'Resource Cost Trajectories'!$I$113:$L$142,'Resource Cost Trajectories'!$O$113:$R$142,'Resource Cost Trajectories'!$U$113:$X$142),MATCH($G7,'Resource Cost Trajectories'!$B$113:$B$142,0),MATCH($D7,'Resource Cost Trajectories'!$C$112:$F$112,0))+SUMIFS('Transmission Cost by Case'!$H:$H,'Transmission Cost by Case'!$B:$B,$B7,'Transmission Cost by Case'!$C:$C,$C7,'Transmission Cost by Case'!$D:$D,$E7),0)</f>
        <v>289.82043354030549</v>
      </c>
      <c r="O7" s="21">
        <f>IF(O$2&gt;=$G7,INDEX(CHOOSE(MATCH($C7,'Resource Cost Trajectories'!$B$3:$B$6,0),'Resource Cost Trajectories'!$C$113:$F$142,'Resource Cost Trajectories'!$I$113:$L$142,'Resource Cost Trajectories'!$O$113:$R$142,'Resource Cost Trajectories'!$U$113:$X$142),MATCH($G7,'Resource Cost Trajectories'!$B$113:$B$142,0),MATCH($D7,'Resource Cost Trajectories'!$C$112:$F$112,0))+SUMIFS('Transmission Cost by Case'!$H:$H,'Transmission Cost by Case'!$B:$B,$B7,'Transmission Cost by Case'!$C:$C,$C7,'Transmission Cost by Case'!$D:$D,$E7),0)</f>
        <v>289.82043354030549</v>
      </c>
      <c r="P7" s="21">
        <f>IF(P$2&gt;=$G7,INDEX(CHOOSE(MATCH($C7,'Resource Cost Trajectories'!$B$3:$B$6,0),'Resource Cost Trajectories'!$C$113:$F$142,'Resource Cost Trajectories'!$I$113:$L$142,'Resource Cost Trajectories'!$O$113:$R$142,'Resource Cost Trajectories'!$U$113:$X$142),MATCH($G7,'Resource Cost Trajectories'!$B$113:$B$142,0),MATCH($D7,'Resource Cost Trajectories'!$C$112:$F$112,0))+SUMIFS('Transmission Cost by Case'!$H:$H,'Transmission Cost by Case'!$B:$B,$B7,'Transmission Cost by Case'!$C:$C,$C7,'Transmission Cost by Case'!$D:$D,$E7),0)</f>
        <v>289.82043354030549</v>
      </c>
      <c r="Q7" s="21">
        <f>IF(Q$2&gt;=$G7,INDEX(CHOOSE(MATCH($C7,'Resource Cost Trajectories'!$B$3:$B$6,0),'Resource Cost Trajectories'!$C$113:$F$142,'Resource Cost Trajectories'!$I$113:$L$142,'Resource Cost Trajectories'!$O$113:$R$142,'Resource Cost Trajectories'!$U$113:$X$142),MATCH($G7,'Resource Cost Trajectories'!$B$113:$B$142,0),MATCH($D7,'Resource Cost Trajectories'!$C$112:$F$112,0))+SUMIFS('Transmission Cost by Case'!$H:$H,'Transmission Cost by Case'!$B:$B,$B7,'Transmission Cost by Case'!$C:$C,$C7,'Transmission Cost by Case'!$D:$D,$E7),0)</f>
        <v>289.82043354030549</v>
      </c>
      <c r="R7" s="21">
        <f>IF(R$2&gt;=$G7,INDEX(CHOOSE(MATCH($C7,'Resource Cost Trajectories'!$B$3:$B$6,0),'Resource Cost Trajectories'!$C$113:$F$142,'Resource Cost Trajectories'!$I$113:$L$142,'Resource Cost Trajectories'!$O$113:$R$142,'Resource Cost Trajectories'!$U$113:$X$142),MATCH($G7,'Resource Cost Trajectories'!$B$113:$B$142,0),MATCH($D7,'Resource Cost Trajectories'!$C$112:$F$112,0))+SUMIFS('Transmission Cost by Case'!$H:$H,'Transmission Cost by Case'!$B:$B,$B7,'Transmission Cost by Case'!$C:$C,$C7,'Transmission Cost by Case'!$D:$D,$E7),0)</f>
        <v>289.82043354030549</v>
      </c>
      <c r="S7" s="21">
        <f>IF(S$2&gt;=$G7,INDEX(CHOOSE(MATCH($C7,'Resource Cost Trajectories'!$B$3:$B$6,0),'Resource Cost Trajectories'!$C$113:$F$142,'Resource Cost Trajectories'!$I$113:$L$142,'Resource Cost Trajectories'!$O$113:$R$142,'Resource Cost Trajectories'!$U$113:$X$142),MATCH($G7,'Resource Cost Trajectories'!$B$113:$B$142,0),MATCH($D7,'Resource Cost Trajectories'!$C$112:$F$112,0))+SUMIFS('Transmission Cost by Case'!$H:$H,'Transmission Cost by Case'!$B:$B,$B7,'Transmission Cost by Case'!$C:$C,$C7,'Transmission Cost by Case'!$D:$D,$E7),0)</f>
        <v>289.82043354030549</v>
      </c>
      <c r="T7" s="21">
        <f>IF(T$2&gt;=$G7,INDEX(CHOOSE(MATCH($C7,'Resource Cost Trajectories'!$B$3:$B$6,0),'Resource Cost Trajectories'!$C$113:$F$142,'Resource Cost Trajectories'!$I$113:$L$142,'Resource Cost Trajectories'!$O$113:$R$142,'Resource Cost Trajectories'!$U$113:$X$142),MATCH($G7,'Resource Cost Trajectories'!$B$113:$B$142,0),MATCH($D7,'Resource Cost Trajectories'!$C$112:$F$112,0))+SUMIFS('Transmission Cost by Case'!$H:$H,'Transmission Cost by Case'!$B:$B,$B7,'Transmission Cost by Case'!$C:$C,$C7,'Transmission Cost by Case'!$D:$D,$E7),0)</f>
        <v>289.82043354030549</v>
      </c>
      <c r="U7" s="21">
        <f>IF(U$2&gt;=$G7,INDEX(CHOOSE(MATCH($C7,'Resource Cost Trajectories'!$B$3:$B$6,0),'Resource Cost Trajectories'!$C$113:$F$142,'Resource Cost Trajectories'!$I$113:$L$142,'Resource Cost Trajectories'!$O$113:$R$142,'Resource Cost Trajectories'!$U$113:$X$142),MATCH($G7,'Resource Cost Trajectories'!$B$113:$B$142,0),MATCH($D7,'Resource Cost Trajectories'!$C$112:$F$112,0))+SUMIFS('Transmission Cost by Case'!$H:$H,'Transmission Cost by Case'!$B:$B,$B7,'Transmission Cost by Case'!$C:$C,$C7,'Transmission Cost by Case'!$D:$D,$E7),0)</f>
        <v>289.82043354030549</v>
      </c>
      <c r="V7" s="21">
        <f>IF(V$2&gt;=$G7,INDEX(CHOOSE(MATCH($C7,'Resource Cost Trajectories'!$B$3:$B$6,0),'Resource Cost Trajectories'!$C$113:$F$142,'Resource Cost Trajectories'!$I$113:$L$142,'Resource Cost Trajectories'!$O$113:$R$142,'Resource Cost Trajectories'!$U$113:$X$142),MATCH($G7,'Resource Cost Trajectories'!$B$113:$B$142,0),MATCH($D7,'Resource Cost Trajectories'!$C$112:$F$112,0))+SUMIFS('Transmission Cost by Case'!$H:$H,'Transmission Cost by Case'!$B:$B,$B7,'Transmission Cost by Case'!$C:$C,$C7,'Transmission Cost by Case'!$D:$D,$E7),0)</f>
        <v>289.82043354030549</v>
      </c>
      <c r="W7" s="21">
        <f>IF(W$2&gt;=$G7,INDEX(CHOOSE(MATCH($C7,'Resource Cost Trajectories'!$B$3:$B$6,0),'Resource Cost Trajectories'!$C$113:$F$142,'Resource Cost Trajectories'!$I$113:$L$142,'Resource Cost Trajectories'!$O$113:$R$142,'Resource Cost Trajectories'!$U$113:$X$142),MATCH($G7,'Resource Cost Trajectories'!$B$113:$B$142,0),MATCH($D7,'Resource Cost Trajectories'!$C$112:$F$112,0))+SUMIFS('Transmission Cost by Case'!$H:$H,'Transmission Cost by Case'!$B:$B,$B7,'Transmission Cost by Case'!$C:$C,$C7,'Transmission Cost by Case'!$D:$D,$E7),0)</f>
        <v>289.82043354030549</v>
      </c>
    </row>
    <row r="8" spans="2:23">
      <c r="B8" s="3">
        <v>3</v>
      </c>
      <c r="C8" s="3" t="s">
        <v>8</v>
      </c>
      <c r="D8" s="3" t="s">
        <v>9</v>
      </c>
      <c r="E8" s="3" t="s">
        <v>10</v>
      </c>
      <c r="F8" s="4">
        <v>3000</v>
      </c>
      <c r="G8" s="4">
        <v>2035</v>
      </c>
      <c r="H8" s="21">
        <f>IF(H$2&gt;=$G8,INDEX(CHOOSE(MATCH($C8,'Resource Cost Trajectories'!$B$3:$B$6,0),'Resource Cost Trajectories'!$C$113:$F$142,'Resource Cost Trajectories'!$I$113:$L$142,'Resource Cost Trajectories'!$O$113:$R$142,'Resource Cost Trajectories'!$U$113:$X$142),MATCH($G8,'Resource Cost Trajectories'!$B$113:$B$142,0),MATCH($D8,'Resource Cost Trajectories'!$C$112:$F$112,0))+SUMIFS('Transmission Cost by Case'!$H:$H,'Transmission Cost by Case'!$B:$B,$B8,'Transmission Cost by Case'!$C:$C,$C8,'Transmission Cost by Case'!$D:$D,$E8),0)</f>
        <v>0</v>
      </c>
      <c r="I8" s="21">
        <f>IF(I$2&gt;=$G8,INDEX(CHOOSE(MATCH($C8,'Resource Cost Trajectories'!$B$3:$B$6,0),'Resource Cost Trajectories'!$C$113:$F$142,'Resource Cost Trajectories'!$I$113:$L$142,'Resource Cost Trajectories'!$O$113:$R$142,'Resource Cost Trajectories'!$U$113:$X$142),MATCH($G8,'Resource Cost Trajectories'!$B$113:$B$142,0),MATCH($D8,'Resource Cost Trajectories'!$C$112:$F$112,0))+SUMIFS('Transmission Cost by Case'!$H:$H,'Transmission Cost by Case'!$B:$B,$B8,'Transmission Cost by Case'!$C:$C,$C8,'Transmission Cost by Case'!$D:$D,$E8),0)</f>
        <v>0</v>
      </c>
      <c r="J8" s="21">
        <f>IF(J$2&gt;=$G8,INDEX(CHOOSE(MATCH($C8,'Resource Cost Trajectories'!$B$3:$B$6,0),'Resource Cost Trajectories'!$C$113:$F$142,'Resource Cost Trajectories'!$I$113:$L$142,'Resource Cost Trajectories'!$O$113:$R$142,'Resource Cost Trajectories'!$U$113:$X$142),MATCH($G8,'Resource Cost Trajectories'!$B$113:$B$142,0),MATCH($D8,'Resource Cost Trajectories'!$C$112:$F$112,0))+SUMIFS('Transmission Cost by Case'!$H:$H,'Transmission Cost by Case'!$B:$B,$B8,'Transmission Cost by Case'!$C:$C,$C8,'Transmission Cost by Case'!$D:$D,$E8),0)</f>
        <v>0</v>
      </c>
      <c r="K8" s="21">
        <f>IF(K$2&gt;=$G8,INDEX(CHOOSE(MATCH($C8,'Resource Cost Trajectories'!$B$3:$B$6,0),'Resource Cost Trajectories'!$C$113:$F$142,'Resource Cost Trajectories'!$I$113:$L$142,'Resource Cost Trajectories'!$O$113:$R$142,'Resource Cost Trajectories'!$U$113:$X$142),MATCH($G8,'Resource Cost Trajectories'!$B$113:$B$142,0),MATCH($D8,'Resource Cost Trajectories'!$C$112:$F$112,0))+SUMIFS('Transmission Cost by Case'!$H:$H,'Transmission Cost by Case'!$B:$B,$B8,'Transmission Cost by Case'!$C:$C,$C8,'Transmission Cost by Case'!$D:$D,$E8),0)</f>
        <v>0</v>
      </c>
      <c r="L8" s="21">
        <f>IF(L$2&gt;=$G8,INDEX(CHOOSE(MATCH($C8,'Resource Cost Trajectories'!$B$3:$B$6,0),'Resource Cost Trajectories'!$C$113:$F$142,'Resource Cost Trajectories'!$I$113:$L$142,'Resource Cost Trajectories'!$O$113:$R$142,'Resource Cost Trajectories'!$U$113:$X$142),MATCH($G8,'Resource Cost Trajectories'!$B$113:$B$142,0),MATCH($D8,'Resource Cost Trajectories'!$C$112:$F$112,0))+SUMIFS('Transmission Cost by Case'!$H:$H,'Transmission Cost by Case'!$B:$B,$B8,'Transmission Cost by Case'!$C:$C,$C8,'Transmission Cost by Case'!$D:$D,$E8),0)</f>
        <v>0</v>
      </c>
      <c r="M8" s="21">
        <f>IF(M$2&gt;=$G8,INDEX(CHOOSE(MATCH($C8,'Resource Cost Trajectories'!$B$3:$B$6,0),'Resource Cost Trajectories'!$C$113:$F$142,'Resource Cost Trajectories'!$I$113:$L$142,'Resource Cost Trajectories'!$O$113:$R$142,'Resource Cost Trajectories'!$U$113:$X$142),MATCH($G8,'Resource Cost Trajectories'!$B$113:$B$142,0),MATCH($D8,'Resource Cost Trajectories'!$C$112:$F$112,0))+SUMIFS('Transmission Cost by Case'!$H:$H,'Transmission Cost by Case'!$B:$B,$B8,'Transmission Cost by Case'!$C:$C,$C8,'Transmission Cost by Case'!$D:$D,$E8),0)</f>
        <v>486.47347784676856</v>
      </c>
      <c r="N8" s="21">
        <f>IF(N$2&gt;=$G8,INDEX(CHOOSE(MATCH($C8,'Resource Cost Trajectories'!$B$3:$B$6,0),'Resource Cost Trajectories'!$C$113:$F$142,'Resource Cost Trajectories'!$I$113:$L$142,'Resource Cost Trajectories'!$O$113:$R$142,'Resource Cost Trajectories'!$U$113:$X$142),MATCH($G8,'Resource Cost Trajectories'!$B$113:$B$142,0),MATCH($D8,'Resource Cost Trajectories'!$C$112:$F$112,0))+SUMIFS('Transmission Cost by Case'!$H:$H,'Transmission Cost by Case'!$B:$B,$B8,'Transmission Cost by Case'!$C:$C,$C8,'Transmission Cost by Case'!$D:$D,$E8),0)</f>
        <v>486.47347784676856</v>
      </c>
      <c r="O8" s="21">
        <f>IF(O$2&gt;=$G8,INDEX(CHOOSE(MATCH($C8,'Resource Cost Trajectories'!$B$3:$B$6,0),'Resource Cost Trajectories'!$C$113:$F$142,'Resource Cost Trajectories'!$I$113:$L$142,'Resource Cost Trajectories'!$O$113:$R$142,'Resource Cost Trajectories'!$U$113:$X$142),MATCH($G8,'Resource Cost Trajectories'!$B$113:$B$142,0),MATCH($D8,'Resource Cost Trajectories'!$C$112:$F$112,0))+SUMIFS('Transmission Cost by Case'!$H:$H,'Transmission Cost by Case'!$B:$B,$B8,'Transmission Cost by Case'!$C:$C,$C8,'Transmission Cost by Case'!$D:$D,$E8),0)</f>
        <v>486.47347784676856</v>
      </c>
      <c r="P8" s="21">
        <f>IF(P$2&gt;=$G8,INDEX(CHOOSE(MATCH($C8,'Resource Cost Trajectories'!$B$3:$B$6,0),'Resource Cost Trajectories'!$C$113:$F$142,'Resource Cost Trajectories'!$I$113:$L$142,'Resource Cost Trajectories'!$O$113:$R$142,'Resource Cost Trajectories'!$U$113:$X$142),MATCH($G8,'Resource Cost Trajectories'!$B$113:$B$142,0),MATCH($D8,'Resource Cost Trajectories'!$C$112:$F$112,0))+SUMIFS('Transmission Cost by Case'!$H:$H,'Transmission Cost by Case'!$B:$B,$B8,'Transmission Cost by Case'!$C:$C,$C8,'Transmission Cost by Case'!$D:$D,$E8),0)</f>
        <v>486.47347784676856</v>
      </c>
      <c r="Q8" s="21">
        <f>IF(Q$2&gt;=$G8,INDEX(CHOOSE(MATCH($C8,'Resource Cost Trajectories'!$B$3:$B$6,0),'Resource Cost Trajectories'!$C$113:$F$142,'Resource Cost Trajectories'!$I$113:$L$142,'Resource Cost Trajectories'!$O$113:$R$142,'Resource Cost Trajectories'!$U$113:$X$142),MATCH($G8,'Resource Cost Trajectories'!$B$113:$B$142,0),MATCH($D8,'Resource Cost Trajectories'!$C$112:$F$112,0))+SUMIFS('Transmission Cost by Case'!$H:$H,'Transmission Cost by Case'!$B:$B,$B8,'Transmission Cost by Case'!$C:$C,$C8,'Transmission Cost by Case'!$D:$D,$E8),0)</f>
        <v>486.47347784676856</v>
      </c>
      <c r="R8" s="21">
        <f>IF(R$2&gt;=$G8,INDEX(CHOOSE(MATCH($C8,'Resource Cost Trajectories'!$B$3:$B$6,0),'Resource Cost Trajectories'!$C$113:$F$142,'Resource Cost Trajectories'!$I$113:$L$142,'Resource Cost Trajectories'!$O$113:$R$142,'Resource Cost Trajectories'!$U$113:$X$142),MATCH($G8,'Resource Cost Trajectories'!$B$113:$B$142,0),MATCH($D8,'Resource Cost Trajectories'!$C$112:$F$112,0))+SUMIFS('Transmission Cost by Case'!$H:$H,'Transmission Cost by Case'!$B:$B,$B8,'Transmission Cost by Case'!$C:$C,$C8,'Transmission Cost by Case'!$D:$D,$E8),0)</f>
        <v>486.47347784676856</v>
      </c>
      <c r="S8" s="21">
        <f>IF(S$2&gt;=$G8,INDEX(CHOOSE(MATCH($C8,'Resource Cost Trajectories'!$B$3:$B$6,0),'Resource Cost Trajectories'!$C$113:$F$142,'Resource Cost Trajectories'!$I$113:$L$142,'Resource Cost Trajectories'!$O$113:$R$142,'Resource Cost Trajectories'!$U$113:$X$142),MATCH($G8,'Resource Cost Trajectories'!$B$113:$B$142,0),MATCH($D8,'Resource Cost Trajectories'!$C$112:$F$112,0))+SUMIFS('Transmission Cost by Case'!$H:$H,'Transmission Cost by Case'!$B:$B,$B8,'Transmission Cost by Case'!$C:$C,$C8,'Transmission Cost by Case'!$D:$D,$E8),0)</f>
        <v>486.47347784676856</v>
      </c>
      <c r="T8" s="21">
        <f>IF(T$2&gt;=$G8,INDEX(CHOOSE(MATCH($C8,'Resource Cost Trajectories'!$B$3:$B$6,0),'Resource Cost Trajectories'!$C$113:$F$142,'Resource Cost Trajectories'!$I$113:$L$142,'Resource Cost Trajectories'!$O$113:$R$142,'Resource Cost Trajectories'!$U$113:$X$142),MATCH($G8,'Resource Cost Trajectories'!$B$113:$B$142,0),MATCH($D8,'Resource Cost Trajectories'!$C$112:$F$112,0))+SUMIFS('Transmission Cost by Case'!$H:$H,'Transmission Cost by Case'!$B:$B,$B8,'Transmission Cost by Case'!$C:$C,$C8,'Transmission Cost by Case'!$D:$D,$E8),0)</f>
        <v>486.47347784676856</v>
      </c>
      <c r="U8" s="21">
        <f>IF(U$2&gt;=$G8,INDEX(CHOOSE(MATCH($C8,'Resource Cost Trajectories'!$B$3:$B$6,0),'Resource Cost Trajectories'!$C$113:$F$142,'Resource Cost Trajectories'!$I$113:$L$142,'Resource Cost Trajectories'!$O$113:$R$142,'Resource Cost Trajectories'!$U$113:$X$142),MATCH($G8,'Resource Cost Trajectories'!$B$113:$B$142,0),MATCH($D8,'Resource Cost Trajectories'!$C$112:$F$112,0))+SUMIFS('Transmission Cost by Case'!$H:$H,'Transmission Cost by Case'!$B:$B,$B8,'Transmission Cost by Case'!$C:$C,$C8,'Transmission Cost by Case'!$D:$D,$E8),0)</f>
        <v>486.47347784676856</v>
      </c>
      <c r="V8" s="21">
        <f>IF(V$2&gt;=$G8,INDEX(CHOOSE(MATCH($C8,'Resource Cost Trajectories'!$B$3:$B$6,0),'Resource Cost Trajectories'!$C$113:$F$142,'Resource Cost Trajectories'!$I$113:$L$142,'Resource Cost Trajectories'!$O$113:$R$142,'Resource Cost Trajectories'!$U$113:$X$142),MATCH($G8,'Resource Cost Trajectories'!$B$113:$B$142,0),MATCH($D8,'Resource Cost Trajectories'!$C$112:$F$112,0))+SUMIFS('Transmission Cost by Case'!$H:$H,'Transmission Cost by Case'!$B:$B,$B8,'Transmission Cost by Case'!$C:$C,$C8,'Transmission Cost by Case'!$D:$D,$E8),0)</f>
        <v>486.47347784676856</v>
      </c>
      <c r="W8" s="21">
        <f>IF(W$2&gt;=$G8,INDEX(CHOOSE(MATCH($C8,'Resource Cost Trajectories'!$B$3:$B$6,0),'Resource Cost Trajectories'!$C$113:$F$142,'Resource Cost Trajectories'!$I$113:$L$142,'Resource Cost Trajectories'!$O$113:$R$142,'Resource Cost Trajectories'!$U$113:$X$142),MATCH($G8,'Resource Cost Trajectories'!$B$113:$B$142,0),MATCH($D8,'Resource Cost Trajectories'!$C$112:$F$112,0))+SUMIFS('Transmission Cost by Case'!$H:$H,'Transmission Cost by Case'!$B:$B,$B8,'Transmission Cost by Case'!$C:$C,$C8,'Transmission Cost by Case'!$D:$D,$E8),0)</f>
        <v>486.47347784676856</v>
      </c>
    </row>
    <row r="9" spans="2:23">
      <c r="B9" s="3">
        <v>3</v>
      </c>
      <c r="C9" s="3" t="s">
        <v>8</v>
      </c>
      <c r="D9" s="3" t="s">
        <v>11</v>
      </c>
      <c r="E9" s="3" t="s">
        <v>10</v>
      </c>
      <c r="F9" s="4">
        <v>3000</v>
      </c>
      <c r="G9" s="4">
        <v>2035</v>
      </c>
      <c r="H9" s="21">
        <f>IF(H$2&gt;=$G9,INDEX(CHOOSE(MATCH($C9,'Resource Cost Trajectories'!$B$3:$B$6,0),'Resource Cost Trajectories'!$C$113:$F$142,'Resource Cost Trajectories'!$I$113:$L$142,'Resource Cost Trajectories'!$O$113:$R$142,'Resource Cost Trajectories'!$U$113:$X$142),MATCH($G9,'Resource Cost Trajectories'!$B$113:$B$142,0),MATCH($D9,'Resource Cost Trajectories'!$C$112:$F$112,0))+SUMIFS('Transmission Cost by Case'!$H:$H,'Transmission Cost by Case'!$B:$B,$B9,'Transmission Cost by Case'!$C:$C,$C9,'Transmission Cost by Case'!$D:$D,$E9),0)</f>
        <v>0</v>
      </c>
      <c r="I9" s="21">
        <f>IF(I$2&gt;=$G9,INDEX(CHOOSE(MATCH($C9,'Resource Cost Trajectories'!$B$3:$B$6,0),'Resource Cost Trajectories'!$C$113:$F$142,'Resource Cost Trajectories'!$I$113:$L$142,'Resource Cost Trajectories'!$O$113:$R$142,'Resource Cost Trajectories'!$U$113:$X$142),MATCH($G9,'Resource Cost Trajectories'!$B$113:$B$142,0),MATCH($D9,'Resource Cost Trajectories'!$C$112:$F$112,0))+SUMIFS('Transmission Cost by Case'!$H:$H,'Transmission Cost by Case'!$B:$B,$B9,'Transmission Cost by Case'!$C:$C,$C9,'Transmission Cost by Case'!$D:$D,$E9),0)</f>
        <v>0</v>
      </c>
      <c r="J9" s="21">
        <f>IF(J$2&gt;=$G9,INDEX(CHOOSE(MATCH($C9,'Resource Cost Trajectories'!$B$3:$B$6,0),'Resource Cost Trajectories'!$C$113:$F$142,'Resource Cost Trajectories'!$I$113:$L$142,'Resource Cost Trajectories'!$O$113:$R$142,'Resource Cost Trajectories'!$U$113:$X$142),MATCH($G9,'Resource Cost Trajectories'!$B$113:$B$142,0),MATCH($D9,'Resource Cost Trajectories'!$C$112:$F$112,0))+SUMIFS('Transmission Cost by Case'!$H:$H,'Transmission Cost by Case'!$B:$B,$B9,'Transmission Cost by Case'!$C:$C,$C9,'Transmission Cost by Case'!$D:$D,$E9),0)</f>
        <v>0</v>
      </c>
      <c r="K9" s="21">
        <f>IF(K$2&gt;=$G9,INDEX(CHOOSE(MATCH($C9,'Resource Cost Trajectories'!$B$3:$B$6,0),'Resource Cost Trajectories'!$C$113:$F$142,'Resource Cost Trajectories'!$I$113:$L$142,'Resource Cost Trajectories'!$O$113:$R$142,'Resource Cost Trajectories'!$U$113:$X$142),MATCH($G9,'Resource Cost Trajectories'!$B$113:$B$142,0),MATCH($D9,'Resource Cost Trajectories'!$C$112:$F$112,0))+SUMIFS('Transmission Cost by Case'!$H:$H,'Transmission Cost by Case'!$B:$B,$B9,'Transmission Cost by Case'!$C:$C,$C9,'Transmission Cost by Case'!$D:$D,$E9),0)</f>
        <v>0</v>
      </c>
      <c r="L9" s="21">
        <f>IF(L$2&gt;=$G9,INDEX(CHOOSE(MATCH($C9,'Resource Cost Trajectories'!$B$3:$B$6,0),'Resource Cost Trajectories'!$C$113:$F$142,'Resource Cost Trajectories'!$I$113:$L$142,'Resource Cost Trajectories'!$O$113:$R$142,'Resource Cost Trajectories'!$U$113:$X$142),MATCH($G9,'Resource Cost Trajectories'!$B$113:$B$142,0),MATCH($D9,'Resource Cost Trajectories'!$C$112:$F$112,0))+SUMIFS('Transmission Cost by Case'!$H:$H,'Transmission Cost by Case'!$B:$B,$B9,'Transmission Cost by Case'!$C:$C,$C9,'Transmission Cost by Case'!$D:$D,$E9),0)</f>
        <v>0</v>
      </c>
      <c r="M9" s="21">
        <f>IF(M$2&gt;=$G9,INDEX(CHOOSE(MATCH($C9,'Resource Cost Trajectories'!$B$3:$B$6,0),'Resource Cost Trajectories'!$C$113:$F$142,'Resource Cost Trajectories'!$I$113:$L$142,'Resource Cost Trajectories'!$O$113:$R$142,'Resource Cost Trajectories'!$U$113:$X$142),MATCH($G9,'Resource Cost Trajectories'!$B$113:$B$142,0),MATCH($D9,'Resource Cost Trajectories'!$C$112:$F$112,0))+SUMIFS('Transmission Cost by Case'!$H:$H,'Transmission Cost by Case'!$B:$B,$B9,'Transmission Cost by Case'!$C:$C,$C9,'Transmission Cost by Case'!$D:$D,$E9),0)</f>
        <v>350.16347784676856</v>
      </c>
      <c r="N9" s="21">
        <f>IF(N$2&gt;=$G9,INDEX(CHOOSE(MATCH($C9,'Resource Cost Trajectories'!$B$3:$B$6,0),'Resource Cost Trajectories'!$C$113:$F$142,'Resource Cost Trajectories'!$I$113:$L$142,'Resource Cost Trajectories'!$O$113:$R$142,'Resource Cost Trajectories'!$U$113:$X$142),MATCH($G9,'Resource Cost Trajectories'!$B$113:$B$142,0),MATCH($D9,'Resource Cost Trajectories'!$C$112:$F$112,0))+SUMIFS('Transmission Cost by Case'!$H:$H,'Transmission Cost by Case'!$B:$B,$B9,'Transmission Cost by Case'!$C:$C,$C9,'Transmission Cost by Case'!$D:$D,$E9),0)</f>
        <v>350.16347784676856</v>
      </c>
      <c r="O9" s="21">
        <f>IF(O$2&gt;=$G9,INDEX(CHOOSE(MATCH($C9,'Resource Cost Trajectories'!$B$3:$B$6,0),'Resource Cost Trajectories'!$C$113:$F$142,'Resource Cost Trajectories'!$I$113:$L$142,'Resource Cost Trajectories'!$O$113:$R$142,'Resource Cost Trajectories'!$U$113:$X$142),MATCH($G9,'Resource Cost Trajectories'!$B$113:$B$142,0),MATCH($D9,'Resource Cost Trajectories'!$C$112:$F$112,0))+SUMIFS('Transmission Cost by Case'!$H:$H,'Transmission Cost by Case'!$B:$B,$B9,'Transmission Cost by Case'!$C:$C,$C9,'Transmission Cost by Case'!$D:$D,$E9),0)</f>
        <v>350.16347784676856</v>
      </c>
      <c r="P9" s="21">
        <f>IF(P$2&gt;=$G9,INDEX(CHOOSE(MATCH($C9,'Resource Cost Trajectories'!$B$3:$B$6,0),'Resource Cost Trajectories'!$C$113:$F$142,'Resource Cost Trajectories'!$I$113:$L$142,'Resource Cost Trajectories'!$O$113:$R$142,'Resource Cost Trajectories'!$U$113:$X$142),MATCH($G9,'Resource Cost Trajectories'!$B$113:$B$142,0),MATCH($D9,'Resource Cost Trajectories'!$C$112:$F$112,0))+SUMIFS('Transmission Cost by Case'!$H:$H,'Transmission Cost by Case'!$B:$B,$B9,'Transmission Cost by Case'!$C:$C,$C9,'Transmission Cost by Case'!$D:$D,$E9),0)</f>
        <v>350.16347784676856</v>
      </c>
      <c r="Q9" s="21">
        <f>IF(Q$2&gt;=$G9,INDEX(CHOOSE(MATCH($C9,'Resource Cost Trajectories'!$B$3:$B$6,0),'Resource Cost Trajectories'!$C$113:$F$142,'Resource Cost Trajectories'!$I$113:$L$142,'Resource Cost Trajectories'!$O$113:$R$142,'Resource Cost Trajectories'!$U$113:$X$142),MATCH($G9,'Resource Cost Trajectories'!$B$113:$B$142,0),MATCH($D9,'Resource Cost Trajectories'!$C$112:$F$112,0))+SUMIFS('Transmission Cost by Case'!$H:$H,'Transmission Cost by Case'!$B:$B,$B9,'Transmission Cost by Case'!$C:$C,$C9,'Transmission Cost by Case'!$D:$D,$E9),0)</f>
        <v>350.16347784676856</v>
      </c>
      <c r="R9" s="21">
        <f>IF(R$2&gt;=$G9,INDEX(CHOOSE(MATCH($C9,'Resource Cost Trajectories'!$B$3:$B$6,0),'Resource Cost Trajectories'!$C$113:$F$142,'Resource Cost Trajectories'!$I$113:$L$142,'Resource Cost Trajectories'!$O$113:$R$142,'Resource Cost Trajectories'!$U$113:$X$142),MATCH($G9,'Resource Cost Trajectories'!$B$113:$B$142,0),MATCH($D9,'Resource Cost Trajectories'!$C$112:$F$112,0))+SUMIFS('Transmission Cost by Case'!$H:$H,'Transmission Cost by Case'!$B:$B,$B9,'Transmission Cost by Case'!$C:$C,$C9,'Transmission Cost by Case'!$D:$D,$E9),0)</f>
        <v>350.16347784676856</v>
      </c>
      <c r="S9" s="21">
        <f>IF(S$2&gt;=$G9,INDEX(CHOOSE(MATCH($C9,'Resource Cost Trajectories'!$B$3:$B$6,0),'Resource Cost Trajectories'!$C$113:$F$142,'Resource Cost Trajectories'!$I$113:$L$142,'Resource Cost Trajectories'!$O$113:$R$142,'Resource Cost Trajectories'!$U$113:$X$142),MATCH($G9,'Resource Cost Trajectories'!$B$113:$B$142,0),MATCH($D9,'Resource Cost Trajectories'!$C$112:$F$112,0))+SUMIFS('Transmission Cost by Case'!$H:$H,'Transmission Cost by Case'!$B:$B,$B9,'Transmission Cost by Case'!$C:$C,$C9,'Transmission Cost by Case'!$D:$D,$E9),0)</f>
        <v>350.16347784676856</v>
      </c>
      <c r="T9" s="21">
        <f>IF(T$2&gt;=$G9,INDEX(CHOOSE(MATCH($C9,'Resource Cost Trajectories'!$B$3:$B$6,0),'Resource Cost Trajectories'!$C$113:$F$142,'Resource Cost Trajectories'!$I$113:$L$142,'Resource Cost Trajectories'!$O$113:$R$142,'Resource Cost Trajectories'!$U$113:$X$142),MATCH($G9,'Resource Cost Trajectories'!$B$113:$B$142,0),MATCH($D9,'Resource Cost Trajectories'!$C$112:$F$112,0))+SUMIFS('Transmission Cost by Case'!$H:$H,'Transmission Cost by Case'!$B:$B,$B9,'Transmission Cost by Case'!$C:$C,$C9,'Transmission Cost by Case'!$D:$D,$E9),0)</f>
        <v>350.16347784676856</v>
      </c>
      <c r="U9" s="21">
        <f>IF(U$2&gt;=$G9,INDEX(CHOOSE(MATCH($C9,'Resource Cost Trajectories'!$B$3:$B$6,0),'Resource Cost Trajectories'!$C$113:$F$142,'Resource Cost Trajectories'!$I$113:$L$142,'Resource Cost Trajectories'!$O$113:$R$142,'Resource Cost Trajectories'!$U$113:$X$142),MATCH($G9,'Resource Cost Trajectories'!$B$113:$B$142,0),MATCH($D9,'Resource Cost Trajectories'!$C$112:$F$112,0))+SUMIFS('Transmission Cost by Case'!$H:$H,'Transmission Cost by Case'!$B:$B,$B9,'Transmission Cost by Case'!$C:$C,$C9,'Transmission Cost by Case'!$D:$D,$E9),0)</f>
        <v>350.16347784676856</v>
      </c>
      <c r="V9" s="21">
        <f>IF(V$2&gt;=$G9,INDEX(CHOOSE(MATCH($C9,'Resource Cost Trajectories'!$B$3:$B$6,0),'Resource Cost Trajectories'!$C$113:$F$142,'Resource Cost Trajectories'!$I$113:$L$142,'Resource Cost Trajectories'!$O$113:$R$142,'Resource Cost Trajectories'!$U$113:$X$142),MATCH($G9,'Resource Cost Trajectories'!$B$113:$B$142,0),MATCH($D9,'Resource Cost Trajectories'!$C$112:$F$112,0))+SUMIFS('Transmission Cost by Case'!$H:$H,'Transmission Cost by Case'!$B:$B,$B9,'Transmission Cost by Case'!$C:$C,$C9,'Transmission Cost by Case'!$D:$D,$E9),0)</f>
        <v>350.16347784676856</v>
      </c>
      <c r="W9" s="21">
        <f>IF(W$2&gt;=$G9,INDEX(CHOOSE(MATCH($C9,'Resource Cost Trajectories'!$B$3:$B$6,0),'Resource Cost Trajectories'!$C$113:$F$142,'Resource Cost Trajectories'!$I$113:$L$142,'Resource Cost Trajectories'!$O$113:$R$142,'Resource Cost Trajectories'!$U$113:$X$142),MATCH($G9,'Resource Cost Trajectories'!$B$113:$B$142,0),MATCH($D9,'Resource Cost Trajectories'!$C$112:$F$112,0))+SUMIFS('Transmission Cost by Case'!$H:$H,'Transmission Cost by Case'!$B:$B,$B9,'Transmission Cost by Case'!$C:$C,$C9,'Transmission Cost by Case'!$D:$D,$E9),0)</f>
        <v>350.16347784676856</v>
      </c>
    </row>
    <row r="10" spans="2:23">
      <c r="B10" s="3">
        <v>3</v>
      </c>
      <c r="C10" s="3" t="s">
        <v>8</v>
      </c>
      <c r="D10" s="3" t="s">
        <v>12</v>
      </c>
      <c r="E10" s="3" t="s">
        <v>10</v>
      </c>
      <c r="F10" s="4">
        <v>3000</v>
      </c>
      <c r="G10" s="4">
        <v>2035</v>
      </c>
      <c r="H10" s="21">
        <f>IF(H$2&gt;=$G10,INDEX(CHOOSE(MATCH($C10,'Resource Cost Trajectories'!$B$3:$B$6,0),'Resource Cost Trajectories'!$C$113:$F$142,'Resource Cost Trajectories'!$I$113:$L$142,'Resource Cost Trajectories'!$O$113:$R$142,'Resource Cost Trajectories'!$U$113:$X$142),MATCH($G10,'Resource Cost Trajectories'!$B$113:$B$142,0),MATCH($D10,'Resource Cost Trajectories'!$C$112:$F$112,0))+SUMIFS('Transmission Cost by Case'!$H:$H,'Transmission Cost by Case'!$B:$B,$B10,'Transmission Cost by Case'!$C:$C,$C10,'Transmission Cost by Case'!$D:$D,$E10),0)</f>
        <v>0</v>
      </c>
      <c r="I10" s="21">
        <f>IF(I$2&gt;=$G10,INDEX(CHOOSE(MATCH($C10,'Resource Cost Trajectories'!$B$3:$B$6,0),'Resource Cost Trajectories'!$C$113:$F$142,'Resource Cost Trajectories'!$I$113:$L$142,'Resource Cost Trajectories'!$O$113:$R$142,'Resource Cost Trajectories'!$U$113:$X$142),MATCH($G10,'Resource Cost Trajectories'!$B$113:$B$142,0),MATCH($D10,'Resource Cost Trajectories'!$C$112:$F$112,0))+SUMIFS('Transmission Cost by Case'!$H:$H,'Transmission Cost by Case'!$B:$B,$B10,'Transmission Cost by Case'!$C:$C,$C10,'Transmission Cost by Case'!$D:$D,$E10),0)</f>
        <v>0</v>
      </c>
      <c r="J10" s="21">
        <f>IF(J$2&gt;=$G10,INDEX(CHOOSE(MATCH($C10,'Resource Cost Trajectories'!$B$3:$B$6,0),'Resource Cost Trajectories'!$C$113:$F$142,'Resource Cost Trajectories'!$I$113:$L$142,'Resource Cost Trajectories'!$O$113:$R$142,'Resource Cost Trajectories'!$U$113:$X$142),MATCH($G10,'Resource Cost Trajectories'!$B$113:$B$142,0),MATCH($D10,'Resource Cost Trajectories'!$C$112:$F$112,0))+SUMIFS('Transmission Cost by Case'!$H:$H,'Transmission Cost by Case'!$B:$B,$B10,'Transmission Cost by Case'!$C:$C,$C10,'Transmission Cost by Case'!$D:$D,$E10),0)</f>
        <v>0</v>
      </c>
      <c r="K10" s="21">
        <f>IF(K$2&gt;=$G10,INDEX(CHOOSE(MATCH($C10,'Resource Cost Trajectories'!$B$3:$B$6,0),'Resource Cost Trajectories'!$C$113:$F$142,'Resource Cost Trajectories'!$I$113:$L$142,'Resource Cost Trajectories'!$O$113:$R$142,'Resource Cost Trajectories'!$U$113:$X$142),MATCH($G10,'Resource Cost Trajectories'!$B$113:$B$142,0),MATCH($D10,'Resource Cost Trajectories'!$C$112:$F$112,0))+SUMIFS('Transmission Cost by Case'!$H:$H,'Transmission Cost by Case'!$B:$B,$B10,'Transmission Cost by Case'!$C:$C,$C10,'Transmission Cost by Case'!$D:$D,$E10),0)</f>
        <v>0</v>
      </c>
      <c r="L10" s="21">
        <f>IF(L$2&gt;=$G10,INDEX(CHOOSE(MATCH($C10,'Resource Cost Trajectories'!$B$3:$B$6,0),'Resource Cost Trajectories'!$C$113:$F$142,'Resource Cost Trajectories'!$I$113:$L$142,'Resource Cost Trajectories'!$O$113:$R$142,'Resource Cost Trajectories'!$U$113:$X$142),MATCH($G10,'Resource Cost Trajectories'!$B$113:$B$142,0),MATCH($D10,'Resource Cost Trajectories'!$C$112:$F$112,0))+SUMIFS('Transmission Cost by Case'!$H:$H,'Transmission Cost by Case'!$B:$B,$B10,'Transmission Cost by Case'!$C:$C,$C10,'Transmission Cost by Case'!$D:$D,$E10),0)</f>
        <v>0</v>
      </c>
      <c r="M10" s="21">
        <f>IF(M$2&gt;=$G10,INDEX(CHOOSE(MATCH($C10,'Resource Cost Trajectories'!$B$3:$B$6,0),'Resource Cost Trajectories'!$C$113:$F$142,'Resource Cost Trajectories'!$I$113:$L$142,'Resource Cost Trajectories'!$O$113:$R$142,'Resource Cost Trajectories'!$U$113:$X$142),MATCH($G10,'Resource Cost Trajectories'!$B$113:$B$142,0),MATCH($D10,'Resource Cost Trajectories'!$C$112:$F$112,0))+SUMIFS('Transmission Cost by Case'!$H:$H,'Transmission Cost by Case'!$B:$B,$B10,'Transmission Cost by Case'!$C:$C,$C10,'Transmission Cost by Case'!$D:$D,$E10),0)</f>
        <v>304.79347784676844</v>
      </c>
      <c r="N10" s="21">
        <f>IF(N$2&gt;=$G10,INDEX(CHOOSE(MATCH($C10,'Resource Cost Trajectories'!$B$3:$B$6,0),'Resource Cost Trajectories'!$C$113:$F$142,'Resource Cost Trajectories'!$I$113:$L$142,'Resource Cost Trajectories'!$O$113:$R$142,'Resource Cost Trajectories'!$U$113:$X$142),MATCH($G10,'Resource Cost Trajectories'!$B$113:$B$142,0),MATCH($D10,'Resource Cost Trajectories'!$C$112:$F$112,0))+SUMIFS('Transmission Cost by Case'!$H:$H,'Transmission Cost by Case'!$B:$B,$B10,'Transmission Cost by Case'!$C:$C,$C10,'Transmission Cost by Case'!$D:$D,$E10),0)</f>
        <v>304.79347784676844</v>
      </c>
      <c r="O10" s="21">
        <f>IF(O$2&gt;=$G10,INDEX(CHOOSE(MATCH($C10,'Resource Cost Trajectories'!$B$3:$B$6,0),'Resource Cost Trajectories'!$C$113:$F$142,'Resource Cost Trajectories'!$I$113:$L$142,'Resource Cost Trajectories'!$O$113:$R$142,'Resource Cost Trajectories'!$U$113:$X$142),MATCH($G10,'Resource Cost Trajectories'!$B$113:$B$142,0),MATCH($D10,'Resource Cost Trajectories'!$C$112:$F$112,0))+SUMIFS('Transmission Cost by Case'!$H:$H,'Transmission Cost by Case'!$B:$B,$B10,'Transmission Cost by Case'!$C:$C,$C10,'Transmission Cost by Case'!$D:$D,$E10),0)</f>
        <v>304.79347784676844</v>
      </c>
      <c r="P10" s="21">
        <f>IF(P$2&gt;=$G10,INDEX(CHOOSE(MATCH($C10,'Resource Cost Trajectories'!$B$3:$B$6,0),'Resource Cost Trajectories'!$C$113:$F$142,'Resource Cost Trajectories'!$I$113:$L$142,'Resource Cost Trajectories'!$O$113:$R$142,'Resource Cost Trajectories'!$U$113:$X$142),MATCH($G10,'Resource Cost Trajectories'!$B$113:$B$142,0),MATCH($D10,'Resource Cost Trajectories'!$C$112:$F$112,0))+SUMIFS('Transmission Cost by Case'!$H:$H,'Transmission Cost by Case'!$B:$B,$B10,'Transmission Cost by Case'!$C:$C,$C10,'Transmission Cost by Case'!$D:$D,$E10),0)</f>
        <v>304.79347784676844</v>
      </c>
      <c r="Q10" s="21">
        <f>IF(Q$2&gt;=$G10,INDEX(CHOOSE(MATCH($C10,'Resource Cost Trajectories'!$B$3:$B$6,0),'Resource Cost Trajectories'!$C$113:$F$142,'Resource Cost Trajectories'!$I$113:$L$142,'Resource Cost Trajectories'!$O$113:$R$142,'Resource Cost Trajectories'!$U$113:$X$142),MATCH($G10,'Resource Cost Trajectories'!$B$113:$B$142,0),MATCH($D10,'Resource Cost Trajectories'!$C$112:$F$112,0))+SUMIFS('Transmission Cost by Case'!$H:$H,'Transmission Cost by Case'!$B:$B,$B10,'Transmission Cost by Case'!$C:$C,$C10,'Transmission Cost by Case'!$D:$D,$E10),0)</f>
        <v>304.79347784676844</v>
      </c>
      <c r="R10" s="21">
        <f>IF(R$2&gt;=$G10,INDEX(CHOOSE(MATCH($C10,'Resource Cost Trajectories'!$B$3:$B$6,0),'Resource Cost Trajectories'!$C$113:$F$142,'Resource Cost Trajectories'!$I$113:$L$142,'Resource Cost Trajectories'!$O$113:$R$142,'Resource Cost Trajectories'!$U$113:$X$142),MATCH($G10,'Resource Cost Trajectories'!$B$113:$B$142,0),MATCH($D10,'Resource Cost Trajectories'!$C$112:$F$112,0))+SUMIFS('Transmission Cost by Case'!$H:$H,'Transmission Cost by Case'!$B:$B,$B10,'Transmission Cost by Case'!$C:$C,$C10,'Transmission Cost by Case'!$D:$D,$E10),0)</f>
        <v>304.79347784676844</v>
      </c>
      <c r="S10" s="21">
        <f>IF(S$2&gt;=$G10,INDEX(CHOOSE(MATCH($C10,'Resource Cost Trajectories'!$B$3:$B$6,0),'Resource Cost Trajectories'!$C$113:$F$142,'Resource Cost Trajectories'!$I$113:$L$142,'Resource Cost Trajectories'!$O$113:$R$142,'Resource Cost Trajectories'!$U$113:$X$142),MATCH($G10,'Resource Cost Trajectories'!$B$113:$B$142,0),MATCH($D10,'Resource Cost Trajectories'!$C$112:$F$112,0))+SUMIFS('Transmission Cost by Case'!$H:$H,'Transmission Cost by Case'!$B:$B,$B10,'Transmission Cost by Case'!$C:$C,$C10,'Transmission Cost by Case'!$D:$D,$E10),0)</f>
        <v>304.79347784676844</v>
      </c>
      <c r="T10" s="21">
        <f>IF(T$2&gt;=$G10,INDEX(CHOOSE(MATCH($C10,'Resource Cost Trajectories'!$B$3:$B$6,0),'Resource Cost Trajectories'!$C$113:$F$142,'Resource Cost Trajectories'!$I$113:$L$142,'Resource Cost Trajectories'!$O$113:$R$142,'Resource Cost Trajectories'!$U$113:$X$142),MATCH($G10,'Resource Cost Trajectories'!$B$113:$B$142,0),MATCH($D10,'Resource Cost Trajectories'!$C$112:$F$112,0))+SUMIFS('Transmission Cost by Case'!$H:$H,'Transmission Cost by Case'!$B:$B,$B10,'Transmission Cost by Case'!$C:$C,$C10,'Transmission Cost by Case'!$D:$D,$E10),0)</f>
        <v>304.79347784676844</v>
      </c>
      <c r="U10" s="21">
        <f>IF(U$2&gt;=$G10,INDEX(CHOOSE(MATCH($C10,'Resource Cost Trajectories'!$B$3:$B$6,0),'Resource Cost Trajectories'!$C$113:$F$142,'Resource Cost Trajectories'!$I$113:$L$142,'Resource Cost Trajectories'!$O$113:$R$142,'Resource Cost Trajectories'!$U$113:$X$142),MATCH($G10,'Resource Cost Trajectories'!$B$113:$B$142,0),MATCH($D10,'Resource Cost Trajectories'!$C$112:$F$112,0))+SUMIFS('Transmission Cost by Case'!$H:$H,'Transmission Cost by Case'!$B:$B,$B10,'Transmission Cost by Case'!$C:$C,$C10,'Transmission Cost by Case'!$D:$D,$E10),0)</f>
        <v>304.79347784676844</v>
      </c>
      <c r="V10" s="21">
        <f>IF(V$2&gt;=$G10,INDEX(CHOOSE(MATCH($C10,'Resource Cost Trajectories'!$B$3:$B$6,0),'Resource Cost Trajectories'!$C$113:$F$142,'Resource Cost Trajectories'!$I$113:$L$142,'Resource Cost Trajectories'!$O$113:$R$142,'Resource Cost Trajectories'!$U$113:$X$142),MATCH($G10,'Resource Cost Trajectories'!$B$113:$B$142,0),MATCH($D10,'Resource Cost Trajectories'!$C$112:$F$112,0))+SUMIFS('Transmission Cost by Case'!$H:$H,'Transmission Cost by Case'!$B:$B,$B10,'Transmission Cost by Case'!$C:$C,$C10,'Transmission Cost by Case'!$D:$D,$E10),0)</f>
        <v>304.79347784676844</v>
      </c>
      <c r="W10" s="21">
        <f>IF(W$2&gt;=$G10,INDEX(CHOOSE(MATCH($C10,'Resource Cost Trajectories'!$B$3:$B$6,0),'Resource Cost Trajectories'!$C$113:$F$142,'Resource Cost Trajectories'!$I$113:$L$142,'Resource Cost Trajectories'!$O$113:$R$142,'Resource Cost Trajectories'!$U$113:$X$142),MATCH($G10,'Resource Cost Trajectories'!$B$113:$B$142,0),MATCH($D10,'Resource Cost Trajectories'!$C$112:$F$112,0))+SUMIFS('Transmission Cost by Case'!$H:$H,'Transmission Cost by Case'!$B:$B,$B10,'Transmission Cost by Case'!$C:$C,$C10,'Transmission Cost by Case'!$D:$D,$E10),0)</f>
        <v>304.79347784676844</v>
      </c>
    </row>
    <row r="11" spans="2:23">
      <c r="B11" s="3">
        <v>3</v>
      </c>
      <c r="C11" s="3" t="s">
        <v>8</v>
      </c>
      <c r="D11" s="3" t="s">
        <v>13</v>
      </c>
      <c r="E11" s="3" t="s">
        <v>10</v>
      </c>
      <c r="F11" s="4">
        <v>3000</v>
      </c>
      <c r="G11" s="4">
        <v>2035</v>
      </c>
      <c r="H11" s="21">
        <f>IF(H$2&gt;=$G11,INDEX(CHOOSE(MATCH($C11,'Resource Cost Trajectories'!$B$3:$B$6,0),'Resource Cost Trajectories'!$C$113:$F$142,'Resource Cost Trajectories'!$I$113:$L$142,'Resource Cost Trajectories'!$O$113:$R$142,'Resource Cost Trajectories'!$U$113:$X$142),MATCH($G11,'Resource Cost Trajectories'!$B$113:$B$142,0),MATCH($D11,'Resource Cost Trajectories'!$C$112:$F$112,0))+SUMIFS('Transmission Cost by Case'!$H:$H,'Transmission Cost by Case'!$B:$B,$B11,'Transmission Cost by Case'!$C:$C,$C11,'Transmission Cost by Case'!$D:$D,$E11),0)</f>
        <v>0</v>
      </c>
      <c r="I11" s="21">
        <f>IF(I$2&gt;=$G11,INDEX(CHOOSE(MATCH($C11,'Resource Cost Trajectories'!$B$3:$B$6,0),'Resource Cost Trajectories'!$C$113:$F$142,'Resource Cost Trajectories'!$I$113:$L$142,'Resource Cost Trajectories'!$O$113:$R$142,'Resource Cost Trajectories'!$U$113:$X$142),MATCH($G11,'Resource Cost Trajectories'!$B$113:$B$142,0),MATCH($D11,'Resource Cost Trajectories'!$C$112:$F$112,0))+SUMIFS('Transmission Cost by Case'!$H:$H,'Transmission Cost by Case'!$B:$B,$B11,'Transmission Cost by Case'!$C:$C,$C11,'Transmission Cost by Case'!$D:$D,$E11),0)</f>
        <v>0</v>
      </c>
      <c r="J11" s="21">
        <f>IF(J$2&gt;=$G11,INDEX(CHOOSE(MATCH($C11,'Resource Cost Trajectories'!$B$3:$B$6,0),'Resource Cost Trajectories'!$C$113:$F$142,'Resource Cost Trajectories'!$I$113:$L$142,'Resource Cost Trajectories'!$O$113:$R$142,'Resource Cost Trajectories'!$U$113:$X$142),MATCH($G11,'Resource Cost Trajectories'!$B$113:$B$142,0),MATCH($D11,'Resource Cost Trajectories'!$C$112:$F$112,0))+SUMIFS('Transmission Cost by Case'!$H:$H,'Transmission Cost by Case'!$B:$B,$B11,'Transmission Cost by Case'!$C:$C,$C11,'Transmission Cost by Case'!$D:$D,$E11),0)</f>
        <v>0</v>
      </c>
      <c r="K11" s="21">
        <f>IF(K$2&gt;=$G11,INDEX(CHOOSE(MATCH($C11,'Resource Cost Trajectories'!$B$3:$B$6,0),'Resource Cost Trajectories'!$C$113:$F$142,'Resource Cost Trajectories'!$I$113:$L$142,'Resource Cost Trajectories'!$O$113:$R$142,'Resource Cost Trajectories'!$U$113:$X$142),MATCH($G11,'Resource Cost Trajectories'!$B$113:$B$142,0),MATCH($D11,'Resource Cost Trajectories'!$C$112:$F$112,0))+SUMIFS('Transmission Cost by Case'!$H:$H,'Transmission Cost by Case'!$B:$B,$B11,'Transmission Cost by Case'!$C:$C,$C11,'Transmission Cost by Case'!$D:$D,$E11),0)</f>
        <v>0</v>
      </c>
      <c r="L11" s="21">
        <f>IF(L$2&gt;=$G11,INDEX(CHOOSE(MATCH($C11,'Resource Cost Trajectories'!$B$3:$B$6,0),'Resource Cost Trajectories'!$C$113:$F$142,'Resource Cost Trajectories'!$I$113:$L$142,'Resource Cost Trajectories'!$O$113:$R$142,'Resource Cost Trajectories'!$U$113:$X$142),MATCH($G11,'Resource Cost Trajectories'!$B$113:$B$142,0),MATCH($D11,'Resource Cost Trajectories'!$C$112:$F$112,0))+SUMIFS('Transmission Cost by Case'!$H:$H,'Transmission Cost by Case'!$B:$B,$B11,'Transmission Cost by Case'!$C:$C,$C11,'Transmission Cost by Case'!$D:$D,$E11),0)</f>
        <v>0</v>
      </c>
      <c r="M11" s="21">
        <f>IF(M$2&gt;=$G11,INDEX(CHOOSE(MATCH($C11,'Resource Cost Trajectories'!$B$3:$B$6,0),'Resource Cost Trajectories'!$C$113:$F$142,'Resource Cost Trajectories'!$I$113:$L$142,'Resource Cost Trajectories'!$O$113:$R$142,'Resource Cost Trajectories'!$U$113:$X$142),MATCH($G11,'Resource Cost Trajectories'!$B$113:$B$142,0),MATCH($D11,'Resource Cost Trajectories'!$C$112:$F$112,0))+SUMIFS('Transmission Cost by Case'!$H:$H,'Transmission Cost by Case'!$B:$B,$B11,'Transmission Cost by Case'!$C:$C,$C11,'Transmission Cost by Case'!$D:$D,$E11),0)</f>
        <v>282.13347784676853</v>
      </c>
      <c r="N11" s="21">
        <f>IF(N$2&gt;=$G11,INDEX(CHOOSE(MATCH($C11,'Resource Cost Trajectories'!$B$3:$B$6,0),'Resource Cost Trajectories'!$C$113:$F$142,'Resource Cost Trajectories'!$I$113:$L$142,'Resource Cost Trajectories'!$O$113:$R$142,'Resource Cost Trajectories'!$U$113:$X$142),MATCH($G11,'Resource Cost Trajectories'!$B$113:$B$142,0),MATCH($D11,'Resource Cost Trajectories'!$C$112:$F$112,0))+SUMIFS('Transmission Cost by Case'!$H:$H,'Transmission Cost by Case'!$B:$B,$B11,'Transmission Cost by Case'!$C:$C,$C11,'Transmission Cost by Case'!$D:$D,$E11),0)</f>
        <v>282.13347784676853</v>
      </c>
      <c r="O11" s="21">
        <f>IF(O$2&gt;=$G11,INDEX(CHOOSE(MATCH($C11,'Resource Cost Trajectories'!$B$3:$B$6,0),'Resource Cost Trajectories'!$C$113:$F$142,'Resource Cost Trajectories'!$I$113:$L$142,'Resource Cost Trajectories'!$O$113:$R$142,'Resource Cost Trajectories'!$U$113:$X$142),MATCH($G11,'Resource Cost Trajectories'!$B$113:$B$142,0),MATCH($D11,'Resource Cost Trajectories'!$C$112:$F$112,0))+SUMIFS('Transmission Cost by Case'!$H:$H,'Transmission Cost by Case'!$B:$B,$B11,'Transmission Cost by Case'!$C:$C,$C11,'Transmission Cost by Case'!$D:$D,$E11),0)</f>
        <v>282.13347784676853</v>
      </c>
      <c r="P11" s="21">
        <f>IF(P$2&gt;=$G11,INDEX(CHOOSE(MATCH($C11,'Resource Cost Trajectories'!$B$3:$B$6,0),'Resource Cost Trajectories'!$C$113:$F$142,'Resource Cost Trajectories'!$I$113:$L$142,'Resource Cost Trajectories'!$O$113:$R$142,'Resource Cost Trajectories'!$U$113:$X$142),MATCH($G11,'Resource Cost Trajectories'!$B$113:$B$142,0),MATCH($D11,'Resource Cost Trajectories'!$C$112:$F$112,0))+SUMIFS('Transmission Cost by Case'!$H:$H,'Transmission Cost by Case'!$B:$B,$B11,'Transmission Cost by Case'!$C:$C,$C11,'Transmission Cost by Case'!$D:$D,$E11),0)</f>
        <v>282.13347784676853</v>
      </c>
      <c r="Q11" s="21">
        <f>IF(Q$2&gt;=$G11,INDEX(CHOOSE(MATCH($C11,'Resource Cost Trajectories'!$B$3:$B$6,0),'Resource Cost Trajectories'!$C$113:$F$142,'Resource Cost Trajectories'!$I$113:$L$142,'Resource Cost Trajectories'!$O$113:$R$142,'Resource Cost Trajectories'!$U$113:$X$142),MATCH($G11,'Resource Cost Trajectories'!$B$113:$B$142,0),MATCH($D11,'Resource Cost Trajectories'!$C$112:$F$112,0))+SUMIFS('Transmission Cost by Case'!$H:$H,'Transmission Cost by Case'!$B:$B,$B11,'Transmission Cost by Case'!$C:$C,$C11,'Transmission Cost by Case'!$D:$D,$E11),0)</f>
        <v>282.13347784676853</v>
      </c>
      <c r="R11" s="21">
        <f>IF(R$2&gt;=$G11,INDEX(CHOOSE(MATCH($C11,'Resource Cost Trajectories'!$B$3:$B$6,0),'Resource Cost Trajectories'!$C$113:$F$142,'Resource Cost Trajectories'!$I$113:$L$142,'Resource Cost Trajectories'!$O$113:$R$142,'Resource Cost Trajectories'!$U$113:$X$142),MATCH($G11,'Resource Cost Trajectories'!$B$113:$B$142,0),MATCH($D11,'Resource Cost Trajectories'!$C$112:$F$112,0))+SUMIFS('Transmission Cost by Case'!$H:$H,'Transmission Cost by Case'!$B:$B,$B11,'Transmission Cost by Case'!$C:$C,$C11,'Transmission Cost by Case'!$D:$D,$E11),0)</f>
        <v>282.13347784676853</v>
      </c>
      <c r="S11" s="21">
        <f>IF(S$2&gt;=$G11,INDEX(CHOOSE(MATCH($C11,'Resource Cost Trajectories'!$B$3:$B$6,0),'Resource Cost Trajectories'!$C$113:$F$142,'Resource Cost Trajectories'!$I$113:$L$142,'Resource Cost Trajectories'!$O$113:$R$142,'Resource Cost Trajectories'!$U$113:$X$142),MATCH($G11,'Resource Cost Trajectories'!$B$113:$B$142,0),MATCH($D11,'Resource Cost Trajectories'!$C$112:$F$112,0))+SUMIFS('Transmission Cost by Case'!$H:$H,'Transmission Cost by Case'!$B:$B,$B11,'Transmission Cost by Case'!$C:$C,$C11,'Transmission Cost by Case'!$D:$D,$E11),0)</f>
        <v>282.13347784676853</v>
      </c>
      <c r="T11" s="21">
        <f>IF(T$2&gt;=$G11,INDEX(CHOOSE(MATCH($C11,'Resource Cost Trajectories'!$B$3:$B$6,0),'Resource Cost Trajectories'!$C$113:$F$142,'Resource Cost Trajectories'!$I$113:$L$142,'Resource Cost Trajectories'!$O$113:$R$142,'Resource Cost Trajectories'!$U$113:$X$142),MATCH($G11,'Resource Cost Trajectories'!$B$113:$B$142,0),MATCH($D11,'Resource Cost Trajectories'!$C$112:$F$112,0))+SUMIFS('Transmission Cost by Case'!$H:$H,'Transmission Cost by Case'!$B:$B,$B11,'Transmission Cost by Case'!$C:$C,$C11,'Transmission Cost by Case'!$D:$D,$E11),0)</f>
        <v>282.13347784676853</v>
      </c>
      <c r="U11" s="21">
        <f>IF(U$2&gt;=$G11,INDEX(CHOOSE(MATCH($C11,'Resource Cost Trajectories'!$B$3:$B$6,0),'Resource Cost Trajectories'!$C$113:$F$142,'Resource Cost Trajectories'!$I$113:$L$142,'Resource Cost Trajectories'!$O$113:$R$142,'Resource Cost Trajectories'!$U$113:$X$142),MATCH($G11,'Resource Cost Trajectories'!$B$113:$B$142,0),MATCH($D11,'Resource Cost Trajectories'!$C$112:$F$112,0))+SUMIFS('Transmission Cost by Case'!$H:$H,'Transmission Cost by Case'!$B:$B,$B11,'Transmission Cost by Case'!$C:$C,$C11,'Transmission Cost by Case'!$D:$D,$E11),0)</f>
        <v>282.13347784676853</v>
      </c>
      <c r="V11" s="21">
        <f>IF(V$2&gt;=$G11,INDEX(CHOOSE(MATCH($C11,'Resource Cost Trajectories'!$B$3:$B$6,0),'Resource Cost Trajectories'!$C$113:$F$142,'Resource Cost Trajectories'!$I$113:$L$142,'Resource Cost Trajectories'!$O$113:$R$142,'Resource Cost Trajectories'!$U$113:$X$142),MATCH($G11,'Resource Cost Trajectories'!$B$113:$B$142,0),MATCH($D11,'Resource Cost Trajectories'!$C$112:$F$112,0))+SUMIFS('Transmission Cost by Case'!$H:$H,'Transmission Cost by Case'!$B:$B,$B11,'Transmission Cost by Case'!$C:$C,$C11,'Transmission Cost by Case'!$D:$D,$E11),0)</f>
        <v>282.13347784676853</v>
      </c>
      <c r="W11" s="21">
        <f>IF(W$2&gt;=$G11,INDEX(CHOOSE(MATCH($C11,'Resource Cost Trajectories'!$B$3:$B$6,0),'Resource Cost Trajectories'!$C$113:$F$142,'Resource Cost Trajectories'!$I$113:$L$142,'Resource Cost Trajectories'!$O$113:$R$142,'Resource Cost Trajectories'!$U$113:$X$142),MATCH($G11,'Resource Cost Trajectories'!$B$113:$B$142,0),MATCH($D11,'Resource Cost Trajectories'!$C$112:$F$112,0))+SUMIFS('Transmission Cost by Case'!$H:$H,'Transmission Cost by Case'!$B:$B,$B11,'Transmission Cost by Case'!$C:$C,$C11,'Transmission Cost by Case'!$D:$D,$E11),0)</f>
        <v>282.13347784676853</v>
      </c>
    </row>
    <row r="12" spans="2:23">
      <c r="B12" s="3">
        <v>4</v>
      </c>
      <c r="C12" s="3" t="s">
        <v>8</v>
      </c>
      <c r="D12" s="3" t="s">
        <v>9</v>
      </c>
      <c r="E12" s="3" t="s">
        <v>10</v>
      </c>
      <c r="F12" s="4">
        <v>4875</v>
      </c>
      <c r="G12" s="4">
        <v>2035</v>
      </c>
      <c r="H12" s="21">
        <f>IF(H$2&gt;=$G12,INDEX(CHOOSE(MATCH($C12,'Resource Cost Trajectories'!$B$3:$B$6,0),'Resource Cost Trajectories'!$C$113:$F$142,'Resource Cost Trajectories'!$I$113:$L$142,'Resource Cost Trajectories'!$O$113:$R$142,'Resource Cost Trajectories'!$U$113:$X$142),MATCH($G12,'Resource Cost Trajectories'!$B$113:$B$142,0),MATCH($D12,'Resource Cost Trajectories'!$C$112:$F$112,0))+SUMIFS('Transmission Cost by Case'!$H:$H,'Transmission Cost by Case'!$B:$B,$B12,'Transmission Cost by Case'!$C:$C,$C12,'Transmission Cost by Case'!$D:$D,$E12),0)</f>
        <v>0</v>
      </c>
      <c r="I12" s="21">
        <f>IF(I$2&gt;=$G12,INDEX(CHOOSE(MATCH($C12,'Resource Cost Trajectories'!$B$3:$B$6,0),'Resource Cost Trajectories'!$C$113:$F$142,'Resource Cost Trajectories'!$I$113:$L$142,'Resource Cost Trajectories'!$O$113:$R$142,'Resource Cost Trajectories'!$U$113:$X$142),MATCH($G12,'Resource Cost Trajectories'!$B$113:$B$142,0),MATCH($D12,'Resource Cost Trajectories'!$C$112:$F$112,0))+SUMIFS('Transmission Cost by Case'!$H:$H,'Transmission Cost by Case'!$B:$B,$B12,'Transmission Cost by Case'!$C:$C,$C12,'Transmission Cost by Case'!$D:$D,$E12),0)</f>
        <v>0</v>
      </c>
      <c r="J12" s="21">
        <f>IF(J$2&gt;=$G12,INDEX(CHOOSE(MATCH($C12,'Resource Cost Trajectories'!$B$3:$B$6,0),'Resource Cost Trajectories'!$C$113:$F$142,'Resource Cost Trajectories'!$I$113:$L$142,'Resource Cost Trajectories'!$O$113:$R$142,'Resource Cost Trajectories'!$U$113:$X$142),MATCH($G12,'Resource Cost Trajectories'!$B$113:$B$142,0),MATCH($D12,'Resource Cost Trajectories'!$C$112:$F$112,0))+SUMIFS('Transmission Cost by Case'!$H:$H,'Transmission Cost by Case'!$B:$B,$B12,'Transmission Cost by Case'!$C:$C,$C12,'Transmission Cost by Case'!$D:$D,$E12),0)</f>
        <v>0</v>
      </c>
      <c r="K12" s="21">
        <f>IF(K$2&gt;=$G12,INDEX(CHOOSE(MATCH($C12,'Resource Cost Trajectories'!$B$3:$B$6,0),'Resource Cost Trajectories'!$C$113:$F$142,'Resource Cost Trajectories'!$I$113:$L$142,'Resource Cost Trajectories'!$O$113:$R$142,'Resource Cost Trajectories'!$U$113:$X$142),MATCH($G12,'Resource Cost Trajectories'!$B$113:$B$142,0),MATCH($D12,'Resource Cost Trajectories'!$C$112:$F$112,0))+SUMIFS('Transmission Cost by Case'!$H:$H,'Transmission Cost by Case'!$B:$B,$B12,'Transmission Cost by Case'!$C:$C,$C12,'Transmission Cost by Case'!$D:$D,$E12),0)</f>
        <v>0</v>
      </c>
      <c r="L12" s="21">
        <f>IF(L$2&gt;=$G12,INDEX(CHOOSE(MATCH($C12,'Resource Cost Trajectories'!$B$3:$B$6,0),'Resource Cost Trajectories'!$C$113:$F$142,'Resource Cost Trajectories'!$I$113:$L$142,'Resource Cost Trajectories'!$O$113:$R$142,'Resource Cost Trajectories'!$U$113:$X$142),MATCH($G12,'Resource Cost Trajectories'!$B$113:$B$142,0),MATCH($D12,'Resource Cost Trajectories'!$C$112:$F$112,0))+SUMIFS('Transmission Cost by Case'!$H:$H,'Transmission Cost by Case'!$B:$B,$B12,'Transmission Cost by Case'!$C:$C,$C12,'Transmission Cost by Case'!$D:$D,$E12),0)</f>
        <v>0</v>
      </c>
      <c r="M12" s="21">
        <f>IF(M$2&gt;=$G12,INDEX(CHOOSE(MATCH($C12,'Resource Cost Trajectories'!$B$3:$B$6,0),'Resource Cost Trajectories'!$C$113:$F$142,'Resource Cost Trajectories'!$I$113:$L$142,'Resource Cost Trajectories'!$O$113:$R$142,'Resource Cost Trajectories'!$U$113:$X$142),MATCH($G12,'Resource Cost Trajectories'!$B$113:$B$142,0),MATCH($D12,'Resource Cost Trajectories'!$C$112:$F$112,0))+SUMIFS('Transmission Cost by Case'!$H:$H,'Transmission Cost by Case'!$B:$B,$B12,'Transmission Cost by Case'!$C:$C,$C12,'Transmission Cost by Case'!$D:$D,$E12),0)</f>
        <v>484.99521713647295</v>
      </c>
      <c r="N12" s="21">
        <f>IF(N$2&gt;=$G12,INDEX(CHOOSE(MATCH($C12,'Resource Cost Trajectories'!$B$3:$B$6,0),'Resource Cost Trajectories'!$C$113:$F$142,'Resource Cost Trajectories'!$I$113:$L$142,'Resource Cost Trajectories'!$O$113:$R$142,'Resource Cost Trajectories'!$U$113:$X$142),MATCH($G12,'Resource Cost Trajectories'!$B$113:$B$142,0),MATCH($D12,'Resource Cost Trajectories'!$C$112:$F$112,0))+SUMIFS('Transmission Cost by Case'!$H:$H,'Transmission Cost by Case'!$B:$B,$B12,'Transmission Cost by Case'!$C:$C,$C12,'Transmission Cost by Case'!$D:$D,$E12),0)</f>
        <v>484.99521713647295</v>
      </c>
      <c r="O12" s="21">
        <f>IF(O$2&gt;=$G12,INDEX(CHOOSE(MATCH($C12,'Resource Cost Trajectories'!$B$3:$B$6,0),'Resource Cost Trajectories'!$C$113:$F$142,'Resource Cost Trajectories'!$I$113:$L$142,'Resource Cost Trajectories'!$O$113:$R$142,'Resource Cost Trajectories'!$U$113:$X$142),MATCH($G12,'Resource Cost Trajectories'!$B$113:$B$142,0),MATCH($D12,'Resource Cost Trajectories'!$C$112:$F$112,0))+SUMIFS('Transmission Cost by Case'!$H:$H,'Transmission Cost by Case'!$B:$B,$B12,'Transmission Cost by Case'!$C:$C,$C12,'Transmission Cost by Case'!$D:$D,$E12),0)</f>
        <v>484.99521713647295</v>
      </c>
      <c r="P12" s="21">
        <f>IF(P$2&gt;=$G12,INDEX(CHOOSE(MATCH($C12,'Resource Cost Trajectories'!$B$3:$B$6,0),'Resource Cost Trajectories'!$C$113:$F$142,'Resource Cost Trajectories'!$I$113:$L$142,'Resource Cost Trajectories'!$O$113:$R$142,'Resource Cost Trajectories'!$U$113:$X$142),MATCH($G12,'Resource Cost Trajectories'!$B$113:$B$142,0),MATCH($D12,'Resource Cost Trajectories'!$C$112:$F$112,0))+SUMIFS('Transmission Cost by Case'!$H:$H,'Transmission Cost by Case'!$B:$B,$B12,'Transmission Cost by Case'!$C:$C,$C12,'Transmission Cost by Case'!$D:$D,$E12),0)</f>
        <v>484.99521713647295</v>
      </c>
      <c r="Q12" s="21">
        <f>IF(Q$2&gt;=$G12,INDEX(CHOOSE(MATCH($C12,'Resource Cost Trajectories'!$B$3:$B$6,0),'Resource Cost Trajectories'!$C$113:$F$142,'Resource Cost Trajectories'!$I$113:$L$142,'Resource Cost Trajectories'!$O$113:$R$142,'Resource Cost Trajectories'!$U$113:$X$142),MATCH($G12,'Resource Cost Trajectories'!$B$113:$B$142,0),MATCH($D12,'Resource Cost Trajectories'!$C$112:$F$112,0))+SUMIFS('Transmission Cost by Case'!$H:$H,'Transmission Cost by Case'!$B:$B,$B12,'Transmission Cost by Case'!$C:$C,$C12,'Transmission Cost by Case'!$D:$D,$E12),0)</f>
        <v>484.99521713647295</v>
      </c>
      <c r="R12" s="21">
        <f>IF(R$2&gt;=$G12,INDEX(CHOOSE(MATCH($C12,'Resource Cost Trajectories'!$B$3:$B$6,0),'Resource Cost Trajectories'!$C$113:$F$142,'Resource Cost Trajectories'!$I$113:$L$142,'Resource Cost Trajectories'!$O$113:$R$142,'Resource Cost Trajectories'!$U$113:$X$142),MATCH($G12,'Resource Cost Trajectories'!$B$113:$B$142,0),MATCH($D12,'Resource Cost Trajectories'!$C$112:$F$112,0))+SUMIFS('Transmission Cost by Case'!$H:$H,'Transmission Cost by Case'!$B:$B,$B12,'Transmission Cost by Case'!$C:$C,$C12,'Transmission Cost by Case'!$D:$D,$E12),0)</f>
        <v>484.99521713647295</v>
      </c>
      <c r="S12" s="21">
        <f>IF(S$2&gt;=$G12,INDEX(CHOOSE(MATCH($C12,'Resource Cost Trajectories'!$B$3:$B$6,0),'Resource Cost Trajectories'!$C$113:$F$142,'Resource Cost Trajectories'!$I$113:$L$142,'Resource Cost Trajectories'!$O$113:$R$142,'Resource Cost Trajectories'!$U$113:$X$142),MATCH($G12,'Resource Cost Trajectories'!$B$113:$B$142,0),MATCH($D12,'Resource Cost Trajectories'!$C$112:$F$112,0))+SUMIFS('Transmission Cost by Case'!$H:$H,'Transmission Cost by Case'!$B:$B,$B12,'Transmission Cost by Case'!$C:$C,$C12,'Transmission Cost by Case'!$D:$D,$E12),0)</f>
        <v>484.99521713647295</v>
      </c>
      <c r="T12" s="21">
        <f>IF(T$2&gt;=$G12,INDEX(CHOOSE(MATCH($C12,'Resource Cost Trajectories'!$B$3:$B$6,0),'Resource Cost Trajectories'!$C$113:$F$142,'Resource Cost Trajectories'!$I$113:$L$142,'Resource Cost Trajectories'!$O$113:$R$142,'Resource Cost Trajectories'!$U$113:$X$142),MATCH($G12,'Resource Cost Trajectories'!$B$113:$B$142,0),MATCH($D12,'Resource Cost Trajectories'!$C$112:$F$112,0))+SUMIFS('Transmission Cost by Case'!$H:$H,'Transmission Cost by Case'!$B:$B,$B12,'Transmission Cost by Case'!$C:$C,$C12,'Transmission Cost by Case'!$D:$D,$E12),0)</f>
        <v>484.99521713647295</v>
      </c>
      <c r="U12" s="21">
        <f>IF(U$2&gt;=$G12,INDEX(CHOOSE(MATCH($C12,'Resource Cost Trajectories'!$B$3:$B$6,0),'Resource Cost Trajectories'!$C$113:$F$142,'Resource Cost Trajectories'!$I$113:$L$142,'Resource Cost Trajectories'!$O$113:$R$142,'Resource Cost Trajectories'!$U$113:$X$142),MATCH($G12,'Resource Cost Trajectories'!$B$113:$B$142,0),MATCH($D12,'Resource Cost Trajectories'!$C$112:$F$112,0))+SUMIFS('Transmission Cost by Case'!$H:$H,'Transmission Cost by Case'!$B:$B,$B12,'Transmission Cost by Case'!$C:$C,$C12,'Transmission Cost by Case'!$D:$D,$E12),0)</f>
        <v>484.99521713647295</v>
      </c>
      <c r="V12" s="21">
        <f>IF(V$2&gt;=$G12,INDEX(CHOOSE(MATCH($C12,'Resource Cost Trajectories'!$B$3:$B$6,0),'Resource Cost Trajectories'!$C$113:$F$142,'Resource Cost Trajectories'!$I$113:$L$142,'Resource Cost Trajectories'!$O$113:$R$142,'Resource Cost Trajectories'!$U$113:$X$142),MATCH($G12,'Resource Cost Trajectories'!$B$113:$B$142,0),MATCH($D12,'Resource Cost Trajectories'!$C$112:$F$112,0))+SUMIFS('Transmission Cost by Case'!$H:$H,'Transmission Cost by Case'!$B:$B,$B12,'Transmission Cost by Case'!$C:$C,$C12,'Transmission Cost by Case'!$D:$D,$E12),0)</f>
        <v>484.99521713647295</v>
      </c>
      <c r="W12" s="21">
        <f>IF(W$2&gt;=$G12,INDEX(CHOOSE(MATCH($C12,'Resource Cost Trajectories'!$B$3:$B$6,0),'Resource Cost Trajectories'!$C$113:$F$142,'Resource Cost Trajectories'!$I$113:$L$142,'Resource Cost Trajectories'!$O$113:$R$142,'Resource Cost Trajectories'!$U$113:$X$142),MATCH($G12,'Resource Cost Trajectories'!$B$113:$B$142,0),MATCH($D12,'Resource Cost Trajectories'!$C$112:$F$112,0))+SUMIFS('Transmission Cost by Case'!$H:$H,'Transmission Cost by Case'!$B:$B,$B12,'Transmission Cost by Case'!$C:$C,$C12,'Transmission Cost by Case'!$D:$D,$E12),0)</f>
        <v>484.99521713647295</v>
      </c>
    </row>
    <row r="13" spans="2:23">
      <c r="B13" s="3">
        <v>4</v>
      </c>
      <c r="C13" s="3" t="s">
        <v>8</v>
      </c>
      <c r="D13" s="3" t="s">
        <v>11</v>
      </c>
      <c r="E13" s="3" t="s">
        <v>10</v>
      </c>
      <c r="F13" s="4">
        <v>4875</v>
      </c>
      <c r="G13" s="4">
        <v>2035</v>
      </c>
      <c r="H13" s="21">
        <f>IF(H$2&gt;=$G13,INDEX(CHOOSE(MATCH($C13,'Resource Cost Trajectories'!$B$3:$B$6,0),'Resource Cost Trajectories'!$C$113:$F$142,'Resource Cost Trajectories'!$I$113:$L$142,'Resource Cost Trajectories'!$O$113:$R$142,'Resource Cost Trajectories'!$U$113:$X$142),MATCH($G13,'Resource Cost Trajectories'!$B$113:$B$142,0),MATCH($D13,'Resource Cost Trajectories'!$C$112:$F$112,0))+SUMIFS('Transmission Cost by Case'!$H:$H,'Transmission Cost by Case'!$B:$B,$B13,'Transmission Cost by Case'!$C:$C,$C13,'Transmission Cost by Case'!$D:$D,$E13),0)</f>
        <v>0</v>
      </c>
      <c r="I13" s="21">
        <f>IF(I$2&gt;=$G13,INDEX(CHOOSE(MATCH($C13,'Resource Cost Trajectories'!$B$3:$B$6,0),'Resource Cost Trajectories'!$C$113:$F$142,'Resource Cost Trajectories'!$I$113:$L$142,'Resource Cost Trajectories'!$O$113:$R$142,'Resource Cost Trajectories'!$U$113:$X$142),MATCH($G13,'Resource Cost Trajectories'!$B$113:$B$142,0),MATCH($D13,'Resource Cost Trajectories'!$C$112:$F$112,0))+SUMIFS('Transmission Cost by Case'!$H:$H,'Transmission Cost by Case'!$B:$B,$B13,'Transmission Cost by Case'!$C:$C,$C13,'Transmission Cost by Case'!$D:$D,$E13),0)</f>
        <v>0</v>
      </c>
      <c r="J13" s="21">
        <f>IF(J$2&gt;=$G13,INDEX(CHOOSE(MATCH($C13,'Resource Cost Trajectories'!$B$3:$B$6,0),'Resource Cost Trajectories'!$C$113:$F$142,'Resource Cost Trajectories'!$I$113:$L$142,'Resource Cost Trajectories'!$O$113:$R$142,'Resource Cost Trajectories'!$U$113:$X$142),MATCH($G13,'Resource Cost Trajectories'!$B$113:$B$142,0),MATCH($D13,'Resource Cost Trajectories'!$C$112:$F$112,0))+SUMIFS('Transmission Cost by Case'!$H:$H,'Transmission Cost by Case'!$B:$B,$B13,'Transmission Cost by Case'!$C:$C,$C13,'Transmission Cost by Case'!$D:$D,$E13),0)</f>
        <v>0</v>
      </c>
      <c r="K13" s="21">
        <f>IF(K$2&gt;=$G13,INDEX(CHOOSE(MATCH($C13,'Resource Cost Trajectories'!$B$3:$B$6,0),'Resource Cost Trajectories'!$C$113:$F$142,'Resource Cost Trajectories'!$I$113:$L$142,'Resource Cost Trajectories'!$O$113:$R$142,'Resource Cost Trajectories'!$U$113:$X$142),MATCH($G13,'Resource Cost Trajectories'!$B$113:$B$142,0),MATCH($D13,'Resource Cost Trajectories'!$C$112:$F$112,0))+SUMIFS('Transmission Cost by Case'!$H:$H,'Transmission Cost by Case'!$B:$B,$B13,'Transmission Cost by Case'!$C:$C,$C13,'Transmission Cost by Case'!$D:$D,$E13),0)</f>
        <v>0</v>
      </c>
      <c r="L13" s="21">
        <f>IF(L$2&gt;=$G13,INDEX(CHOOSE(MATCH($C13,'Resource Cost Trajectories'!$B$3:$B$6,0),'Resource Cost Trajectories'!$C$113:$F$142,'Resource Cost Trajectories'!$I$113:$L$142,'Resource Cost Trajectories'!$O$113:$R$142,'Resource Cost Trajectories'!$U$113:$X$142),MATCH($G13,'Resource Cost Trajectories'!$B$113:$B$142,0),MATCH($D13,'Resource Cost Trajectories'!$C$112:$F$112,0))+SUMIFS('Transmission Cost by Case'!$H:$H,'Transmission Cost by Case'!$B:$B,$B13,'Transmission Cost by Case'!$C:$C,$C13,'Transmission Cost by Case'!$D:$D,$E13),0)</f>
        <v>0</v>
      </c>
      <c r="M13" s="21">
        <f>IF(M$2&gt;=$G13,INDEX(CHOOSE(MATCH($C13,'Resource Cost Trajectories'!$B$3:$B$6,0),'Resource Cost Trajectories'!$C$113:$F$142,'Resource Cost Trajectories'!$I$113:$L$142,'Resource Cost Trajectories'!$O$113:$R$142,'Resource Cost Trajectories'!$U$113:$X$142),MATCH($G13,'Resource Cost Trajectories'!$B$113:$B$142,0),MATCH($D13,'Resource Cost Trajectories'!$C$112:$F$112,0))+SUMIFS('Transmission Cost by Case'!$H:$H,'Transmission Cost by Case'!$B:$B,$B13,'Transmission Cost by Case'!$C:$C,$C13,'Transmission Cost by Case'!$D:$D,$E13),0)</f>
        <v>348.68521713647294</v>
      </c>
      <c r="N13" s="21">
        <f>IF(N$2&gt;=$G13,INDEX(CHOOSE(MATCH($C13,'Resource Cost Trajectories'!$B$3:$B$6,0),'Resource Cost Trajectories'!$C$113:$F$142,'Resource Cost Trajectories'!$I$113:$L$142,'Resource Cost Trajectories'!$O$113:$R$142,'Resource Cost Trajectories'!$U$113:$X$142),MATCH($G13,'Resource Cost Trajectories'!$B$113:$B$142,0),MATCH($D13,'Resource Cost Trajectories'!$C$112:$F$112,0))+SUMIFS('Transmission Cost by Case'!$H:$H,'Transmission Cost by Case'!$B:$B,$B13,'Transmission Cost by Case'!$C:$C,$C13,'Transmission Cost by Case'!$D:$D,$E13),0)</f>
        <v>348.68521713647294</v>
      </c>
      <c r="O13" s="21">
        <f>IF(O$2&gt;=$G13,INDEX(CHOOSE(MATCH($C13,'Resource Cost Trajectories'!$B$3:$B$6,0),'Resource Cost Trajectories'!$C$113:$F$142,'Resource Cost Trajectories'!$I$113:$L$142,'Resource Cost Trajectories'!$O$113:$R$142,'Resource Cost Trajectories'!$U$113:$X$142),MATCH($G13,'Resource Cost Trajectories'!$B$113:$B$142,0),MATCH($D13,'Resource Cost Trajectories'!$C$112:$F$112,0))+SUMIFS('Transmission Cost by Case'!$H:$H,'Transmission Cost by Case'!$B:$B,$B13,'Transmission Cost by Case'!$C:$C,$C13,'Transmission Cost by Case'!$D:$D,$E13),0)</f>
        <v>348.68521713647294</v>
      </c>
      <c r="P13" s="21">
        <f>IF(P$2&gt;=$G13,INDEX(CHOOSE(MATCH($C13,'Resource Cost Trajectories'!$B$3:$B$6,0),'Resource Cost Trajectories'!$C$113:$F$142,'Resource Cost Trajectories'!$I$113:$L$142,'Resource Cost Trajectories'!$O$113:$R$142,'Resource Cost Trajectories'!$U$113:$X$142),MATCH($G13,'Resource Cost Trajectories'!$B$113:$B$142,0),MATCH($D13,'Resource Cost Trajectories'!$C$112:$F$112,0))+SUMIFS('Transmission Cost by Case'!$H:$H,'Transmission Cost by Case'!$B:$B,$B13,'Transmission Cost by Case'!$C:$C,$C13,'Transmission Cost by Case'!$D:$D,$E13),0)</f>
        <v>348.68521713647294</v>
      </c>
      <c r="Q13" s="21">
        <f>IF(Q$2&gt;=$G13,INDEX(CHOOSE(MATCH($C13,'Resource Cost Trajectories'!$B$3:$B$6,0),'Resource Cost Trajectories'!$C$113:$F$142,'Resource Cost Trajectories'!$I$113:$L$142,'Resource Cost Trajectories'!$O$113:$R$142,'Resource Cost Trajectories'!$U$113:$X$142),MATCH($G13,'Resource Cost Trajectories'!$B$113:$B$142,0),MATCH($D13,'Resource Cost Trajectories'!$C$112:$F$112,0))+SUMIFS('Transmission Cost by Case'!$H:$H,'Transmission Cost by Case'!$B:$B,$B13,'Transmission Cost by Case'!$C:$C,$C13,'Transmission Cost by Case'!$D:$D,$E13),0)</f>
        <v>348.68521713647294</v>
      </c>
      <c r="R13" s="21">
        <f>IF(R$2&gt;=$G13,INDEX(CHOOSE(MATCH($C13,'Resource Cost Trajectories'!$B$3:$B$6,0),'Resource Cost Trajectories'!$C$113:$F$142,'Resource Cost Trajectories'!$I$113:$L$142,'Resource Cost Trajectories'!$O$113:$R$142,'Resource Cost Trajectories'!$U$113:$X$142),MATCH($G13,'Resource Cost Trajectories'!$B$113:$B$142,0),MATCH($D13,'Resource Cost Trajectories'!$C$112:$F$112,0))+SUMIFS('Transmission Cost by Case'!$H:$H,'Transmission Cost by Case'!$B:$B,$B13,'Transmission Cost by Case'!$C:$C,$C13,'Transmission Cost by Case'!$D:$D,$E13),0)</f>
        <v>348.68521713647294</v>
      </c>
      <c r="S13" s="21">
        <f>IF(S$2&gt;=$G13,INDEX(CHOOSE(MATCH($C13,'Resource Cost Trajectories'!$B$3:$B$6,0),'Resource Cost Trajectories'!$C$113:$F$142,'Resource Cost Trajectories'!$I$113:$L$142,'Resource Cost Trajectories'!$O$113:$R$142,'Resource Cost Trajectories'!$U$113:$X$142),MATCH($G13,'Resource Cost Trajectories'!$B$113:$B$142,0),MATCH($D13,'Resource Cost Trajectories'!$C$112:$F$112,0))+SUMIFS('Transmission Cost by Case'!$H:$H,'Transmission Cost by Case'!$B:$B,$B13,'Transmission Cost by Case'!$C:$C,$C13,'Transmission Cost by Case'!$D:$D,$E13),0)</f>
        <v>348.68521713647294</v>
      </c>
      <c r="T13" s="21">
        <f>IF(T$2&gt;=$G13,INDEX(CHOOSE(MATCH($C13,'Resource Cost Trajectories'!$B$3:$B$6,0),'Resource Cost Trajectories'!$C$113:$F$142,'Resource Cost Trajectories'!$I$113:$L$142,'Resource Cost Trajectories'!$O$113:$R$142,'Resource Cost Trajectories'!$U$113:$X$142),MATCH($G13,'Resource Cost Trajectories'!$B$113:$B$142,0),MATCH($D13,'Resource Cost Trajectories'!$C$112:$F$112,0))+SUMIFS('Transmission Cost by Case'!$H:$H,'Transmission Cost by Case'!$B:$B,$B13,'Transmission Cost by Case'!$C:$C,$C13,'Transmission Cost by Case'!$D:$D,$E13),0)</f>
        <v>348.68521713647294</v>
      </c>
      <c r="U13" s="21">
        <f>IF(U$2&gt;=$G13,INDEX(CHOOSE(MATCH($C13,'Resource Cost Trajectories'!$B$3:$B$6,0),'Resource Cost Trajectories'!$C$113:$F$142,'Resource Cost Trajectories'!$I$113:$L$142,'Resource Cost Trajectories'!$O$113:$R$142,'Resource Cost Trajectories'!$U$113:$X$142),MATCH($G13,'Resource Cost Trajectories'!$B$113:$B$142,0),MATCH($D13,'Resource Cost Trajectories'!$C$112:$F$112,0))+SUMIFS('Transmission Cost by Case'!$H:$H,'Transmission Cost by Case'!$B:$B,$B13,'Transmission Cost by Case'!$C:$C,$C13,'Transmission Cost by Case'!$D:$D,$E13),0)</f>
        <v>348.68521713647294</v>
      </c>
      <c r="V13" s="21">
        <f>IF(V$2&gt;=$G13,INDEX(CHOOSE(MATCH($C13,'Resource Cost Trajectories'!$B$3:$B$6,0),'Resource Cost Trajectories'!$C$113:$F$142,'Resource Cost Trajectories'!$I$113:$L$142,'Resource Cost Trajectories'!$O$113:$R$142,'Resource Cost Trajectories'!$U$113:$X$142),MATCH($G13,'Resource Cost Trajectories'!$B$113:$B$142,0),MATCH($D13,'Resource Cost Trajectories'!$C$112:$F$112,0))+SUMIFS('Transmission Cost by Case'!$H:$H,'Transmission Cost by Case'!$B:$B,$B13,'Transmission Cost by Case'!$C:$C,$C13,'Transmission Cost by Case'!$D:$D,$E13),0)</f>
        <v>348.68521713647294</v>
      </c>
      <c r="W13" s="21">
        <f>IF(W$2&gt;=$G13,INDEX(CHOOSE(MATCH($C13,'Resource Cost Trajectories'!$B$3:$B$6,0),'Resource Cost Trajectories'!$C$113:$F$142,'Resource Cost Trajectories'!$I$113:$L$142,'Resource Cost Trajectories'!$O$113:$R$142,'Resource Cost Trajectories'!$U$113:$X$142),MATCH($G13,'Resource Cost Trajectories'!$B$113:$B$142,0),MATCH($D13,'Resource Cost Trajectories'!$C$112:$F$112,0))+SUMIFS('Transmission Cost by Case'!$H:$H,'Transmission Cost by Case'!$B:$B,$B13,'Transmission Cost by Case'!$C:$C,$C13,'Transmission Cost by Case'!$D:$D,$E13),0)</f>
        <v>348.68521713647294</v>
      </c>
    </row>
    <row r="14" spans="2:23">
      <c r="B14" s="3">
        <v>4</v>
      </c>
      <c r="C14" s="3" t="s">
        <v>8</v>
      </c>
      <c r="D14" s="3" t="s">
        <v>12</v>
      </c>
      <c r="E14" s="3" t="s">
        <v>10</v>
      </c>
      <c r="F14" s="4">
        <v>4875</v>
      </c>
      <c r="G14" s="4">
        <v>2035</v>
      </c>
      <c r="H14" s="21">
        <f>IF(H$2&gt;=$G14,INDEX(CHOOSE(MATCH($C14,'Resource Cost Trajectories'!$B$3:$B$6,0),'Resource Cost Trajectories'!$C$113:$F$142,'Resource Cost Trajectories'!$I$113:$L$142,'Resource Cost Trajectories'!$O$113:$R$142,'Resource Cost Trajectories'!$U$113:$X$142),MATCH($G14,'Resource Cost Trajectories'!$B$113:$B$142,0),MATCH($D14,'Resource Cost Trajectories'!$C$112:$F$112,0))+SUMIFS('Transmission Cost by Case'!$H:$H,'Transmission Cost by Case'!$B:$B,$B14,'Transmission Cost by Case'!$C:$C,$C14,'Transmission Cost by Case'!$D:$D,$E14),0)</f>
        <v>0</v>
      </c>
      <c r="I14" s="21">
        <f>IF(I$2&gt;=$G14,INDEX(CHOOSE(MATCH($C14,'Resource Cost Trajectories'!$B$3:$B$6,0),'Resource Cost Trajectories'!$C$113:$F$142,'Resource Cost Trajectories'!$I$113:$L$142,'Resource Cost Trajectories'!$O$113:$R$142,'Resource Cost Trajectories'!$U$113:$X$142),MATCH($G14,'Resource Cost Trajectories'!$B$113:$B$142,0),MATCH($D14,'Resource Cost Trajectories'!$C$112:$F$112,0))+SUMIFS('Transmission Cost by Case'!$H:$H,'Transmission Cost by Case'!$B:$B,$B14,'Transmission Cost by Case'!$C:$C,$C14,'Transmission Cost by Case'!$D:$D,$E14),0)</f>
        <v>0</v>
      </c>
      <c r="J14" s="21">
        <f>IF(J$2&gt;=$G14,INDEX(CHOOSE(MATCH($C14,'Resource Cost Trajectories'!$B$3:$B$6,0),'Resource Cost Trajectories'!$C$113:$F$142,'Resource Cost Trajectories'!$I$113:$L$142,'Resource Cost Trajectories'!$O$113:$R$142,'Resource Cost Trajectories'!$U$113:$X$142),MATCH($G14,'Resource Cost Trajectories'!$B$113:$B$142,0),MATCH($D14,'Resource Cost Trajectories'!$C$112:$F$112,0))+SUMIFS('Transmission Cost by Case'!$H:$H,'Transmission Cost by Case'!$B:$B,$B14,'Transmission Cost by Case'!$C:$C,$C14,'Transmission Cost by Case'!$D:$D,$E14),0)</f>
        <v>0</v>
      </c>
      <c r="K14" s="21">
        <f>IF(K$2&gt;=$G14,INDEX(CHOOSE(MATCH($C14,'Resource Cost Trajectories'!$B$3:$B$6,0),'Resource Cost Trajectories'!$C$113:$F$142,'Resource Cost Trajectories'!$I$113:$L$142,'Resource Cost Trajectories'!$O$113:$R$142,'Resource Cost Trajectories'!$U$113:$X$142),MATCH($G14,'Resource Cost Trajectories'!$B$113:$B$142,0),MATCH($D14,'Resource Cost Trajectories'!$C$112:$F$112,0))+SUMIFS('Transmission Cost by Case'!$H:$H,'Transmission Cost by Case'!$B:$B,$B14,'Transmission Cost by Case'!$C:$C,$C14,'Transmission Cost by Case'!$D:$D,$E14),0)</f>
        <v>0</v>
      </c>
      <c r="L14" s="21">
        <f>IF(L$2&gt;=$G14,INDEX(CHOOSE(MATCH($C14,'Resource Cost Trajectories'!$B$3:$B$6,0),'Resource Cost Trajectories'!$C$113:$F$142,'Resource Cost Trajectories'!$I$113:$L$142,'Resource Cost Trajectories'!$O$113:$R$142,'Resource Cost Trajectories'!$U$113:$X$142),MATCH($G14,'Resource Cost Trajectories'!$B$113:$B$142,0),MATCH($D14,'Resource Cost Trajectories'!$C$112:$F$112,0))+SUMIFS('Transmission Cost by Case'!$H:$H,'Transmission Cost by Case'!$B:$B,$B14,'Transmission Cost by Case'!$C:$C,$C14,'Transmission Cost by Case'!$D:$D,$E14),0)</f>
        <v>0</v>
      </c>
      <c r="M14" s="21">
        <f>IF(M$2&gt;=$G14,INDEX(CHOOSE(MATCH($C14,'Resource Cost Trajectories'!$B$3:$B$6,0),'Resource Cost Trajectories'!$C$113:$F$142,'Resource Cost Trajectories'!$I$113:$L$142,'Resource Cost Trajectories'!$O$113:$R$142,'Resource Cost Trajectories'!$U$113:$X$142),MATCH($G14,'Resource Cost Trajectories'!$B$113:$B$142,0),MATCH($D14,'Resource Cost Trajectories'!$C$112:$F$112,0))+SUMIFS('Transmission Cost by Case'!$H:$H,'Transmission Cost by Case'!$B:$B,$B14,'Transmission Cost by Case'!$C:$C,$C14,'Transmission Cost by Case'!$D:$D,$E14),0)</f>
        <v>303.31521713647282</v>
      </c>
      <c r="N14" s="21">
        <f>IF(N$2&gt;=$G14,INDEX(CHOOSE(MATCH($C14,'Resource Cost Trajectories'!$B$3:$B$6,0),'Resource Cost Trajectories'!$C$113:$F$142,'Resource Cost Trajectories'!$I$113:$L$142,'Resource Cost Trajectories'!$O$113:$R$142,'Resource Cost Trajectories'!$U$113:$X$142),MATCH($G14,'Resource Cost Trajectories'!$B$113:$B$142,0),MATCH($D14,'Resource Cost Trajectories'!$C$112:$F$112,0))+SUMIFS('Transmission Cost by Case'!$H:$H,'Transmission Cost by Case'!$B:$B,$B14,'Transmission Cost by Case'!$C:$C,$C14,'Transmission Cost by Case'!$D:$D,$E14),0)</f>
        <v>303.31521713647282</v>
      </c>
      <c r="O14" s="21">
        <f>IF(O$2&gt;=$G14,INDEX(CHOOSE(MATCH($C14,'Resource Cost Trajectories'!$B$3:$B$6,0),'Resource Cost Trajectories'!$C$113:$F$142,'Resource Cost Trajectories'!$I$113:$L$142,'Resource Cost Trajectories'!$O$113:$R$142,'Resource Cost Trajectories'!$U$113:$X$142),MATCH($G14,'Resource Cost Trajectories'!$B$113:$B$142,0),MATCH($D14,'Resource Cost Trajectories'!$C$112:$F$112,0))+SUMIFS('Transmission Cost by Case'!$H:$H,'Transmission Cost by Case'!$B:$B,$B14,'Transmission Cost by Case'!$C:$C,$C14,'Transmission Cost by Case'!$D:$D,$E14),0)</f>
        <v>303.31521713647282</v>
      </c>
      <c r="P14" s="21">
        <f>IF(P$2&gt;=$G14,INDEX(CHOOSE(MATCH($C14,'Resource Cost Trajectories'!$B$3:$B$6,0),'Resource Cost Trajectories'!$C$113:$F$142,'Resource Cost Trajectories'!$I$113:$L$142,'Resource Cost Trajectories'!$O$113:$R$142,'Resource Cost Trajectories'!$U$113:$X$142),MATCH($G14,'Resource Cost Trajectories'!$B$113:$B$142,0),MATCH($D14,'Resource Cost Trajectories'!$C$112:$F$112,0))+SUMIFS('Transmission Cost by Case'!$H:$H,'Transmission Cost by Case'!$B:$B,$B14,'Transmission Cost by Case'!$C:$C,$C14,'Transmission Cost by Case'!$D:$D,$E14),0)</f>
        <v>303.31521713647282</v>
      </c>
      <c r="Q14" s="21">
        <f>IF(Q$2&gt;=$G14,INDEX(CHOOSE(MATCH($C14,'Resource Cost Trajectories'!$B$3:$B$6,0),'Resource Cost Trajectories'!$C$113:$F$142,'Resource Cost Trajectories'!$I$113:$L$142,'Resource Cost Trajectories'!$O$113:$R$142,'Resource Cost Trajectories'!$U$113:$X$142),MATCH($G14,'Resource Cost Trajectories'!$B$113:$B$142,0),MATCH($D14,'Resource Cost Trajectories'!$C$112:$F$112,0))+SUMIFS('Transmission Cost by Case'!$H:$H,'Transmission Cost by Case'!$B:$B,$B14,'Transmission Cost by Case'!$C:$C,$C14,'Transmission Cost by Case'!$D:$D,$E14),0)</f>
        <v>303.31521713647282</v>
      </c>
      <c r="R14" s="21">
        <f>IF(R$2&gt;=$G14,INDEX(CHOOSE(MATCH($C14,'Resource Cost Trajectories'!$B$3:$B$6,0),'Resource Cost Trajectories'!$C$113:$F$142,'Resource Cost Trajectories'!$I$113:$L$142,'Resource Cost Trajectories'!$O$113:$R$142,'Resource Cost Trajectories'!$U$113:$X$142),MATCH($G14,'Resource Cost Trajectories'!$B$113:$B$142,0),MATCH($D14,'Resource Cost Trajectories'!$C$112:$F$112,0))+SUMIFS('Transmission Cost by Case'!$H:$H,'Transmission Cost by Case'!$B:$B,$B14,'Transmission Cost by Case'!$C:$C,$C14,'Transmission Cost by Case'!$D:$D,$E14),0)</f>
        <v>303.31521713647282</v>
      </c>
      <c r="S14" s="21">
        <f>IF(S$2&gt;=$G14,INDEX(CHOOSE(MATCH($C14,'Resource Cost Trajectories'!$B$3:$B$6,0),'Resource Cost Trajectories'!$C$113:$F$142,'Resource Cost Trajectories'!$I$113:$L$142,'Resource Cost Trajectories'!$O$113:$R$142,'Resource Cost Trajectories'!$U$113:$X$142),MATCH($G14,'Resource Cost Trajectories'!$B$113:$B$142,0),MATCH($D14,'Resource Cost Trajectories'!$C$112:$F$112,0))+SUMIFS('Transmission Cost by Case'!$H:$H,'Transmission Cost by Case'!$B:$B,$B14,'Transmission Cost by Case'!$C:$C,$C14,'Transmission Cost by Case'!$D:$D,$E14),0)</f>
        <v>303.31521713647282</v>
      </c>
      <c r="T14" s="21">
        <f>IF(T$2&gt;=$G14,INDEX(CHOOSE(MATCH($C14,'Resource Cost Trajectories'!$B$3:$B$6,0),'Resource Cost Trajectories'!$C$113:$F$142,'Resource Cost Trajectories'!$I$113:$L$142,'Resource Cost Trajectories'!$O$113:$R$142,'Resource Cost Trajectories'!$U$113:$X$142),MATCH($G14,'Resource Cost Trajectories'!$B$113:$B$142,0),MATCH($D14,'Resource Cost Trajectories'!$C$112:$F$112,0))+SUMIFS('Transmission Cost by Case'!$H:$H,'Transmission Cost by Case'!$B:$B,$B14,'Transmission Cost by Case'!$C:$C,$C14,'Transmission Cost by Case'!$D:$D,$E14),0)</f>
        <v>303.31521713647282</v>
      </c>
      <c r="U14" s="21">
        <f>IF(U$2&gt;=$G14,INDEX(CHOOSE(MATCH($C14,'Resource Cost Trajectories'!$B$3:$B$6,0),'Resource Cost Trajectories'!$C$113:$F$142,'Resource Cost Trajectories'!$I$113:$L$142,'Resource Cost Trajectories'!$O$113:$R$142,'Resource Cost Trajectories'!$U$113:$X$142),MATCH($G14,'Resource Cost Trajectories'!$B$113:$B$142,0),MATCH($D14,'Resource Cost Trajectories'!$C$112:$F$112,0))+SUMIFS('Transmission Cost by Case'!$H:$H,'Transmission Cost by Case'!$B:$B,$B14,'Transmission Cost by Case'!$C:$C,$C14,'Transmission Cost by Case'!$D:$D,$E14),0)</f>
        <v>303.31521713647282</v>
      </c>
      <c r="V14" s="21">
        <f>IF(V$2&gt;=$G14,INDEX(CHOOSE(MATCH($C14,'Resource Cost Trajectories'!$B$3:$B$6,0),'Resource Cost Trajectories'!$C$113:$F$142,'Resource Cost Trajectories'!$I$113:$L$142,'Resource Cost Trajectories'!$O$113:$R$142,'Resource Cost Trajectories'!$U$113:$X$142),MATCH($G14,'Resource Cost Trajectories'!$B$113:$B$142,0),MATCH($D14,'Resource Cost Trajectories'!$C$112:$F$112,0))+SUMIFS('Transmission Cost by Case'!$H:$H,'Transmission Cost by Case'!$B:$B,$B14,'Transmission Cost by Case'!$C:$C,$C14,'Transmission Cost by Case'!$D:$D,$E14),0)</f>
        <v>303.31521713647282</v>
      </c>
      <c r="W14" s="21">
        <f>IF(W$2&gt;=$G14,INDEX(CHOOSE(MATCH($C14,'Resource Cost Trajectories'!$B$3:$B$6,0),'Resource Cost Trajectories'!$C$113:$F$142,'Resource Cost Trajectories'!$I$113:$L$142,'Resource Cost Trajectories'!$O$113:$R$142,'Resource Cost Trajectories'!$U$113:$X$142),MATCH($G14,'Resource Cost Trajectories'!$B$113:$B$142,0),MATCH($D14,'Resource Cost Trajectories'!$C$112:$F$112,0))+SUMIFS('Transmission Cost by Case'!$H:$H,'Transmission Cost by Case'!$B:$B,$B14,'Transmission Cost by Case'!$C:$C,$C14,'Transmission Cost by Case'!$D:$D,$E14),0)</f>
        <v>303.31521713647282</v>
      </c>
    </row>
    <row r="15" spans="2:23">
      <c r="B15" s="3">
        <v>4</v>
      </c>
      <c r="C15" s="3" t="s">
        <v>8</v>
      </c>
      <c r="D15" s="3" t="s">
        <v>13</v>
      </c>
      <c r="E15" s="3" t="s">
        <v>10</v>
      </c>
      <c r="F15" s="4">
        <v>4875</v>
      </c>
      <c r="G15" s="4">
        <v>2035</v>
      </c>
      <c r="H15" s="21">
        <f>IF(H$2&gt;=$G15,INDEX(CHOOSE(MATCH($C15,'Resource Cost Trajectories'!$B$3:$B$6,0),'Resource Cost Trajectories'!$C$113:$F$142,'Resource Cost Trajectories'!$I$113:$L$142,'Resource Cost Trajectories'!$O$113:$R$142,'Resource Cost Trajectories'!$U$113:$X$142),MATCH($G15,'Resource Cost Trajectories'!$B$113:$B$142,0),MATCH($D15,'Resource Cost Trajectories'!$C$112:$F$112,0))+SUMIFS('Transmission Cost by Case'!$H:$H,'Transmission Cost by Case'!$B:$B,$B15,'Transmission Cost by Case'!$C:$C,$C15,'Transmission Cost by Case'!$D:$D,$E15),0)</f>
        <v>0</v>
      </c>
      <c r="I15" s="21">
        <f>IF(I$2&gt;=$G15,INDEX(CHOOSE(MATCH($C15,'Resource Cost Trajectories'!$B$3:$B$6,0),'Resource Cost Trajectories'!$C$113:$F$142,'Resource Cost Trajectories'!$I$113:$L$142,'Resource Cost Trajectories'!$O$113:$R$142,'Resource Cost Trajectories'!$U$113:$X$142),MATCH($G15,'Resource Cost Trajectories'!$B$113:$B$142,0),MATCH($D15,'Resource Cost Trajectories'!$C$112:$F$112,0))+SUMIFS('Transmission Cost by Case'!$H:$H,'Transmission Cost by Case'!$B:$B,$B15,'Transmission Cost by Case'!$C:$C,$C15,'Transmission Cost by Case'!$D:$D,$E15),0)</f>
        <v>0</v>
      </c>
      <c r="J15" s="21">
        <f>IF(J$2&gt;=$G15,INDEX(CHOOSE(MATCH($C15,'Resource Cost Trajectories'!$B$3:$B$6,0),'Resource Cost Trajectories'!$C$113:$F$142,'Resource Cost Trajectories'!$I$113:$L$142,'Resource Cost Trajectories'!$O$113:$R$142,'Resource Cost Trajectories'!$U$113:$X$142),MATCH($G15,'Resource Cost Trajectories'!$B$113:$B$142,0),MATCH($D15,'Resource Cost Trajectories'!$C$112:$F$112,0))+SUMIFS('Transmission Cost by Case'!$H:$H,'Transmission Cost by Case'!$B:$B,$B15,'Transmission Cost by Case'!$C:$C,$C15,'Transmission Cost by Case'!$D:$D,$E15),0)</f>
        <v>0</v>
      </c>
      <c r="K15" s="21">
        <f>IF(K$2&gt;=$G15,INDEX(CHOOSE(MATCH($C15,'Resource Cost Trajectories'!$B$3:$B$6,0),'Resource Cost Trajectories'!$C$113:$F$142,'Resource Cost Trajectories'!$I$113:$L$142,'Resource Cost Trajectories'!$O$113:$R$142,'Resource Cost Trajectories'!$U$113:$X$142),MATCH($G15,'Resource Cost Trajectories'!$B$113:$B$142,0),MATCH($D15,'Resource Cost Trajectories'!$C$112:$F$112,0))+SUMIFS('Transmission Cost by Case'!$H:$H,'Transmission Cost by Case'!$B:$B,$B15,'Transmission Cost by Case'!$C:$C,$C15,'Transmission Cost by Case'!$D:$D,$E15),0)</f>
        <v>0</v>
      </c>
      <c r="L15" s="21">
        <f>IF(L$2&gt;=$G15,INDEX(CHOOSE(MATCH($C15,'Resource Cost Trajectories'!$B$3:$B$6,0),'Resource Cost Trajectories'!$C$113:$F$142,'Resource Cost Trajectories'!$I$113:$L$142,'Resource Cost Trajectories'!$O$113:$R$142,'Resource Cost Trajectories'!$U$113:$X$142),MATCH($G15,'Resource Cost Trajectories'!$B$113:$B$142,0),MATCH($D15,'Resource Cost Trajectories'!$C$112:$F$112,0))+SUMIFS('Transmission Cost by Case'!$H:$H,'Transmission Cost by Case'!$B:$B,$B15,'Transmission Cost by Case'!$C:$C,$C15,'Transmission Cost by Case'!$D:$D,$E15),0)</f>
        <v>0</v>
      </c>
      <c r="M15" s="21">
        <f>IF(M$2&gt;=$G15,INDEX(CHOOSE(MATCH($C15,'Resource Cost Trajectories'!$B$3:$B$6,0),'Resource Cost Trajectories'!$C$113:$F$142,'Resource Cost Trajectories'!$I$113:$L$142,'Resource Cost Trajectories'!$O$113:$R$142,'Resource Cost Trajectories'!$U$113:$X$142),MATCH($G15,'Resource Cost Trajectories'!$B$113:$B$142,0),MATCH($D15,'Resource Cost Trajectories'!$C$112:$F$112,0))+SUMIFS('Transmission Cost by Case'!$H:$H,'Transmission Cost by Case'!$B:$B,$B15,'Transmission Cost by Case'!$C:$C,$C15,'Transmission Cost by Case'!$D:$D,$E15),0)</f>
        <v>280.65521713647291</v>
      </c>
      <c r="N15" s="21">
        <f>IF(N$2&gt;=$G15,INDEX(CHOOSE(MATCH($C15,'Resource Cost Trajectories'!$B$3:$B$6,0),'Resource Cost Trajectories'!$C$113:$F$142,'Resource Cost Trajectories'!$I$113:$L$142,'Resource Cost Trajectories'!$O$113:$R$142,'Resource Cost Trajectories'!$U$113:$X$142),MATCH($G15,'Resource Cost Trajectories'!$B$113:$B$142,0),MATCH($D15,'Resource Cost Trajectories'!$C$112:$F$112,0))+SUMIFS('Transmission Cost by Case'!$H:$H,'Transmission Cost by Case'!$B:$B,$B15,'Transmission Cost by Case'!$C:$C,$C15,'Transmission Cost by Case'!$D:$D,$E15),0)</f>
        <v>280.65521713647291</v>
      </c>
      <c r="O15" s="21">
        <f>IF(O$2&gt;=$G15,INDEX(CHOOSE(MATCH($C15,'Resource Cost Trajectories'!$B$3:$B$6,0),'Resource Cost Trajectories'!$C$113:$F$142,'Resource Cost Trajectories'!$I$113:$L$142,'Resource Cost Trajectories'!$O$113:$R$142,'Resource Cost Trajectories'!$U$113:$X$142),MATCH($G15,'Resource Cost Trajectories'!$B$113:$B$142,0),MATCH($D15,'Resource Cost Trajectories'!$C$112:$F$112,0))+SUMIFS('Transmission Cost by Case'!$H:$H,'Transmission Cost by Case'!$B:$B,$B15,'Transmission Cost by Case'!$C:$C,$C15,'Transmission Cost by Case'!$D:$D,$E15),0)</f>
        <v>280.65521713647291</v>
      </c>
      <c r="P15" s="21">
        <f>IF(P$2&gt;=$G15,INDEX(CHOOSE(MATCH($C15,'Resource Cost Trajectories'!$B$3:$B$6,0),'Resource Cost Trajectories'!$C$113:$F$142,'Resource Cost Trajectories'!$I$113:$L$142,'Resource Cost Trajectories'!$O$113:$R$142,'Resource Cost Trajectories'!$U$113:$X$142),MATCH($G15,'Resource Cost Trajectories'!$B$113:$B$142,0),MATCH($D15,'Resource Cost Trajectories'!$C$112:$F$112,0))+SUMIFS('Transmission Cost by Case'!$H:$H,'Transmission Cost by Case'!$B:$B,$B15,'Transmission Cost by Case'!$C:$C,$C15,'Transmission Cost by Case'!$D:$D,$E15),0)</f>
        <v>280.65521713647291</v>
      </c>
      <c r="Q15" s="21">
        <f>IF(Q$2&gt;=$G15,INDEX(CHOOSE(MATCH($C15,'Resource Cost Trajectories'!$B$3:$B$6,0),'Resource Cost Trajectories'!$C$113:$F$142,'Resource Cost Trajectories'!$I$113:$L$142,'Resource Cost Trajectories'!$O$113:$R$142,'Resource Cost Trajectories'!$U$113:$X$142),MATCH($G15,'Resource Cost Trajectories'!$B$113:$B$142,0),MATCH($D15,'Resource Cost Trajectories'!$C$112:$F$112,0))+SUMIFS('Transmission Cost by Case'!$H:$H,'Transmission Cost by Case'!$B:$B,$B15,'Transmission Cost by Case'!$C:$C,$C15,'Transmission Cost by Case'!$D:$D,$E15),0)</f>
        <v>280.65521713647291</v>
      </c>
      <c r="R15" s="21">
        <f>IF(R$2&gt;=$G15,INDEX(CHOOSE(MATCH($C15,'Resource Cost Trajectories'!$B$3:$B$6,0),'Resource Cost Trajectories'!$C$113:$F$142,'Resource Cost Trajectories'!$I$113:$L$142,'Resource Cost Trajectories'!$O$113:$R$142,'Resource Cost Trajectories'!$U$113:$X$142),MATCH($G15,'Resource Cost Trajectories'!$B$113:$B$142,0),MATCH($D15,'Resource Cost Trajectories'!$C$112:$F$112,0))+SUMIFS('Transmission Cost by Case'!$H:$H,'Transmission Cost by Case'!$B:$B,$B15,'Transmission Cost by Case'!$C:$C,$C15,'Transmission Cost by Case'!$D:$D,$E15),0)</f>
        <v>280.65521713647291</v>
      </c>
      <c r="S15" s="21">
        <f>IF(S$2&gt;=$G15,INDEX(CHOOSE(MATCH($C15,'Resource Cost Trajectories'!$B$3:$B$6,0),'Resource Cost Trajectories'!$C$113:$F$142,'Resource Cost Trajectories'!$I$113:$L$142,'Resource Cost Trajectories'!$O$113:$R$142,'Resource Cost Trajectories'!$U$113:$X$142),MATCH($G15,'Resource Cost Trajectories'!$B$113:$B$142,0),MATCH($D15,'Resource Cost Trajectories'!$C$112:$F$112,0))+SUMIFS('Transmission Cost by Case'!$H:$H,'Transmission Cost by Case'!$B:$B,$B15,'Transmission Cost by Case'!$C:$C,$C15,'Transmission Cost by Case'!$D:$D,$E15),0)</f>
        <v>280.65521713647291</v>
      </c>
      <c r="T15" s="21">
        <f>IF(T$2&gt;=$G15,INDEX(CHOOSE(MATCH($C15,'Resource Cost Trajectories'!$B$3:$B$6,0),'Resource Cost Trajectories'!$C$113:$F$142,'Resource Cost Trajectories'!$I$113:$L$142,'Resource Cost Trajectories'!$O$113:$R$142,'Resource Cost Trajectories'!$U$113:$X$142),MATCH($G15,'Resource Cost Trajectories'!$B$113:$B$142,0),MATCH($D15,'Resource Cost Trajectories'!$C$112:$F$112,0))+SUMIFS('Transmission Cost by Case'!$H:$H,'Transmission Cost by Case'!$B:$B,$B15,'Transmission Cost by Case'!$C:$C,$C15,'Transmission Cost by Case'!$D:$D,$E15),0)</f>
        <v>280.65521713647291</v>
      </c>
      <c r="U15" s="21">
        <f>IF(U$2&gt;=$G15,INDEX(CHOOSE(MATCH($C15,'Resource Cost Trajectories'!$B$3:$B$6,0),'Resource Cost Trajectories'!$C$113:$F$142,'Resource Cost Trajectories'!$I$113:$L$142,'Resource Cost Trajectories'!$O$113:$R$142,'Resource Cost Trajectories'!$U$113:$X$142),MATCH($G15,'Resource Cost Trajectories'!$B$113:$B$142,0),MATCH($D15,'Resource Cost Trajectories'!$C$112:$F$112,0))+SUMIFS('Transmission Cost by Case'!$H:$H,'Transmission Cost by Case'!$B:$B,$B15,'Transmission Cost by Case'!$C:$C,$C15,'Transmission Cost by Case'!$D:$D,$E15),0)</f>
        <v>280.65521713647291</v>
      </c>
      <c r="V15" s="21">
        <f>IF(V$2&gt;=$G15,INDEX(CHOOSE(MATCH($C15,'Resource Cost Trajectories'!$B$3:$B$6,0),'Resource Cost Trajectories'!$C$113:$F$142,'Resource Cost Trajectories'!$I$113:$L$142,'Resource Cost Trajectories'!$O$113:$R$142,'Resource Cost Trajectories'!$U$113:$X$142),MATCH($G15,'Resource Cost Trajectories'!$B$113:$B$142,0),MATCH($D15,'Resource Cost Trajectories'!$C$112:$F$112,0))+SUMIFS('Transmission Cost by Case'!$H:$H,'Transmission Cost by Case'!$B:$B,$B15,'Transmission Cost by Case'!$C:$C,$C15,'Transmission Cost by Case'!$D:$D,$E15),0)</f>
        <v>280.65521713647291</v>
      </c>
      <c r="W15" s="21">
        <f>IF(W$2&gt;=$G15,INDEX(CHOOSE(MATCH($C15,'Resource Cost Trajectories'!$B$3:$B$6,0),'Resource Cost Trajectories'!$C$113:$F$142,'Resource Cost Trajectories'!$I$113:$L$142,'Resource Cost Trajectories'!$O$113:$R$142,'Resource Cost Trajectories'!$U$113:$X$142),MATCH($G15,'Resource Cost Trajectories'!$B$113:$B$142,0),MATCH($D15,'Resource Cost Trajectories'!$C$112:$F$112,0))+SUMIFS('Transmission Cost by Case'!$H:$H,'Transmission Cost by Case'!$B:$B,$B15,'Transmission Cost by Case'!$C:$C,$C15,'Transmission Cost by Case'!$D:$D,$E15),0)</f>
        <v>280.65521713647291</v>
      </c>
    </row>
    <row r="16" spans="2:23">
      <c r="B16" s="3">
        <v>5</v>
      </c>
      <c r="C16" s="3" t="s">
        <v>8</v>
      </c>
      <c r="D16" s="3" t="s">
        <v>9</v>
      </c>
      <c r="E16" s="3" t="s">
        <v>10</v>
      </c>
      <c r="F16" s="4">
        <v>4875</v>
      </c>
      <c r="G16" s="4">
        <v>2035</v>
      </c>
      <c r="H16" s="21">
        <f>IF(H$2&gt;=$G16,INDEX(CHOOSE(MATCH($C16,'Resource Cost Trajectories'!$B$3:$B$6,0),'Resource Cost Trajectories'!$C$113:$F$142,'Resource Cost Trajectories'!$I$113:$L$142,'Resource Cost Trajectories'!$O$113:$R$142,'Resource Cost Trajectories'!$U$113:$X$142),MATCH($G16,'Resource Cost Trajectories'!$B$113:$B$142,0),MATCH($D16,'Resource Cost Trajectories'!$C$112:$F$112,0))+SUMIFS('Transmission Cost by Case'!$H:$H,'Transmission Cost by Case'!$B:$B,$B16,'Transmission Cost by Case'!$C:$C,$C16,'Transmission Cost by Case'!$D:$D,$E16),0)</f>
        <v>0</v>
      </c>
      <c r="I16" s="21">
        <f>IF(I$2&gt;=$G16,INDEX(CHOOSE(MATCH($C16,'Resource Cost Trajectories'!$B$3:$B$6,0),'Resource Cost Trajectories'!$C$113:$F$142,'Resource Cost Trajectories'!$I$113:$L$142,'Resource Cost Trajectories'!$O$113:$R$142,'Resource Cost Trajectories'!$U$113:$X$142),MATCH($G16,'Resource Cost Trajectories'!$B$113:$B$142,0),MATCH($D16,'Resource Cost Trajectories'!$C$112:$F$112,0))+SUMIFS('Transmission Cost by Case'!$H:$H,'Transmission Cost by Case'!$B:$B,$B16,'Transmission Cost by Case'!$C:$C,$C16,'Transmission Cost by Case'!$D:$D,$E16),0)</f>
        <v>0</v>
      </c>
      <c r="J16" s="21">
        <f>IF(J$2&gt;=$G16,INDEX(CHOOSE(MATCH($C16,'Resource Cost Trajectories'!$B$3:$B$6,0),'Resource Cost Trajectories'!$C$113:$F$142,'Resource Cost Trajectories'!$I$113:$L$142,'Resource Cost Trajectories'!$O$113:$R$142,'Resource Cost Trajectories'!$U$113:$X$142),MATCH($G16,'Resource Cost Trajectories'!$B$113:$B$142,0),MATCH($D16,'Resource Cost Trajectories'!$C$112:$F$112,0))+SUMIFS('Transmission Cost by Case'!$H:$H,'Transmission Cost by Case'!$B:$B,$B16,'Transmission Cost by Case'!$C:$C,$C16,'Transmission Cost by Case'!$D:$D,$E16),0)</f>
        <v>0</v>
      </c>
      <c r="K16" s="21">
        <f>IF(K$2&gt;=$G16,INDEX(CHOOSE(MATCH($C16,'Resource Cost Trajectories'!$B$3:$B$6,0),'Resource Cost Trajectories'!$C$113:$F$142,'Resource Cost Trajectories'!$I$113:$L$142,'Resource Cost Trajectories'!$O$113:$R$142,'Resource Cost Trajectories'!$U$113:$X$142),MATCH($G16,'Resource Cost Trajectories'!$B$113:$B$142,0),MATCH($D16,'Resource Cost Trajectories'!$C$112:$F$112,0))+SUMIFS('Transmission Cost by Case'!$H:$H,'Transmission Cost by Case'!$B:$B,$B16,'Transmission Cost by Case'!$C:$C,$C16,'Transmission Cost by Case'!$D:$D,$E16),0)</f>
        <v>0</v>
      </c>
      <c r="L16" s="21">
        <f>IF(L$2&gt;=$G16,INDEX(CHOOSE(MATCH($C16,'Resource Cost Trajectories'!$B$3:$B$6,0),'Resource Cost Trajectories'!$C$113:$F$142,'Resource Cost Trajectories'!$I$113:$L$142,'Resource Cost Trajectories'!$O$113:$R$142,'Resource Cost Trajectories'!$U$113:$X$142),MATCH($G16,'Resource Cost Trajectories'!$B$113:$B$142,0),MATCH($D16,'Resource Cost Trajectories'!$C$112:$F$112,0))+SUMIFS('Transmission Cost by Case'!$H:$H,'Transmission Cost by Case'!$B:$B,$B16,'Transmission Cost by Case'!$C:$C,$C16,'Transmission Cost by Case'!$D:$D,$E16),0)</f>
        <v>0</v>
      </c>
      <c r="M16" s="21">
        <f>IF(M$2&gt;=$G16,INDEX(CHOOSE(MATCH($C16,'Resource Cost Trajectories'!$B$3:$B$6,0),'Resource Cost Trajectories'!$C$113:$F$142,'Resource Cost Trajectories'!$I$113:$L$142,'Resource Cost Trajectories'!$O$113:$R$142,'Resource Cost Trajectories'!$U$113:$X$142),MATCH($G16,'Resource Cost Trajectories'!$B$113:$B$142,0),MATCH($D16,'Resource Cost Trajectories'!$C$112:$F$112,0))+SUMIFS('Transmission Cost by Case'!$H:$H,'Transmission Cost by Case'!$B:$B,$B16,'Transmission Cost by Case'!$C:$C,$C16,'Transmission Cost by Case'!$D:$D,$E16),0)</f>
        <v>484.99521713647295</v>
      </c>
      <c r="N16" s="21">
        <f>IF(N$2&gt;=$G16,INDEX(CHOOSE(MATCH($C16,'Resource Cost Trajectories'!$B$3:$B$6,0),'Resource Cost Trajectories'!$C$113:$F$142,'Resource Cost Trajectories'!$I$113:$L$142,'Resource Cost Trajectories'!$O$113:$R$142,'Resource Cost Trajectories'!$U$113:$X$142),MATCH($G16,'Resource Cost Trajectories'!$B$113:$B$142,0),MATCH($D16,'Resource Cost Trajectories'!$C$112:$F$112,0))+SUMIFS('Transmission Cost by Case'!$H:$H,'Transmission Cost by Case'!$B:$B,$B16,'Transmission Cost by Case'!$C:$C,$C16,'Transmission Cost by Case'!$D:$D,$E16),0)</f>
        <v>484.99521713647295</v>
      </c>
      <c r="O16" s="21">
        <f>IF(O$2&gt;=$G16,INDEX(CHOOSE(MATCH($C16,'Resource Cost Trajectories'!$B$3:$B$6,0),'Resource Cost Trajectories'!$C$113:$F$142,'Resource Cost Trajectories'!$I$113:$L$142,'Resource Cost Trajectories'!$O$113:$R$142,'Resource Cost Trajectories'!$U$113:$X$142),MATCH($G16,'Resource Cost Trajectories'!$B$113:$B$142,0),MATCH($D16,'Resource Cost Trajectories'!$C$112:$F$112,0))+SUMIFS('Transmission Cost by Case'!$H:$H,'Transmission Cost by Case'!$B:$B,$B16,'Transmission Cost by Case'!$C:$C,$C16,'Transmission Cost by Case'!$D:$D,$E16),0)</f>
        <v>484.99521713647295</v>
      </c>
      <c r="P16" s="21">
        <f>IF(P$2&gt;=$G16,INDEX(CHOOSE(MATCH($C16,'Resource Cost Trajectories'!$B$3:$B$6,0),'Resource Cost Trajectories'!$C$113:$F$142,'Resource Cost Trajectories'!$I$113:$L$142,'Resource Cost Trajectories'!$O$113:$R$142,'Resource Cost Trajectories'!$U$113:$X$142),MATCH($G16,'Resource Cost Trajectories'!$B$113:$B$142,0),MATCH($D16,'Resource Cost Trajectories'!$C$112:$F$112,0))+SUMIFS('Transmission Cost by Case'!$H:$H,'Transmission Cost by Case'!$B:$B,$B16,'Transmission Cost by Case'!$C:$C,$C16,'Transmission Cost by Case'!$D:$D,$E16),0)</f>
        <v>484.99521713647295</v>
      </c>
      <c r="Q16" s="21">
        <f>IF(Q$2&gt;=$G16,INDEX(CHOOSE(MATCH($C16,'Resource Cost Trajectories'!$B$3:$B$6,0),'Resource Cost Trajectories'!$C$113:$F$142,'Resource Cost Trajectories'!$I$113:$L$142,'Resource Cost Trajectories'!$O$113:$R$142,'Resource Cost Trajectories'!$U$113:$X$142),MATCH($G16,'Resource Cost Trajectories'!$B$113:$B$142,0),MATCH($D16,'Resource Cost Trajectories'!$C$112:$F$112,0))+SUMIFS('Transmission Cost by Case'!$H:$H,'Transmission Cost by Case'!$B:$B,$B16,'Transmission Cost by Case'!$C:$C,$C16,'Transmission Cost by Case'!$D:$D,$E16),0)</f>
        <v>484.99521713647295</v>
      </c>
      <c r="R16" s="21">
        <f>IF(R$2&gt;=$G16,INDEX(CHOOSE(MATCH($C16,'Resource Cost Trajectories'!$B$3:$B$6,0),'Resource Cost Trajectories'!$C$113:$F$142,'Resource Cost Trajectories'!$I$113:$L$142,'Resource Cost Trajectories'!$O$113:$R$142,'Resource Cost Trajectories'!$U$113:$X$142),MATCH($G16,'Resource Cost Trajectories'!$B$113:$B$142,0),MATCH($D16,'Resource Cost Trajectories'!$C$112:$F$112,0))+SUMIFS('Transmission Cost by Case'!$H:$H,'Transmission Cost by Case'!$B:$B,$B16,'Transmission Cost by Case'!$C:$C,$C16,'Transmission Cost by Case'!$D:$D,$E16),0)</f>
        <v>484.99521713647295</v>
      </c>
      <c r="S16" s="21">
        <f>IF(S$2&gt;=$G16,INDEX(CHOOSE(MATCH($C16,'Resource Cost Trajectories'!$B$3:$B$6,0),'Resource Cost Trajectories'!$C$113:$F$142,'Resource Cost Trajectories'!$I$113:$L$142,'Resource Cost Trajectories'!$O$113:$R$142,'Resource Cost Trajectories'!$U$113:$X$142),MATCH($G16,'Resource Cost Trajectories'!$B$113:$B$142,0),MATCH($D16,'Resource Cost Trajectories'!$C$112:$F$112,0))+SUMIFS('Transmission Cost by Case'!$H:$H,'Transmission Cost by Case'!$B:$B,$B16,'Transmission Cost by Case'!$C:$C,$C16,'Transmission Cost by Case'!$D:$D,$E16),0)</f>
        <v>484.99521713647295</v>
      </c>
      <c r="T16" s="21">
        <f>IF(T$2&gt;=$G16,INDEX(CHOOSE(MATCH($C16,'Resource Cost Trajectories'!$B$3:$B$6,0),'Resource Cost Trajectories'!$C$113:$F$142,'Resource Cost Trajectories'!$I$113:$L$142,'Resource Cost Trajectories'!$O$113:$R$142,'Resource Cost Trajectories'!$U$113:$X$142),MATCH($G16,'Resource Cost Trajectories'!$B$113:$B$142,0),MATCH($D16,'Resource Cost Trajectories'!$C$112:$F$112,0))+SUMIFS('Transmission Cost by Case'!$H:$H,'Transmission Cost by Case'!$B:$B,$B16,'Transmission Cost by Case'!$C:$C,$C16,'Transmission Cost by Case'!$D:$D,$E16),0)</f>
        <v>484.99521713647295</v>
      </c>
      <c r="U16" s="21">
        <f>IF(U$2&gt;=$G16,INDEX(CHOOSE(MATCH($C16,'Resource Cost Trajectories'!$B$3:$B$6,0),'Resource Cost Trajectories'!$C$113:$F$142,'Resource Cost Trajectories'!$I$113:$L$142,'Resource Cost Trajectories'!$O$113:$R$142,'Resource Cost Trajectories'!$U$113:$X$142),MATCH($G16,'Resource Cost Trajectories'!$B$113:$B$142,0),MATCH($D16,'Resource Cost Trajectories'!$C$112:$F$112,0))+SUMIFS('Transmission Cost by Case'!$H:$H,'Transmission Cost by Case'!$B:$B,$B16,'Transmission Cost by Case'!$C:$C,$C16,'Transmission Cost by Case'!$D:$D,$E16),0)</f>
        <v>484.99521713647295</v>
      </c>
      <c r="V16" s="21">
        <f>IF(V$2&gt;=$G16,INDEX(CHOOSE(MATCH($C16,'Resource Cost Trajectories'!$B$3:$B$6,0),'Resource Cost Trajectories'!$C$113:$F$142,'Resource Cost Trajectories'!$I$113:$L$142,'Resource Cost Trajectories'!$O$113:$R$142,'Resource Cost Trajectories'!$U$113:$X$142),MATCH($G16,'Resource Cost Trajectories'!$B$113:$B$142,0),MATCH($D16,'Resource Cost Trajectories'!$C$112:$F$112,0))+SUMIFS('Transmission Cost by Case'!$H:$H,'Transmission Cost by Case'!$B:$B,$B16,'Transmission Cost by Case'!$C:$C,$C16,'Transmission Cost by Case'!$D:$D,$E16),0)</f>
        <v>484.99521713647295</v>
      </c>
      <c r="W16" s="21">
        <f>IF(W$2&gt;=$G16,INDEX(CHOOSE(MATCH($C16,'Resource Cost Trajectories'!$B$3:$B$6,0),'Resource Cost Trajectories'!$C$113:$F$142,'Resource Cost Trajectories'!$I$113:$L$142,'Resource Cost Trajectories'!$O$113:$R$142,'Resource Cost Trajectories'!$U$113:$X$142),MATCH($G16,'Resource Cost Trajectories'!$B$113:$B$142,0),MATCH($D16,'Resource Cost Trajectories'!$C$112:$F$112,0))+SUMIFS('Transmission Cost by Case'!$H:$H,'Transmission Cost by Case'!$B:$B,$B16,'Transmission Cost by Case'!$C:$C,$C16,'Transmission Cost by Case'!$D:$D,$E16),0)</f>
        <v>484.99521713647295</v>
      </c>
    </row>
    <row r="17" spans="2:26">
      <c r="B17" s="3">
        <v>5</v>
      </c>
      <c r="C17" s="3" t="s">
        <v>8</v>
      </c>
      <c r="D17" s="3" t="s">
        <v>11</v>
      </c>
      <c r="E17" s="3" t="s">
        <v>10</v>
      </c>
      <c r="F17" s="4">
        <v>4875</v>
      </c>
      <c r="G17" s="4">
        <v>2035</v>
      </c>
      <c r="H17" s="21">
        <f>IF(H$2&gt;=$G17,INDEX(CHOOSE(MATCH($C17,'Resource Cost Trajectories'!$B$3:$B$6,0),'Resource Cost Trajectories'!$C$113:$F$142,'Resource Cost Trajectories'!$I$113:$L$142,'Resource Cost Trajectories'!$O$113:$R$142,'Resource Cost Trajectories'!$U$113:$X$142),MATCH($G17,'Resource Cost Trajectories'!$B$113:$B$142,0),MATCH($D17,'Resource Cost Trajectories'!$C$112:$F$112,0))+SUMIFS('Transmission Cost by Case'!$H:$H,'Transmission Cost by Case'!$B:$B,$B17,'Transmission Cost by Case'!$C:$C,$C17,'Transmission Cost by Case'!$D:$D,$E17),0)</f>
        <v>0</v>
      </c>
      <c r="I17" s="21">
        <f>IF(I$2&gt;=$G17,INDEX(CHOOSE(MATCH($C17,'Resource Cost Trajectories'!$B$3:$B$6,0),'Resource Cost Trajectories'!$C$113:$F$142,'Resource Cost Trajectories'!$I$113:$L$142,'Resource Cost Trajectories'!$O$113:$R$142,'Resource Cost Trajectories'!$U$113:$X$142),MATCH($G17,'Resource Cost Trajectories'!$B$113:$B$142,0),MATCH($D17,'Resource Cost Trajectories'!$C$112:$F$112,0))+SUMIFS('Transmission Cost by Case'!$H:$H,'Transmission Cost by Case'!$B:$B,$B17,'Transmission Cost by Case'!$C:$C,$C17,'Transmission Cost by Case'!$D:$D,$E17),0)</f>
        <v>0</v>
      </c>
      <c r="J17" s="21">
        <f>IF(J$2&gt;=$G17,INDEX(CHOOSE(MATCH($C17,'Resource Cost Trajectories'!$B$3:$B$6,0),'Resource Cost Trajectories'!$C$113:$F$142,'Resource Cost Trajectories'!$I$113:$L$142,'Resource Cost Trajectories'!$O$113:$R$142,'Resource Cost Trajectories'!$U$113:$X$142),MATCH($G17,'Resource Cost Trajectories'!$B$113:$B$142,0),MATCH($D17,'Resource Cost Trajectories'!$C$112:$F$112,0))+SUMIFS('Transmission Cost by Case'!$H:$H,'Transmission Cost by Case'!$B:$B,$B17,'Transmission Cost by Case'!$C:$C,$C17,'Transmission Cost by Case'!$D:$D,$E17),0)</f>
        <v>0</v>
      </c>
      <c r="K17" s="21">
        <f>IF(K$2&gt;=$G17,INDEX(CHOOSE(MATCH($C17,'Resource Cost Trajectories'!$B$3:$B$6,0),'Resource Cost Trajectories'!$C$113:$F$142,'Resource Cost Trajectories'!$I$113:$L$142,'Resource Cost Trajectories'!$O$113:$R$142,'Resource Cost Trajectories'!$U$113:$X$142),MATCH($G17,'Resource Cost Trajectories'!$B$113:$B$142,0),MATCH($D17,'Resource Cost Trajectories'!$C$112:$F$112,0))+SUMIFS('Transmission Cost by Case'!$H:$H,'Transmission Cost by Case'!$B:$B,$B17,'Transmission Cost by Case'!$C:$C,$C17,'Transmission Cost by Case'!$D:$D,$E17),0)</f>
        <v>0</v>
      </c>
      <c r="L17" s="21">
        <f>IF(L$2&gt;=$G17,INDEX(CHOOSE(MATCH($C17,'Resource Cost Trajectories'!$B$3:$B$6,0),'Resource Cost Trajectories'!$C$113:$F$142,'Resource Cost Trajectories'!$I$113:$L$142,'Resource Cost Trajectories'!$O$113:$R$142,'Resource Cost Trajectories'!$U$113:$X$142),MATCH($G17,'Resource Cost Trajectories'!$B$113:$B$142,0),MATCH($D17,'Resource Cost Trajectories'!$C$112:$F$112,0))+SUMIFS('Transmission Cost by Case'!$H:$H,'Transmission Cost by Case'!$B:$B,$B17,'Transmission Cost by Case'!$C:$C,$C17,'Transmission Cost by Case'!$D:$D,$E17),0)</f>
        <v>0</v>
      </c>
      <c r="M17" s="21">
        <f>IF(M$2&gt;=$G17,INDEX(CHOOSE(MATCH($C17,'Resource Cost Trajectories'!$B$3:$B$6,0),'Resource Cost Trajectories'!$C$113:$F$142,'Resource Cost Trajectories'!$I$113:$L$142,'Resource Cost Trajectories'!$O$113:$R$142,'Resource Cost Trajectories'!$U$113:$X$142),MATCH($G17,'Resource Cost Trajectories'!$B$113:$B$142,0),MATCH($D17,'Resource Cost Trajectories'!$C$112:$F$112,0))+SUMIFS('Transmission Cost by Case'!$H:$H,'Transmission Cost by Case'!$B:$B,$B17,'Transmission Cost by Case'!$C:$C,$C17,'Transmission Cost by Case'!$D:$D,$E17),0)</f>
        <v>348.68521713647294</v>
      </c>
      <c r="N17" s="21">
        <f>IF(N$2&gt;=$G17,INDEX(CHOOSE(MATCH($C17,'Resource Cost Trajectories'!$B$3:$B$6,0),'Resource Cost Trajectories'!$C$113:$F$142,'Resource Cost Trajectories'!$I$113:$L$142,'Resource Cost Trajectories'!$O$113:$R$142,'Resource Cost Trajectories'!$U$113:$X$142),MATCH($G17,'Resource Cost Trajectories'!$B$113:$B$142,0),MATCH($D17,'Resource Cost Trajectories'!$C$112:$F$112,0))+SUMIFS('Transmission Cost by Case'!$H:$H,'Transmission Cost by Case'!$B:$B,$B17,'Transmission Cost by Case'!$C:$C,$C17,'Transmission Cost by Case'!$D:$D,$E17),0)</f>
        <v>348.68521713647294</v>
      </c>
      <c r="O17" s="21">
        <f>IF(O$2&gt;=$G17,INDEX(CHOOSE(MATCH($C17,'Resource Cost Trajectories'!$B$3:$B$6,0),'Resource Cost Trajectories'!$C$113:$F$142,'Resource Cost Trajectories'!$I$113:$L$142,'Resource Cost Trajectories'!$O$113:$R$142,'Resource Cost Trajectories'!$U$113:$X$142),MATCH($G17,'Resource Cost Trajectories'!$B$113:$B$142,0),MATCH($D17,'Resource Cost Trajectories'!$C$112:$F$112,0))+SUMIFS('Transmission Cost by Case'!$H:$H,'Transmission Cost by Case'!$B:$B,$B17,'Transmission Cost by Case'!$C:$C,$C17,'Transmission Cost by Case'!$D:$D,$E17),0)</f>
        <v>348.68521713647294</v>
      </c>
      <c r="P17" s="21">
        <f>IF(P$2&gt;=$G17,INDEX(CHOOSE(MATCH($C17,'Resource Cost Trajectories'!$B$3:$B$6,0),'Resource Cost Trajectories'!$C$113:$F$142,'Resource Cost Trajectories'!$I$113:$L$142,'Resource Cost Trajectories'!$O$113:$R$142,'Resource Cost Trajectories'!$U$113:$X$142),MATCH($G17,'Resource Cost Trajectories'!$B$113:$B$142,0),MATCH($D17,'Resource Cost Trajectories'!$C$112:$F$112,0))+SUMIFS('Transmission Cost by Case'!$H:$H,'Transmission Cost by Case'!$B:$B,$B17,'Transmission Cost by Case'!$C:$C,$C17,'Transmission Cost by Case'!$D:$D,$E17),0)</f>
        <v>348.68521713647294</v>
      </c>
      <c r="Q17" s="21">
        <f>IF(Q$2&gt;=$G17,INDEX(CHOOSE(MATCH($C17,'Resource Cost Trajectories'!$B$3:$B$6,0),'Resource Cost Trajectories'!$C$113:$F$142,'Resource Cost Trajectories'!$I$113:$L$142,'Resource Cost Trajectories'!$O$113:$R$142,'Resource Cost Trajectories'!$U$113:$X$142),MATCH($G17,'Resource Cost Trajectories'!$B$113:$B$142,0),MATCH($D17,'Resource Cost Trajectories'!$C$112:$F$112,0))+SUMIFS('Transmission Cost by Case'!$H:$H,'Transmission Cost by Case'!$B:$B,$B17,'Transmission Cost by Case'!$C:$C,$C17,'Transmission Cost by Case'!$D:$D,$E17),0)</f>
        <v>348.68521713647294</v>
      </c>
      <c r="R17" s="21">
        <f>IF(R$2&gt;=$G17,INDEX(CHOOSE(MATCH($C17,'Resource Cost Trajectories'!$B$3:$B$6,0),'Resource Cost Trajectories'!$C$113:$F$142,'Resource Cost Trajectories'!$I$113:$L$142,'Resource Cost Trajectories'!$O$113:$R$142,'Resource Cost Trajectories'!$U$113:$X$142),MATCH($G17,'Resource Cost Trajectories'!$B$113:$B$142,0),MATCH($D17,'Resource Cost Trajectories'!$C$112:$F$112,0))+SUMIFS('Transmission Cost by Case'!$H:$H,'Transmission Cost by Case'!$B:$B,$B17,'Transmission Cost by Case'!$C:$C,$C17,'Transmission Cost by Case'!$D:$D,$E17),0)</f>
        <v>348.68521713647294</v>
      </c>
      <c r="S17" s="21">
        <f>IF(S$2&gt;=$G17,INDEX(CHOOSE(MATCH($C17,'Resource Cost Trajectories'!$B$3:$B$6,0),'Resource Cost Trajectories'!$C$113:$F$142,'Resource Cost Trajectories'!$I$113:$L$142,'Resource Cost Trajectories'!$O$113:$R$142,'Resource Cost Trajectories'!$U$113:$X$142),MATCH($G17,'Resource Cost Trajectories'!$B$113:$B$142,0),MATCH($D17,'Resource Cost Trajectories'!$C$112:$F$112,0))+SUMIFS('Transmission Cost by Case'!$H:$H,'Transmission Cost by Case'!$B:$B,$B17,'Transmission Cost by Case'!$C:$C,$C17,'Transmission Cost by Case'!$D:$D,$E17),0)</f>
        <v>348.68521713647294</v>
      </c>
      <c r="T17" s="21">
        <f>IF(T$2&gt;=$G17,INDEX(CHOOSE(MATCH($C17,'Resource Cost Trajectories'!$B$3:$B$6,0),'Resource Cost Trajectories'!$C$113:$F$142,'Resource Cost Trajectories'!$I$113:$L$142,'Resource Cost Trajectories'!$O$113:$R$142,'Resource Cost Trajectories'!$U$113:$X$142),MATCH($G17,'Resource Cost Trajectories'!$B$113:$B$142,0),MATCH($D17,'Resource Cost Trajectories'!$C$112:$F$112,0))+SUMIFS('Transmission Cost by Case'!$H:$H,'Transmission Cost by Case'!$B:$B,$B17,'Transmission Cost by Case'!$C:$C,$C17,'Transmission Cost by Case'!$D:$D,$E17),0)</f>
        <v>348.68521713647294</v>
      </c>
      <c r="U17" s="21">
        <f>IF(U$2&gt;=$G17,INDEX(CHOOSE(MATCH($C17,'Resource Cost Trajectories'!$B$3:$B$6,0),'Resource Cost Trajectories'!$C$113:$F$142,'Resource Cost Trajectories'!$I$113:$L$142,'Resource Cost Trajectories'!$O$113:$R$142,'Resource Cost Trajectories'!$U$113:$X$142),MATCH($G17,'Resource Cost Trajectories'!$B$113:$B$142,0),MATCH($D17,'Resource Cost Trajectories'!$C$112:$F$112,0))+SUMIFS('Transmission Cost by Case'!$H:$H,'Transmission Cost by Case'!$B:$B,$B17,'Transmission Cost by Case'!$C:$C,$C17,'Transmission Cost by Case'!$D:$D,$E17),0)</f>
        <v>348.68521713647294</v>
      </c>
      <c r="V17" s="21">
        <f>IF(V$2&gt;=$G17,INDEX(CHOOSE(MATCH($C17,'Resource Cost Trajectories'!$B$3:$B$6,0),'Resource Cost Trajectories'!$C$113:$F$142,'Resource Cost Trajectories'!$I$113:$L$142,'Resource Cost Trajectories'!$O$113:$R$142,'Resource Cost Trajectories'!$U$113:$X$142),MATCH($G17,'Resource Cost Trajectories'!$B$113:$B$142,0),MATCH($D17,'Resource Cost Trajectories'!$C$112:$F$112,0))+SUMIFS('Transmission Cost by Case'!$H:$H,'Transmission Cost by Case'!$B:$B,$B17,'Transmission Cost by Case'!$C:$C,$C17,'Transmission Cost by Case'!$D:$D,$E17),0)</f>
        <v>348.68521713647294</v>
      </c>
      <c r="W17" s="21">
        <f>IF(W$2&gt;=$G17,INDEX(CHOOSE(MATCH($C17,'Resource Cost Trajectories'!$B$3:$B$6,0),'Resource Cost Trajectories'!$C$113:$F$142,'Resource Cost Trajectories'!$I$113:$L$142,'Resource Cost Trajectories'!$O$113:$R$142,'Resource Cost Trajectories'!$U$113:$X$142),MATCH($G17,'Resource Cost Trajectories'!$B$113:$B$142,0),MATCH($D17,'Resource Cost Trajectories'!$C$112:$F$112,0))+SUMIFS('Transmission Cost by Case'!$H:$H,'Transmission Cost by Case'!$B:$B,$B17,'Transmission Cost by Case'!$C:$C,$C17,'Transmission Cost by Case'!$D:$D,$E17),0)</f>
        <v>348.68521713647294</v>
      </c>
    </row>
    <row r="18" spans="2:26">
      <c r="B18" s="3">
        <v>5</v>
      </c>
      <c r="C18" s="3" t="s">
        <v>8</v>
      </c>
      <c r="D18" s="3" t="s">
        <v>12</v>
      </c>
      <c r="E18" s="3" t="s">
        <v>10</v>
      </c>
      <c r="F18" s="4">
        <v>4875</v>
      </c>
      <c r="G18" s="4">
        <v>2035</v>
      </c>
      <c r="H18" s="21">
        <f>IF(H$2&gt;=$G18,INDEX(CHOOSE(MATCH($C18,'Resource Cost Trajectories'!$B$3:$B$6,0),'Resource Cost Trajectories'!$C$113:$F$142,'Resource Cost Trajectories'!$I$113:$L$142,'Resource Cost Trajectories'!$O$113:$R$142,'Resource Cost Trajectories'!$U$113:$X$142),MATCH($G18,'Resource Cost Trajectories'!$B$113:$B$142,0),MATCH($D18,'Resource Cost Trajectories'!$C$112:$F$112,0))+SUMIFS('Transmission Cost by Case'!$H:$H,'Transmission Cost by Case'!$B:$B,$B18,'Transmission Cost by Case'!$C:$C,$C18,'Transmission Cost by Case'!$D:$D,$E18),0)</f>
        <v>0</v>
      </c>
      <c r="I18" s="21">
        <f>IF(I$2&gt;=$G18,INDEX(CHOOSE(MATCH($C18,'Resource Cost Trajectories'!$B$3:$B$6,0),'Resource Cost Trajectories'!$C$113:$F$142,'Resource Cost Trajectories'!$I$113:$L$142,'Resource Cost Trajectories'!$O$113:$R$142,'Resource Cost Trajectories'!$U$113:$X$142),MATCH($G18,'Resource Cost Trajectories'!$B$113:$B$142,0),MATCH($D18,'Resource Cost Trajectories'!$C$112:$F$112,0))+SUMIFS('Transmission Cost by Case'!$H:$H,'Transmission Cost by Case'!$B:$B,$B18,'Transmission Cost by Case'!$C:$C,$C18,'Transmission Cost by Case'!$D:$D,$E18),0)</f>
        <v>0</v>
      </c>
      <c r="J18" s="21">
        <f>IF(J$2&gt;=$G18,INDEX(CHOOSE(MATCH($C18,'Resource Cost Trajectories'!$B$3:$B$6,0),'Resource Cost Trajectories'!$C$113:$F$142,'Resource Cost Trajectories'!$I$113:$L$142,'Resource Cost Trajectories'!$O$113:$R$142,'Resource Cost Trajectories'!$U$113:$X$142),MATCH($G18,'Resource Cost Trajectories'!$B$113:$B$142,0),MATCH($D18,'Resource Cost Trajectories'!$C$112:$F$112,0))+SUMIFS('Transmission Cost by Case'!$H:$H,'Transmission Cost by Case'!$B:$B,$B18,'Transmission Cost by Case'!$C:$C,$C18,'Transmission Cost by Case'!$D:$D,$E18),0)</f>
        <v>0</v>
      </c>
      <c r="K18" s="21">
        <f>IF(K$2&gt;=$G18,INDEX(CHOOSE(MATCH($C18,'Resource Cost Trajectories'!$B$3:$B$6,0),'Resource Cost Trajectories'!$C$113:$F$142,'Resource Cost Trajectories'!$I$113:$L$142,'Resource Cost Trajectories'!$O$113:$R$142,'Resource Cost Trajectories'!$U$113:$X$142),MATCH($G18,'Resource Cost Trajectories'!$B$113:$B$142,0),MATCH($D18,'Resource Cost Trajectories'!$C$112:$F$112,0))+SUMIFS('Transmission Cost by Case'!$H:$H,'Transmission Cost by Case'!$B:$B,$B18,'Transmission Cost by Case'!$C:$C,$C18,'Transmission Cost by Case'!$D:$D,$E18),0)</f>
        <v>0</v>
      </c>
      <c r="L18" s="21">
        <f>IF(L$2&gt;=$G18,INDEX(CHOOSE(MATCH($C18,'Resource Cost Trajectories'!$B$3:$B$6,0),'Resource Cost Trajectories'!$C$113:$F$142,'Resource Cost Trajectories'!$I$113:$L$142,'Resource Cost Trajectories'!$O$113:$R$142,'Resource Cost Trajectories'!$U$113:$X$142),MATCH($G18,'Resource Cost Trajectories'!$B$113:$B$142,0),MATCH($D18,'Resource Cost Trajectories'!$C$112:$F$112,0))+SUMIFS('Transmission Cost by Case'!$H:$H,'Transmission Cost by Case'!$B:$B,$B18,'Transmission Cost by Case'!$C:$C,$C18,'Transmission Cost by Case'!$D:$D,$E18),0)</f>
        <v>0</v>
      </c>
      <c r="M18" s="21">
        <f>IF(M$2&gt;=$G18,INDEX(CHOOSE(MATCH($C18,'Resource Cost Trajectories'!$B$3:$B$6,0),'Resource Cost Trajectories'!$C$113:$F$142,'Resource Cost Trajectories'!$I$113:$L$142,'Resource Cost Trajectories'!$O$113:$R$142,'Resource Cost Trajectories'!$U$113:$X$142),MATCH($G18,'Resource Cost Trajectories'!$B$113:$B$142,0),MATCH($D18,'Resource Cost Trajectories'!$C$112:$F$112,0))+SUMIFS('Transmission Cost by Case'!$H:$H,'Transmission Cost by Case'!$B:$B,$B18,'Transmission Cost by Case'!$C:$C,$C18,'Transmission Cost by Case'!$D:$D,$E18),0)</f>
        <v>303.31521713647282</v>
      </c>
      <c r="N18" s="21">
        <f>IF(N$2&gt;=$G18,INDEX(CHOOSE(MATCH($C18,'Resource Cost Trajectories'!$B$3:$B$6,0),'Resource Cost Trajectories'!$C$113:$F$142,'Resource Cost Trajectories'!$I$113:$L$142,'Resource Cost Trajectories'!$O$113:$R$142,'Resource Cost Trajectories'!$U$113:$X$142),MATCH($G18,'Resource Cost Trajectories'!$B$113:$B$142,0),MATCH($D18,'Resource Cost Trajectories'!$C$112:$F$112,0))+SUMIFS('Transmission Cost by Case'!$H:$H,'Transmission Cost by Case'!$B:$B,$B18,'Transmission Cost by Case'!$C:$C,$C18,'Transmission Cost by Case'!$D:$D,$E18),0)</f>
        <v>303.31521713647282</v>
      </c>
      <c r="O18" s="21">
        <f>IF(O$2&gt;=$G18,INDEX(CHOOSE(MATCH($C18,'Resource Cost Trajectories'!$B$3:$B$6,0),'Resource Cost Trajectories'!$C$113:$F$142,'Resource Cost Trajectories'!$I$113:$L$142,'Resource Cost Trajectories'!$O$113:$R$142,'Resource Cost Trajectories'!$U$113:$X$142),MATCH($G18,'Resource Cost Trajectories'!$B$113:$B$142,0),MATCH($D18,'Resource Cost Trajectories'!$C$112:$F$112,0))+SUMIFS('Transmission Cost by Case'!$H:$H,'Transmission Cost by Case'!$B:$B,$B18,'Transmission Cost by Case'!$C:$C,$C18,'Transmission Cost by Case'!$D:$D,$E18),0)</f>
        <v>303.31521713647282</v>
      </c>
      <c r="P18" s="21">
        <f>IF(P$2&gt;=$G18,INDEX(CHOOSE(MATCH($C18,'Resource Cost Trajectories'!$B$3:$B$6,0),'Resource Cost Trajectories'!$C$113:$F$142,'Resource Cost Trajectories'!$I$113:$L$142,'Resource Cost Trajectories'!$O$113:$R$142,'Resource Cost Trajectories'!$U$113:$X$142),MATCH($G18,'Resource Cost Trajectories'!$B$113:$B$142,0),MATCH($D18,'Resource Cost Trajectories'!$C$112:$F$112,0))+SUMIFS('Transmission Cost by Case'!$H:$H,'Transmission Cost by Case'!$B:$B,$B18,'Transmission Cost by Case'!$C:$C,$C18,'Transmission Cost by Case'!$D:$D,$E18),0)</f>
        <v>303.31521713647282</v>
      </c>
      <c r="Q18" s="21">
        <f>IF(Q$2&gt;=$G18,INDEX(CHOOSE(MATCH($C18,'Resource Cost Trajectories'!$B$3:$B$6,0),'Resource Cost Trajectories'!$C$113:$F$142,'Resource Cost Trajectories'!$I$113:$L$142,'Resource Cost Trajectories'!$O$113:$R$142,'Resource Cost Trajectories'!$U$113:$X$142),MATCH($G18,'Resource Cost Trajectories'!$B$113:$B$142,0),MATCH($D18,'Resource Cost Trajectories'!$C$112:$F$112,0))+SUMIFS('Transmission Cost by Case'!$H:$H,'Transmission Cost by Case'!$B:$B,$B18,'Transmission Cost by Case'!$C:$C,$C18,'Transmission Cost by Case'!$D:$D,$E18),0)</f>
        <v>303.31521713647282</v>
      </c>
      <c r="R18" s="21">
        <f>IF(R$2&gt;=$G18,INDEX(CHOOSE(MATCH($C18,'Resource Cost Trajectories'!$B$3:$B$6,0),'Resource Cost Trajectories'!$C$113:$F$142,'Resource Cost Trajectories'!$I$113:$L$142,'Resource Cost Trajectories'!$O$113:$R$142,'Resource Cost Trajectories'!$U$113:$X$142),MATCH($G18,'Resource Cost Trajectories'!$B$113:$B$142,0),MATCH($D18,'Resource Cost Trajectories'!$C$112:$F$112,0))+SUMIFS('Transmission Cost by Case'!$H:$H,'Transmission Cost by Case'!$B:$B,$B18,'Transmission Cost by Case'!$C:$C,$C18,'Transmission Cost by Case'!$D:$D,$E18),0)</f>
        <v>303.31521713647282</v>
      </c>
      <c r="S18" s="21">
        <f>IF(S$2&gt;=$G18,INDEX(CHOOSE(MATCH($C18,'Resource Cost Trajectories'!$B$3:$B$6,0),'Resource Cost Trajectories'!$C$113:$F$142,'Resource Cost Trajectories'!$I$113:$L$142,'Resource Cost Trajectories'!$O$113:$R$142,'Resource Cost Trajectories'!$U$113:$X$142),MATCH($G18,'Resource Cost Trajectories'!$B$113:$B$142,0),MATCH($D18,'Resource Cost Trajectories'!$C$112:$F$112,0))+SUMIFS('Transmission Cost by Case'!$H:$H,'Transmission Cost by Case'!$B:$B,$B18,'Transmission Cost by Case'!$C:$C,$C18,'Transmission Cost by Case'!$D:$D,$E18),0)</f>
        <v>303.31521713647282</v>
      </c>
      <c r="T18" s="21">
        <f>IF(T$2&gt;=$G18,INDEX(CHOOSE(MATCH($C18,'Resource Cost Trajectories'!$B$3:$B$6,0),'Resource Cost Trajectories'!$C$113:$F$142,'Resource Cost Trajectories'!$I$113:$L$142,'Resource Cost Trajectories'!$O$113:$R$142,'Resource Cost Trajectories'!$U$113:$X$142),MATCH($G18,'Resource Cost Trajectories'!$B$113:$B$142,0),MATCH($D18,'Resource Cost Trajectories'!$C$112:$F$112,0))+SUMIFS('Transmission Cost by Case'!$H:$H,'Transmission Cost by Case'!$B:$B,$B18,'Transmission Cost by Case'!$C:$C,$C18,'Transmission Cost by Case'!$D:$D,$E18),0)</f>
        <v>303.31521713647282</v>
      </c>
      <c r="U18" s="21">
        <f>IF(U$2&gt;=$G18,INDEX(CHOOSE(MATCH($C18,'Resource Cost Trajectories'!$B$3:$B$6,0),'Resource Cost Trajectories'!$C$113:$F$142,'Resource Cost Trajectories'!$I$113:$L$142,'Resource Cost Trajectories'!$O$113:$R$142,'Resource Cost Trajectories'!$U$113:$X$142),MATCH($G18,'Resource Cost Trajectories'!$B$113:$B$142,0),MATCH($D18,'Resource Cost Trajectories'!$C$112:$F$112,0))+SUMIFS('Transmission Cost by Case'!$H:$H,'Transmission Cost by Case'!$B:$B,$B18,'Transmission Cost by Case'!$C:$C,$C18,'Transmission Cost by Case'!$D:$D,$E18),0)</f>
        <v>303.31521713647282</v>
      </c>
      <c r="V18" s="21">
        <f>IF(V$2&gt;=$G18,INDEX(CHOOSE(MATCH($C18,'Resource Cost Trajectories'!$B$3:$B$6,0),'Resource Cost Trajectories'!$C$113:$F$142,'Resource Cost Trajectories'!$I$113:$L$142,'Resource Cost Trajectories'!$O$113:$R$142,'Resource Cost Trajectories'!$U$113:$X$142),MATCH($G18,'Resource Cost Trajectories'!$B$113:$B$142,0),MATCH($D18,'Resource Cost Trajectories'!$C$112:$F$112,0))+SUMIFS('Transmission Cost by Case'!$H:$H,'Transmission Cost by Case'!$B:$B,$B18,'Transmission Cost by Case'!$C:$C,$C18,'Transmission Cost by Case'!$D:$D,$E18),0)</f>
        <v>303.31521713647282</v>
      </c>
      <c r="W18" s="21">
        <f>IF(W$2&gt;=$G18,INDEX(CHOOSE(MATCH($C18,'Resource Cost Trajectories'!$B$3:$B$6,0),'Resource Cost Trajectories'!$C$113:$F$142,'Resource Cost Trajectories'!$I$113:$L$142,'Resource Cost Trajectories'!$O$113:$R$142,'Resource Cost Trajectories'!$U$113:$X$142),MATCH($G18,'Resource Cost Trajectories'!$B$113:$B$142,0),MATCH($D18,'Resource Cost Trajectories'!$C$112:$F$112,0))+SUMIFS('Transmission Cost by Case'!$H:$H,'Transmission Cost by Case'!$B:$B,$B18,'Transmission Cost by Case'!$C:$C,$C18,'Transmission Cost by Case'!$D:$D,$E18),0)</f>
        <v>303.31521713647282</v>
      </c>
    </row>
    <row r="19" spans="2:26">
      <c r="B19" s="3">
        <v>5</v>
      </c>
      <c r="C19" s="3" t="s">
        <v>8</v>
      </c>
      <c r="D19" s="3" t="s">
        <v>13</v>
      </c>
      <c r="E19" s="3" t="s">
        <v>10</v>
      </c>
      <c r="F19" s="4">
        <v>4875</v>
      </c>
      <c r="G19" s="4">
        <v>2035</v>
      </c>
      <c r="H19" s="21">
        <f>IF(H$2&gt;=$G19,INDEX(CHOOSE(MATCH($C19,'Resource Cost Trajectories'!$B$3:$B$6,0),'Resource Cost Trajectories'!$C$113:$F$142,'Resource Cost Trajectories'!$I$113:$L$142,'Resource Cost Trajectories'!$O$113:$R$142,'Resource Cost Trajectories'!$U$113:$X$142),MATCH($G19,'Resource Cost Trajectories'!$B$113:$B$142,0),MATCH($D19,'Resource Cost Trajectories'!$C$112:$F$112,0))+SUMIFS('Transmission Cost by Case'!$H:$H,'Transmission Cost by Case'!$B:$B,$B19,'Transmission Cost by Case'!$C:$C,$C19,'Transmission Cost by Case'!$D:$D,$E19),0)</f>
        <v>0</v>
      </c>
      <c r="I19" s="21">
        <f>IF(I$2&gt;=$G19,INDEX(CHOOSE(MATCH($C19,'Resource Cost Trajectories'!$B$3:$B$6,0),'Resource Cost Trajectories'!$C$113:$F$142,'Resource Cost Trajectories'!$I$113:$L$142,'Resource Cost Trajectories'!$O$113:$R$142,'Resource Cost Trajectories'!$U$113:$X$142),MATCH($G19,'Resource Cost Trajectories'!$B$113:$B$142,0),MATCH($D19,'Resource Cost Trajectories'!$C$112:$F$112,0))+SUMIFS('Transmission Cost by Case'!$H:$H,'Transmission Cost by Case'!$B:$B,$B19,'Transmission Cost by Case'!$C:$C,$C19,'Transmission Cost by Case'!$D:$D,$E19),0)</f>
        <v>0</v>
      </c>
      <c r="J19" s="21">
        <f>IF(J$2&gt;=$G19,INDEX(CHOOSE(MATCH($C19,'Resource Cost Trajectories'!$B$3:$B$6,0),'Resource Cost Trajectories'!$C$113:$F$142,'Resource Cost Trajectories'!$I$113:$L$142,'Resource Cost Trajectories'!$O$113:$R$142,'Resource Cost Trajectories'!$U$113:$X$142),MATCH($G19,'Resource Cost Trajectories'!$B$113:$B$142,0),MATCH($D19,'Resource Cost Trajectories'!$C$112:$F$112,0))+SUMIFS('Transmission Cost by Case'!$H:$H,'Transmission Cost by Case'!$B:$B,$B19,'Transmission Cost by Case'!$C:$C,$C19,'Transmission Cost by Case'!$D:$D,$E19),0)</f>
        <v>0</v>
      </c>
      <c r="K19" s="21">
        <f>IF(K$2&gt;=$G19,INDEX(CHOOSE(MATCH($C19,'Resource Cost Trajectories'!$B$3:$B$6,0),'Resource Cost Trajectories'!$C$113:$F$142,'Resource Cost Trajectories'!$I$113:$L$142,'Resource Cost Trajectories'!$O$113:$R$142,'Resource Cost Trajectories'!$U$113:$X$142),MATCH($G19,'Resource Cost Trajectories'!$B$113:$B$142,0),MATCH($D19,'Resource Cost Trajectories'!$C$112:$F$112,0))+SUMIFS('Transmission Cost by Case'!$H:$H,'Transmission Cost by Case'!$B:$B,$B19,'Transmission Cost by Case'!$C:$C,$C19,'Transmission Cost by Case'!$D:$D,$E19),0)</f>
        <v>0</v>
      </c>
      <c r="L19" s="21">
        <f>IF(L$2&gt;=$G19,INDEX(CHOOSE(MATCH($C19,'Resource Cost Trajectories'!$B$3:$B$6,0),'Resource Cost Trajectories'!$C$113:$F$142,'Resource Cost Trajectories'!$I$113:$L$142,'Resource Cost Trajectories'!$O$113:$R$142,'Resource Cost Trajectories'!$U$113:$X$142),MATCH($G19,'Resource Cost Trajectories'!$B$113:$B$142,0),MATCH($D19,'Resource Cost Trajectories'!$C$112:$F$112,0))+SUMIFS('Transmission Cost by Case'!$H:$H,'Transmission Cost by Case'!$B:$B,$B19,'Transmission Cost by Case'!$C:$C,$C19,'Transmission Cost by Case'!$D:$D,$E19),0)</f>
        <v>0</v>
      </c>
      <c r="M19" s="21">
        <f>IF(M$2&gt;=$G19,INDEX(CHOOSE(MATCH($C19,'Resource Cost Trajectories'!$B$3:$B$6,0),'Resource Cost Trajectories'!$C$113:$F$142,'Resource Cost Trajectories'!$I$113:$L$142,'Resource Cost Trajectories'!$O$113:$R$142,'Resource Cost Trajectories'!$U$113:$X$142),MATCH($G19,'Resource Cost Trajectories'!$B$113:$B$142,0),MATCH($D19,'Resource Cost Trajectories'!$C$112:$F$112,0))+SUMIFS('Transmission Cost by Case'!$H:$H,'Transmission Cost by Case'!$B:$B,$B19,'Transmission Cost by Case'!$C:$C,$C19,'Transmission Cost by Case'!$D:$D,$E19),0)</f>
        <v>280.65521713647291</v>
      </c>
      <c r="N19" s="21">
        <f>IF(N$2&gt;=$G19,INDEX(CHOOSE(MATCH($C19,'Resource Cost Trajectories'!$B$3:$B$6,0),'Resource Cost Trajectories'!$C$113:$F$142,'Resource Cost Trajectories'!$I$113:$L$142,'Resource Cost Trajectories'!$O$113:$R$142,'Resource Cost Trajectories'!$U$113:$X$142),MATCH($G19,'Resource Cost Trajectories'!$B$113:$B$142,0),MATCH($D19,'Resource Cost Trajectories'!$C$112:$F$112,0))+SUMIFS('Transmission Cost by Case'!$H:$H,'Transmission Cost by Case'!$B:$B,$B19,'Transmission Cost by Case'!$C:$C,$C19,'Transmission Cost by Case'!$D:$D,$E19),0)</f>
        <v>280.65521713647291</v>
      </c>
      <c r="O19" s="21">
        <f>IF(O$2&gt;=$G19,INDEX(CHOOSE(MATCH($C19,'Resource Cost Trajectories'!$B$3:$B$6,0),'Resource Cost Trajectories'!$C$113:$F$142,'Resource Cost Trajectories'!$I$113:$L$142,'Resource Cost Trajectories'!$O$113:$R$142,'Resource Cost Trajectories'!$U$113:$X$142),MATCH($G19,'Resource Cost Trajectories'!$B$113:$B$142,0),MATCH($D19,'Resource Cost Trajectories'!$C$112:$F$112,0))+SUMIFS('Transmission Cost by Case'!$H:$H,'Transmission Cost by Case'!$B:$B,$B19,'Transmission Cost by Case'!$C:$C,$C19,'Transmission Cost by Case'!$D:$D,$E19),0)</f>
        <v>280.65521713647291</v>
      </c>
      <c r="P19" s="21">
        <f>IF(P$2&gt;=$G19,INDEX(CHOOSE(MATCH($C19,'Resource Cost Trajectories'!$B$3:$B$6,0),'Resource Cost Trajectories'!$C$113:$F$142,'Resource Cost Trajectories'!$I$113:$L$142,'Resource Cost Trajectories'!$O$113:$R$142,'Resource Cost Trajectories'!$U$113:$X$142),MATCH($G19,'Resource Cost Trajectories'!$B$113:$B$142,0),MATCH($D19,'Resource Cost Trajectories'!$C$112:$F$112,0))+SUMIFS('Transmission Cost by Case'!$H:$H,'Transmission Cost by Case'!$B:$B,$B19,'Transmission Cost by Case'!$C:$C,$C19,'Transmission Cost by Case'!$D:$D,$E19),0)</f>
        <v>280.65521713647291</v>
      </c>
      <c r="Q19" s="21">
        <f>IF(Q$2&gt;=$G19,INDEX(CHOOSE(MATCH($C19,'Resource Cost Trajectories'!$B$3:$B$6,0),'Resource Cost Trajectories'!$C$113:$F$142,'Resource Cost Trajectories'!$I$113:$L$142,'Resource Cost Trajectories'!$O$113:$R$142,'Resource Cost Trajectories'!$U$113:$X$142),MATCH($G19,'Resource Cost Trajectories'!$B$113:$B$142,0),MATCH($D19,'Resource Cost Trajectories'!$C$112:$F$112,0))+SUMIFS('Transmission Cost by Case'!$H:$H,'Transmission Cost by Case'!$B:$B,$B19,'Transmission Cost by Case'!$C:$C,$C19,'Transmission Cost by Case'!$D:$D,$E19),0)</f>
        <v>280.65521713647291</v>
      </c>
      <c r="R19" s="21">
        <f>IF(R$2&gt;=$G19,INDEX(CHOOSE(MATCH($C19,'Resource Cost Trajectories'!$B$3:$B$6,0),'Resource Cost Trajectories'!$C$113:$F$142,'Resource Cost Trajectories'!$I$113:$L$142,'Resource Cost Trajectories'!$O$113:$R$142,'Resource Cost Trajectories'!$U$113:$X$142),MATCH($G19,'Resource Cost Trajectories'!$B$113:$B$142,0),MATCH($D19,'Resource Cost Trajectories'!$C$112:$F$112,0))+SUMIFS('Transmission Cost by Case'!$H:$H,'Transmission Cost by Case'!$B:$B,$B19,'Transmission Cost by Case'!$C:$C,$C19,'Transmission Cost by Case'!$D:$D,$E19),0)</f>
        <v>280.65521713647291</v>
      </c>
      <c r="S19" s="21">
        <f>IF(S$2&gt;=$G19,INDEX(CHOOSE(MATCH($C19,'Resource Cost Trajectories'!$B$3:$B$6,0),'Resource Cost Trajectories'!$C$113:$F$142,'Resource Cost Trajectories'!$I$113:$L$142,'Resource Cost Trajectories'!$O$113:$R$142,'Resource Cost Trajectories'!$U$113:$X$142),MATCH($G19,'Resource Cost Trajectories'!$B$113:$B$142,0),MATCH($D19,'Resource Cost Trajectories'!$C$112:$F$112,0))+SUMIFS('Transmission Cost by Case'!$H:$H,'Transmission Cost by Case'!$B:$B,$B19,'Transmission Cost by Case'!$C:$C,$C19,'Transmission Cost by Case'!$D:$D,$E19),0)</f>
        <v>280.65521713647291</v>
      </c>
      <c r="T19" s="21">
        <f>IF(T$2&gt;=$G19,INDEX(CHOOSE(MATCH($C19,'Resource Cost Trajectories'!$B$3:$B$6,0),'Resource Cost Trajectories'!$C$113:$F$142,'Resource Cost Trajectories'!$I$113:$L$142,'Resource Cost Trajectories'!$O$113:$R$142,'Resource Cost Trajectories'!$U$113:$X$142),MATCH($G19,'Resource Cost Trajectories'!$B$113:$B$142,0),MATCH($D19,'Resource Cost Trajectories'!$C$112:$F$112,0))+SUMIFS('Transmission Cost by Case'!$H:$H,'Transmission Cost by Case'!$B:$B,$B19,'Transmission Cost by Case'!$C:$C,$C19,'Transmission Cost by Case'!$D:$D,$E19),0)</f>
        <v>280.65521713647291</v>
      </c>
      <c r="U19" s="21">
        <f>IF(U$2&gt;=$G19,INDEX(CHOOSE(MATCH($C19,'Resource Cost Trajectories'!$B$3:$B$6,0),'Resource Cost Trajectories'!$C$113:$F$142,'Resource Cost Trajectories'!$I$113:$L$142,'Resource Cost Trajectories'!$O$113:$R$142,'Resource Cost Trajectories'!$U$113:$X$142),MATCH($G19,'Resource Cost Trajectories'!$B$113:$B$142,0),MATCH($D19,'Resource Cost Trajectories'!$C$112:$F$112,0))+SUMIFS('Transmission Cost by Case'!$H:$H,'Transmission Cost by Case'!$B:$B,$B19,'Transmission Cost by Case'!$C:$C,$C19,'Transmission Cost by Case'!$D:$D,$E19),0)</f>
        <v>280.65521713647291</v>
      </c>
      <c r="V19" s="21">
        <f>IF(V$2&gt;=$G19,INDEX(CHOOSE(MATCH($C19,'Resource Cost Trajectories'!$B$3:$B$6,0),'Resource Cost Trajectories'!$C$113:$F$142,'Resource Cost Trajectories'!$I$113:$L$142,'Resource Cost Trajectories'!$O$113:$R$142,'Resource Cost Trajectories'!$U$113:$X$142),MATCH($G19,'Resource Cost Trajectories'!$B$113:$B$142,0),MATCH($D19,'Resource Cost Trajectories'!$C$112:$F$112,0))+SUMIFS('Transmission Cost by Case'!$H:$H,'Transmission Cost by Case'!$B:$B,$B19,'Transmission Cost by Case'!$C:$C,$C19,'Transmission Cost by Case'!$D:$D,$E19),0)</f>
        <v>280.65521713647291</v>
      </c>
      <c r="W19" s="21">
        <f>IF(W$2&gt;=$G19,INDEX(CHOOSE(MATCH($C19,'Resource Cost Trajectories'!$B$3:$B$6,0),'Resource Cost Trajectories'!$C$113:$F$142,'Resource Cost Trajectories'!$I$113:$L$142,'Resource Cost Trajectories'!$O$113:$R$142,'Resource Cost Trajectories'!$U$113:$X$142),MATCH($G19,'Resource Cost Trajectories'!$B$113:$B$142,0),MATCH($D19,'Resource Cost Trajectories'!$C$112:$F$112,0))+SUMIFS('Transmission Cost by Case'!$H:$H,'Transmission Cost by Case'!$B:$B,$B19,'Transmission Cost by Case'!$C:$C,$C19,'Transmission Cost by Case'!$D:$D,$E19),0)</f>
        <v>280.65521713647291</v>
      </c>
    </row>
    <row r="20" spans="2:26">
      <c r="B20" s="3">
        <v>5</v>
      </c>
      <c r="C20" s="3" t="s">
        <v>14</v>
      </c>
      <c r="D20" s="3" t="s">
        <v>9</v>
      </c>
      <c r="E20" s="3" t="s">
        <v>15</v>
      </c>
      <c r="F20" s="4">
        <v>2680</v>
      </c>
      <c r="G20" s="4">
        <v>2035</v>
      </c>
      <c r="H20" s="21">
        <f>IF(H$2&gt;=$G20,INDEX(CHOOSE(MATCH($C20,'Resource Cost Trajectories'!$B$3:$B$6,0),'Resource Cost Trajectories'!$C$113:$F$142,'Resource Cost Trajectories'!$I$113:$L$142,'Resource Cost Trajectories'!$O$113:$R$142,'Resource Cost Trajectories'!$U$113:$X$142),MATCH($G20,'Resource Cost Trajectories'!$B$113:$B$142,0),MATCH($D20,'Resource Cost Trajectories'!$C$112:$F$112,0))+SUMIFS('Transmission Cost by Case'!$H:$H,'Transmission Cost by Case'!$B:$B,$B20,'Transmission Cost by Case'!$C:$C,$C20,'Transmission Cost by Case'!$D:$D,$E20),0)</f>
        <v>0</v>
      </c>
      <c r="I20" s="21">
        <f>IF(I$2&gt;=$G20,INDEX(CHOOSE(MATCH($C20,'Resource Cost Trajectories'!$B$3:$B$6,0),'Resource Cost Trajectories'!$C$113:$F$142,'Resource Cost Trajectories'!$I$113:$L$142,'Resource Cost Trajectories'!$O$113:$R$142,'Resource Cost Trajectories'!$U$113:$X$142),MATCH($G20,'Resource Cost Trajectories'!$B$113:$B$142,0),MATCH($D20,'Resource Cost Trajectories'!$C$112:$F$112,0))+SUMIFS('Transmission Cost by Case'!$H:$H,'Transmission Cost by Case'!$B:$B,$B20,'Transmission Cost by Case'!$C:$C,$C20,'Transmission Cost by Case'!$D:$D,$E20),0)</f>
        <v>0</v>
      </c>
      <c r="J20" s="21">
        <f>IF(J$2&gt;=$G20,INDEX(CHOOSE(MATCH($C20,'Resource Cost Trajectories'!$B$3:$B$6,0),'Resource Cost Trajectories'!$C$113:$F$142,'Resource Cost Trajectories'!$I$113:$L$142,'Resource Cost Trajectories'!$O$113:$R$142,'Resource Cost Trajectories'!$U$113:$X$142),MATCH($G20,'Resource Cost Trajectories'!$B$113:$B$142,0),MATCH($D20,'Resource Cost Trajectories'!$C$112:$F$112,0))+SUMIFS('Transmission Cost by Case'!$H:$H,'Transmission Cost by Case'!$B:$B,$B20,'Transmission Cost by Case'!$C:$C,$C20,'Transmission Cost by Case'!$D:$D,$E20),0)</f>
        <v>0</v>
      </c>
      <c r="K20" s="21">
        <f>IF(K$2&gt;=$G20,INDEX(CHOOSE(MATCH($C20,'Resource Cost Trajectories'!$B$3:$B$6,0),'Resource Cost Trajectories'!$C$113:$F$142,'Resource Cost Trajectories'!$I$113:$L$142,'Resource Cost Trajectories'!$O$113:$R$142,'Resource Cost Trajectories'!$U$113:$X$142),MATCH($G20,'Resource Cost Trajectories'!$B$113:$B$142,0),MATCH($D20,'Resource Cost Trajectories'!$C$112:$F$112,0))+SUMIFS('Transmission Cost by Case'!$H:$H,'Transmission Cost by Case'!$B:$B,$B20,'Transmission Cost by Case'!$C:$C,$C20,'Transmission Cost by Case'!$D:$D,$E20),0)</f>
        <v>0</v>
      </c>
      <c r="L20" s="21">
        <f>IF(L$2&gt;=$G20,INDEX(CHOOSE(MATCH($C20,'Resource Cost Trajectories'!$B$3:$B$6,0),'Resource Cost Trajectories'!$C$113:$F$142,'Resource Cost Trajectories'!$I$113:$L$142,'Resource Cost Trajectories'!$O$113:$R$142,'Resource Cost Trajectories'!$U$113:$X$142),MATCH($G20,'Resource Cost Trajectories'!$B$113:$B$142,0),MATCH($D20,'Resource Cost Trajectories'!$C$112:$F$112,0))+SUMIFS('Transmission Cost by Case'!$H:$H,'Transmission Cost by Case'!$B:$B,$B20,'Transmission Cost by Case'!$C:$C,$C20,'Transmission Cost by Case'!$D:$D,$E20),0)</f>
        <v>0</v>
      </c>
      <c r="M20" s="21">
        <f>IF(M$2&gt;=$G20,INDEX(CHOOSE(MATCH($C20,'Resource Cost Trajectories'!$B$3:$B$6,0),'Resource Cost Trajectories'!$C$113:$F$142,'Resource Cost Trajectories'!$I$113:$L$142,'Resource Cost Trajectories'!$O$113:$R$142,'Resource Cost Trajectories'!$U$113:$X$142),MATCH($G20,'Resource Cost Trajectories'!$B$113:$B$142,0),MATCH($D20,'Resource Cost Trajectories'!$C$112:$F$112,0))+SUMIFS('Transmission Cost by Case'!$H:$H,'Transmission Cost by Case'!$B:$B,$B20,'Transmission Cost by Case'!$C:$C,$C20,'Transmission Cost by Case'!$D:$D,$E20),0)</f>
        <v>570.16928474458143</v>
      </c>
      <c r="N20" s="21">
        <f>IF(N$2&gt;=$G20,INDEX(CHOOSE(MATCH($C20,'Resource Cost Trajectories'!$B$3:$B$6,0),'Resource Cost Trajectories'!$C$113:$F$142,'Resource Cost Trajectories'!$I$113:$L$142,'Resource Cost Trajectories'!$O$113:$R$142,'Resource Cost Trajectories'!$U$113:$X$142),MATCH($G20,'Resource Cost Trajectories'!$B$113:$B$142,0),MATCH($D20,'Resource Cost Trajectories'!$C$112:$F$112,0))+SUMIFS('Transmission Cost by Case'!$H:$H,'Transmission Cost by Case'!$B:$B,$B20,'Transmission Cost by Case'!$C:$C,$C20,'Transmission Cost by Case'!$D:$D,$E20),0)</f>
        <v>570.16928474458143</v>
      </c>
      <c r="O20" s="21">
        <f>IF(O$2&gt;=$G20,INDEX(CHOOSE(MATCH($C20,'Resource Cost Trajectories'!$B$3:$B$6,0),'Resource Cost Trajectories'!$C$113:$F$142,'Resource Cost Trajectories'!$I$113:$L$142,'Resource Cost Trajectories'!$O$113:$R$142,'Resource Cost Trajectories'!$U$113:$X$142),MATCH($G20,'Resource Cost Trajectories'!$B$113:$B$142,0),MATCH($D20,'Resource Cost Trajectories'!$C$112:$F$112,0))+SUMIFS('Transmission Cost by Case'!$H:$H,'Transmission Cost by Case'!$B:$B,$B20,'Transmission Cost by Case'!$C:$C,$C20,'Transmission Cost by Case'!$D:$D,$E20),0)</f>
        <v>570.16928474458143</v>
      </c>
      <c r="P20" s="21">
        <f>IF(P$2&gt;=$G20,INDEX(CHOOSE(MATCH($C20,'Resource Cost Trajectories'!$B$3:$B$6,0),'Resource Cost Trajectories'!$C$113:$F$142,'Resource Cost Trajectories'!$I$113:$L$142,'Resource Cost Trajectories'!$O$113:$R$142,'Resource Cost Trajectories'!$U$113:$X$142),MATCH($G20,'Resource Cost Trajectories'!$B$113:$B$142,0),MATCH($D20,'Resource Cost Trajectories'!$C$112:$F$112,0))+SUMIFS('Transmission Cost by Case'!$H:$H,'Transmission Cost by Case'!$B:$B,$B20,'Transmission Cost by Case'!$C:$C,$C20,'Transmission Cost by Case'!$D:$D,$E20),0)</f>
        <v>570.16928474458143</v>
      </c>
      <c r="Q20" s="21">
        <f>IF(Q$2&gt;=$G20,INDEX(CHOOSE(MATCH($C20,'Resource Cost Trajectories'!$B$3:$B$6,0),'Resource Cost Trajectories'!$C$113:$F$142,'Resource Cost Trajectories'!$I$113:$L$142,'Resource Cost Trajectories'!$O$113:$R$142,'Resource Cost Trajectories'!$U$113:$X$142),MATCH($G20,'Resource Cost Trajectories'!$B$113:$B$142,0),MATCH($D20,'Resource Cost Trajectories'!$C$112:$F$112,0))+SUMIFS('Transmission Cost by Case'!$H:$H,'Transmission Cost by Case'!$B:$B,$B20,'Transmission Cost by Case'!$C:$C,$C20,'Transmission Cost by Case'!$D:$D,$E20),0)</f>
        <v>570.16928474458143</v>
      </c>
      <c r="R20" s="21">
        <f>IF(R$2&gt;=$G20,INDEX(CHOOSE(MATCH($C20,'Resource Cost Trajectories'!$B$3:$B$6,0),'Resource Cost Trajectories'!$C$113:$F$142,'Resource Cost Trajectories'!$I$113:$L$142,'Resource Cost Trajectories'!$O$113:$R$142,'Resource Cost Trajectories'!$U$113:$X$142),MATCH($G20,'Resource Cost Trajectories'!$B$113:$B$142,0),MATCH($D20,'Resource Cost Trajectories'!$C$112:$F$112,0))+SUMIFS('Transmission Cost by Case'!$H:$H,'Transmission Cost by Case'!$B:$B,$B20,'Transmission Cost by Case'!$C:$C,$C20,'Transmission Cost by Case'!$D:$D,$E20),0)</f>
        <v>570.16928474458143</v>
      </c>
      <c r="S20" s="21">
        <f>IF(S$2&gt;=$G20,INDEX(CHOOSE(MATCH($C20,'Resource Cost Trajectories'!$B$3:$B$6,0),'Resource Cost Trajectories'!$C$113:$F$142,'Resource Cost Trajectories'!$I$113:$L$142,'Resource Cost Trajectories'!$O$113:$R$142,'Resource Cost Trajectories'!$U$113:$X$142),MATCH($G20,'Resource Cost Trajectories'!$B$113:$B$142,0),MATCH($D20,'Resource Cost Trajectories'!$C$112:$F$112,0))+SUMIFS('Transmission Cost by Case'!$H:$H,'Transmission Cost by Case'!$B:$B,$B20,'Transmission Cost by Case'!$C:$C,$C20,'Transmission Cost by Case'!$D:$D,$E20),0)</f>
        <v>570.16928474458143</v>
      </c>
      <c r="T20" s="21">
        <f>IF(T$2&gt;=$G20,INDEX(CHOOSE(MATCH($C20,'Resource Cost Trajectories'!$B$3:$B$6,0),'Resource Cost Trajectories'!$C$113:$F$142,'Resource Cost Trajectories'!$I$113:$L$142,'Resource Cost Trajectories'!$O$113:$R$142,'Resource Cost Trajectories'!$U$113:$X$142),MATCH($G20,'Resource Cost Trajectories'!$B$113:$B$142,0),MATCH($D20,'Resource Cost Trajectories'!$C$112:$F$112,0))+SUMIFS('Transmission Cost by Case'!$H:$H,'Transmission Cost by Case'!$B:$B,$B20,'Transmission Cost by Case'!$C:$C,$C20,'Transmission Cost by Case'!$D:$D,$E20),0)</f>
        <v>570.16928474458143</v>
      </c>
      <c r="U20" s="21">
        <f>IF(U$2&gt;=$G20,INDEX(CHOOSE(MATCH($C20,'Resource Cost Trajectories'!$B$3:$B$6,0),'Resource Cost Trajectories'!$C$113:$F$142,'Resource Cost Trajectories'!$I$113:$L$142,'Resource Cost Trajectories'!$O$113:$R$142,'Resource Cost Trajectories'!$U$113:$X$142),MATCH($G20,'Resource Cost Trajectories'!$B$113:$B$142,0),MATCH($D20,'Resource Cost Trajectories'!$C$112:$F$112,0))+SUMIFS('Transmission Cost by Case'!$H:$H,'Transmission Cost by Case'!$B:$B,$B20,'Transmission Cost by Case'!$C:$C,$C20,'Transmission Cost by Case'!$D:$D,$E20),0)</f>
        <v>570.16928474458143</v>
      </c>
      <c r="V20" s="21">
        <f>IF(V$2&gt;=$G20,INDEX(CHOOSE(MATCH($C20,'Resource Cost Trajectories'!$B$3:$B$6,0),'Resource Cost Trajectories'!$C$113:$F$142,'Resource Cost Trajectories'!$I$113:$L$142,'Resource Cost Trajectories'!$O$113:$R$142,'Resource Cost Trajectories'!$U$113:$X$142),MATCH($G20,'Resource Cost Trajectories'!$B$113:$B$142,0),MATCH($D20,'Resource Cost Trajectories'!$C$112:$F$112,0))+SUMIFS('Transmission Cost by Case'!$H:$H,'Transmission Cost by Case'!$B:$B,$B20,'Transmission Cost by Case'!$C:$C,$C20,'Transmission Cost by Case'!$D:$D,$E20),0)</f>
        <v>570.16928474458143</v>
      </c>
      <c r="W20" s="21">
        <f>IF(W$2&gt;=$G20,INDEX(CHOOSE(MATCH($C20,'Resource Cost Trajectories'!$B$3:$B$6,0),'Resource Cost Trajectories'!$C$113:$F$142,'Resource Cost Trajectories'!$I$113:$L$142,'Resource Cost Trajectories'!$O$113:$R$142,'Resource Cost Trajectories'!$U$113:$X$142),MATCH($G20,'Resource Cost Trajectories'!$B$113:$B$142,0),MATCH($D20,'Resource Cost Trajectories'!$C$112:$F$112,0))+SUMIFS('Transmission Cost by Case'!$H:$H,'Transmission Cost by Case'!$B:$B,$B20,'Transmission Cost by Case'!$C:$C,$C20,'Transmission Cost by Case'!$D:$D,$E20),0)</f>
        <v>570.16928474458143</v>
      </c>
    </row>
    <row r="21" spans="2:26">
      <c r="B21" s="3">
        <v>5</v>
      </c>
      <c r="C21" s="3" t="s">
        <v>14</v>
      </c>
      <c r="D21" s="3" t="s">
        <v>11</v>
      </c>
      <c r="E21" s="3" t="s">
        <v>15</v>
      </c>
      <c r="F21" s="4">
        <v>2680</v>
      </c>
      <c r="G21" s="4">
        <v>2035</v>
      </c>
      <c r="H21" s="21">
        <f>IF(H$2&gt;=$G21,INDEX(CHOOSE(MATCH($C21,'Resource Cost Trajectories'!$B$3:$B$6,0),'Resource Cost Trajectories'!$C$113:$F$142,'Resource Cost Trajectories'!$I$113:$L$142,'Resource Cost Trajectories'!$O$113:$R$142,'Resource Cost Trajectories'!$U$113:$X$142),MATCH($G21,'Resource Cost Trajectories'!$B$113:$B$142,0),MATCH($D21,'Resource Cost Trajectories'!$C$112:$F$112,0))+SUMIFS('Transmission Cost by Case'!$H:$H,'Transmission Cost by Case'!$B:$B,$B21,'Transmission Cost by Case'!$C:$C,$C21,'Transmission Cost by Case'!$D:$D,$E21),0)</f>
        <v>0</v>
      </c>
      <c r="I21" s="21">
        <f>IF(I$2&gt;=$G21,INDEX(CHOOSE(MATCH($C21,'Resource Cost Trajectories'!$B$3:$B$6,0),'Resource Cost Trajectories'!$C$113:$F$142,'Resource Cost Trajectories'!$I$113:$L$142,'Resource Cost Trajectories'!$O$113:$R$142,'Resource Cost Trajectories'!$U$113:$X$142),MATCH($G21,'Resource Cost Trajectories'!$B$113:$B$142,0),MATCH($D21,'Resource Cost Trajectories'!$C$112:$F$112,0))+SUMIFS('Transmission Cost by Case'!$H:$H,'Transmission Cost by Case'!$B:$B,$B21,'Transmission Cost by Case'!$C:$C,$C21,'Transmission Cost by Case'!$D:$D,$E21),0)</f>
        <v>0</v>
      </c>
      <c r="J21" s="21">
        <f>IF(J$2&gt;=$G21,INDEX(CHOOSE(MATCH($C21,'Resource Cost Trajectories'!$B$3:$B$6,0),'Resource Cost Trajectories'!$C$113:$F$142,'Resource Cost Trajectories'!$I$113:$L$142,'Resource Cost Trajectories'!$O$113:$R$142,'Resource Cost Trajectories'!$U$113:$X$142),MATCH($G21,'Resource Cost Trajectories'!$B$113:$B$142,0),MATCH($D21,'Resource Cost Trajectories'!$C$112:$F$112,0))+SUMIFS('Transmission Cost by Case'!$H:$H,'Transmission Cost by Case'!$B:$B,$B21,'Transmission Cost by Case'!$C:$C,$C21,'Transmission Cost by Case'!$D:$D,$E21),0)</f>
        <v>0</v>
      </c>
      <c r="K21" s="21">
        <f>IF(K$2&gt;=$G21,INDEX(CHOOSE(MATCH($C21,'Resource Cost Trajectories'!$B$3:$B$6,0),'Resource Cost Trajectories'!$C$113:$F$142,'Resource Cost Trajectories'!$I$113:$L$142,'Resource Cost Trajectories'!$O$113:$R$142,'Resource Cost Trajectories'!$U$113:$X$142),MATCH($G21,'Resource Cost Trajectories'!$B$113:$B$142,0),MATCH($D21,'Resource Cost Trajectories'!$C$112:$F$112,0))+SUMIFS('Transmission Cost by Case'!$H:$H,'Transmission Cost by Case'!$B:$B,$B21,'Transmission Cost by Case'!$C:$C,$C21,'Transmission Cost by Case'!$D:$D,$E21),0)</f>
        <v>0</v>
      </c>
      <c r="L21" s="21">
        <f>IF(L$2&gt;=$G21,INDEX(CHOOSE(MATCH($C21,'Resource Cost Trajectories'!$B$3:$B$6,0),'Resource Cost Trajectories'!$C$113:$F$142,'Resource Cost Trajectories'!$I$113:$L$142,'Resource Cost Trajectories'!$O$113:$R$142,'Resource Cost Trajectories'!$U$113:$X$142),MATCH($G21,'Resource Cost Trajectories'!$B$113:$B$142,0),MATCH($D21,'Resource Cost Trajectories'!$C$112:$F$112,0))+SUMIFS('Transmission Cost by Case'!$H:$H,'Transmission Cost by Case'!$B:$B,$B21,'Transmission Cost by Case'!$C:$C,$C21,'Transmission Cost by Case'!$D:$D,$E21),0)</f>
        <v>0</v>
      </c>
      <c r="M21" s="21">
        <f>IF(M$2&gt;=$G21,INDEX(CHOOSE(MATCH($C21,'Resource Cost Trajectories'!$B$3:$B$6,0),'Resource Cost Trajectories'!$C$113:$F$142,'Resource Cost Trajectories'!$I$113:$L$142,'Resource Cost Trajectories'!$O$113:$R$142,'Resource Cost Trajectories'!$U$113:$X$142),MATCH($G21,'Resource Cost Trajectories'!$B$113:$B$142,0),MATCH($D21,'Resource Cost Trajectories'!$C$112:$F$112,0))+SUMIFS('Transmission Cost by Case'!$H:$H,'Transmission Cost by Case'!$B:$B,$B21,'Transmission Cost by Case'!$C:$C,$C21,'Transmission Cost by Case'!$D:$D,$E21),0)</f>
        <v>433.2092847445814</v>
      </c>
      <c r="N21" s="21">
        <f>IF(N$2&gt;=$G21,INDEX(CHOOSE(MATCH($C21,'Resource Cost Trajectories'!$B$3:$B$6,0),'Resource Cost Trajectories'!$C$113:$F$142,'Resource Cost Trajectories'!$I$113:$L$142,'Resource Cost Trajectories'!$O$113:$R$142,'Resource Cost Trajectories'!$U$113:$X$142),MATCH($G21,'Resource Cost Trajectories'!$B$113:$B$142,0),MATCH($D21,'Resource Cost Trajectories'!$C$112:$F$112,0))+SUMIFS('Transmission Cost by Case'!$H:$H,'Transmission Cost by Case'!$B:$B,$B21,'Transmission Cost by Case'!$C:$C,$C21,'Transmission Cost by Case'!$D:$D,$E21),0)</f>
        <v>433.2092847445814</v>
      </c>
      <c r="O21" s="21">
        <f>IF(O$2&gt;=$G21,INDEX(CHOOSE(MATCH($C21,'Resource Cost Trajectories'!$B$3:$B$6,0),'Resource Cost Trajectories'!$C$113:$F$142,'Resource Cost Trajectories'!$I$113:$L$142,'Resource Cost Trajectories'!$O$113:$R$142,'Resource Cost Trajectories'!$U$113:$X$142),MATCH($G21,'Resource Cost Trajectories'!$B$113:$B$142,0),MATCH($D21,'Resource Cost Trajectories'!$C$112:$F$112,0))+SUMIFS('Transmission Cost by Case'!$H:$H,'Transmission Cost by Case'!$B:$B,$B21,'Transmission Cost by Case'!$C:$C,$C21,'Transmission Cost by Case'!$D:$D,$E21),0)</f>
        <v>433.2092847445814</v>
      </c>
      <c r="P21" s="21">
        <f>IF(P$2&gt;=$G21,INDEX(CHOOSE(MATCH($C21,'Resource Cost Trajectories'!$B$3:$B$6,0),'Resource Cost Trajectories'!$C$113:$F$142,'Resource Cost Trajectories'!$I$113:$L$142,'Resource Cost Trajectories'!$O$113:$R$142,'Resource Cost Trajectories'!$U$113:$X$142),MATCH($G21,'Resource Cost Trajectories'!$B$113:$B$142,0),MATCH($D21,'Resource Cost Trajectories'!$C$112:$F$112,0))+SUMIFS('Transmission Cost by Case'!$H:$H,'Transmission Cost by Case'!$B:$B,$B21,'Transmission Cost by Case'!$C:$C,$C21,'Transmission Cost by Case'!$D:$D,$E21),0)</f>
        <v>433.2092847445814</v>
      </c>
      <c r="Q21" s="21">
        <f>IF(Q$2&gt;=$G21,INDEX(CHOOSE(MATCH($C21,'Resource Cost Trajectories'!$B$3:$B$6,0),'Resource Cost Trajectories'!$C$113:$F$142,'Resource Cost Trajectories'!$I$113:$L$142,'Resource Cost Trajectories'!$O$113:$R$142,'Resource Cost Trajectories'!$U$113:$X$142),MATCH($G21,'Resource Cost Trajectories'!$B$113:$B$142,0),MATCH($D21,'Resource Cost Trajectories'!$C$112:$F$112,0))+SUMIFS('Transmission Cost by Case'!$H:$H,'Transmission Cost by Case'!$B:$B,$B21,'Transmission Cost by Case'!$C:$C,$C21,'Transmission Cost by Case'!$D:$D,$E21),0)</f>
        <v>433.2092847445814</v>
      </c>
      <c r="R21" s="21">
        <f>IF(R$2&gt;=$G21,INDEX(CHOOSE(MATCH($C21,'Resource Cost Trajectories'!$B$3:$B$6,0),'Resource Cost Trajectories'!$C$113:$F$142,'Resource Cost Trajectories'!$I$113:$L$142,'Resource Cost Trajectories'!$O$113:$R$142,'Resource Cost Trajectories'!$U$113:$X$142),MATCH($G21,'Resource Cost Trajectories'!$B$113:$B$142,0),MATCH($D21,'Resource Cost Trajectories'!$C$112:$F$112,0))+SUMIFS('Transmission Cost by Case'!$H:$H,'Transmission Cost by Case'!$B:$B,$B21,'Transmission Cost by Case'!$C:$C,$C21,'Transmission Cost by Case'!$D:$D,$E21),0)</f>
        <v>433.2092847445814</v>
      </c>
      <c r="S21" s="21">
        <f>IF(S$2&gt;=$G21,INDEX(CHOOSE(MATCH($C21,'Resource Cost Trajectories'!$B$3:$B$6,0),'Resource Cost Trajectories'!$C$113:$F$142,'Resource Cost Trajectories'!$I$113:$L$142,'Resource Cost Trajectories'!$O$113:$R$142,'Resource Cost Trajectories'!$U$113:$X$142),MATCH($G21,'Resource Cost Trajectories'!$B$113:$B$142,0),MATCH($D21,'Resource Cost Trajectories'!$C$112:$F$112,0))+SUMIFS('Transmission Cost by Case'!$H:$H,'Transmission Cost by Case'!$B:$B,$B21,'Transmission Cost by Case'!$C:$C,$C21,'Transmission Cost by Case'!$D:$D,$E21),0)</f>
        <v>433.2092847445814</v>
      </c>
      <c r="T21" s="21">
        <f>IF(T$2&gt;=$G21,INDEX(CHOOSE(MATCH($C21,'Resource Cost Trajectories'!$B$3:$B$6,0),'Resource Cost Trajectories'!$C$113:$F$142,'Resource Cost Trajectories'!$I$113:$L$142,'Resource Cost Trajectories'!$O$113:$R$142,'Resource Cost Trajectories'!$U$113:$X$142),MATCH($G21,'Resource Cost Trajectories'!$B$113:$B$142,0),MATCH($D21,'Resource Cost Trajectories'!$C$112:$F$112,0))+SUMIFS('Transmission Cost by Case'!$H:$H,'Transmission Cost by Case'!$B:$B,$B21,'Transmission Cost by Case'!$C:$C,$C21,'Transmission Cost by Case'!$D:$D,$E21),0)</f>
        <v>433.2092847445814</v>
      </c>
      <c r="U21" s="21">
        <f>IF(U$2&gt;=$G21,INDEX(CHOOSE(MATCH($C21,'Resource Cost Trajectories'!$B$3:$B$6,0),'Resource Cost Trajectories'!$C$113:$F$142,'Resource Cost Trajectories'!$I$113:$L$142,'Resource Cost Trajectories'!$O$113:$R$142,'Resource Cost Trajectories'!$U$113:$X$142),MATCH($G21,'Resource Cost Trajectories'!$B$113:$B$142,0),MATCH($D21,'Resource Cost Trajectories'!$C$112:$F$112,0))+SUMIFS('Transmission Cost by Case'!$H:$H,'Transmission Cost by Case'!$B:$B,$B21,'Transmission Cost by Case'!$C:$C,$C21,'Transmission Cost by Case'!$D:$D,$E21),0)</f>
        <v>433.2092847445814</v>
      </c>
      <c r="V21" s="21">
        <f>IF(V$2&gt;=$G21,INDEX(CHOOSE(MATCH($C21,'Resource Cost Trajectories'!$B$3:$B$6,0),'Resource Cost Trajectories'!$C$113:$F$142,'Resource Cost Trajectories'!$I$113:$L$142,'Resource Cost Trajectories'!$O$113:$R$142,'Resource Cost Trajectories'!$U$113:$X$142),MATCH($G21,'Resource Cost Trajectories'!$B$113:$B$142,0),MATCH($D21,'Resource Cost Trajectories'!$C$112:$F$112,0))+SUMIFS('Transmission Cost by Case'!$H:$H,'Transmission Cost by Case'!$B:$B,$B21,'Transmission Cost by Case'!$C:$C,$C21,'Transmission Cost by Case'!$D:$D,$E21),0)</f>
        <v>433.2092847445814</v>
      </c>
      <c r="W21" s="21">
        <f>IF(W$2&gt;=$G21,INDEX(CHOOSE(MATCH($C21,'Resource Cost Trajectories'!$B$3:$B$6,0),'Resource Cost Trajectories'!$C$113:$F$142,'Resource Cost Trajectories'!$I$113:$L$142,'Resource Cost Trajectories'!$O$113:$R$142,'Resource Cost Trajectories'!$U$113:$X$142),MATCH($G21,'Resource Cost Trajectories'!$B$113:$B$142,0),MATCH($D21,'Resource Cost Trajectories'!$C$112:$F$112,0))+SUMIFS('Transmission Cost by Case'!$H:$H,'Transmission Cost by Case'!$B:$B,$B21,'Transmission Cost by Case'!$C:$C,$C21,'Transmission Cost by Case'!$D:$D,$E21),0)</f>
        <v>433.2092847445814</v>
      </c>
    </row>
    <row r="22" spans="2:26">
      <c r="B22" s="3">
        <v>5</v>
      </c>
      <c r="C22" s="3" t="s">
        <v>14</v>
      </c>
      <c r="D22" s="3" t="s">
        <v>12</v>
      </c>
      <c r="E22" s="3" t="s">
        <v>15</v>
      </c>
      <c r="F22" s="4">
        <v>2680</v>
      </c>
      <c r="G22" s="4">
        <v>2035</v>
      </c>
      <c r="H22" s="21">
        <f>IF(H$2&gt;=$G22,INDEX(CHOOSE(MATCH($C22,'Resource Cost Trajectories'!$B$3:$B$6,0),'Resource Cost Trajectories'!$C$113:$F$142,'Resource Cost Trajectories'!$I$113:$L$142,'Resource Cost Trajectories'!$O$113:$R$142,'Resource Cost Trajectories'!$U$113:$X$142),MATCH($G22,'Resource Cost Trajectories'!$B$113:$B$142,0),MATCH($D22,'Resource Cost Trajectories'!$C$112:$F$112,0))+SUMIFS('Transmission Cost by Case'!$H:$H,'Transmission Cost by Case'!$B:$B,$B22,'Transmission Cost by Case'!$C:$C,$C22,'Transmission Cost by Case'!$D:$D,$E22),0)</f>
        <v>0</v>
      </c>
      <c r="I22" s="21">
        <f>IF(I$2&gt;=$G22,INDEX(CHOOSE(MATCH($C22,'Resource Cost Trajectories'!$B$3:$B$6,0),'Resource Cost Trajectories'!$C$113:$F$142,'Resource Cost Trajectories'!$I$113:$L$142,'Resource Cost Trajectories'!$O$113:$R$142,'Resource Cost Trajectories'!$U$113:$X$142),MATCH($G22,'Resource Cost Trajectories'!$B$113:$B$142,0),MATCH($D22,'Resource Cost Trajectories'!$C$112:$F$112,0))+SUMIFS('Transmission Cost by Case'!$H:$H,'Transmission Cost by Case'!$B:$B,$B22,'Transmission Cost by Case'!$C:$C,$C22,'Transmission Cost by Case'!$D:$D,$E22),0)</f>
        <v>0</v>
      </c>
      <c r="J22" s="21">
        <f>IF(J$2&gt;=$G22,INDEX(CHOOSE(MATCH($C22,'Resource Cost Trajectories'!$B$3:$B$6,0),'Resource Cost Trajectories'!$C$113:$F$142,'Resource Cost Trajectories'!$I$113:$L$142,'Resource Cost Trajectories'!$O$113:$R$142,'Resource Cost Trajectories'!$U$113:$X$142),MATCH($G22,'Resource Cost Trajectories'!$B$113:$B$142,0),MATCH($D22,'Resource Cost Trajectories'!$C$112:$F$112,0))+SUMIFS('Transmission Cost by Case'!$H:$H,'Transmission Cost by Case'!$B:$B,$B22,'Transmission Cost by Case'!$C:$C,$C22,'Transmission Cost by Case'!$D:$D,$E22),0)</f>
        <v>0</v>
      </c>
      <c r="K22" s="21">
        <f>IF(K$2&gt;=$G22,INDEX(CHOOSE(MATCH($C22,'Resource Cost Trajectories'!$B$3:$B$6,0),'Resource Cost Trajectories'!$C$113:$F$142,'Resource Cost Trajectories'!$I$113:$L$142,'Resource Cost Trajectories'!$O$113:$R$142,'Resource Cost Trajectories'!$U$113:$X$142),MATCH($G22,'Resource Cost Trajectories'!$B$113:$B$142,0),MATCH($D22,'Resource Cost Trajectories'!$C$112:$F$112,0))+SUMIFS('Transmission Cost by Case'!$H:$H,'Transmission Cost by Case'!$B:$B,$B22,'Transmission Cost by Case'!$C:$C,$C22,'Transmission Cost by Case'!$D:$D,$E22),0)</f>
        <v>0</v>
      </c>
      <c r="L22" s="21">
        <f>IF(L$2&gt;=$G22,INDEX(CHOOSE(MATCH($C22,'Resource Cost Trajectories'!$B$3:$B$6,0),'Resource Cost Trajectories'!$C$113:$F$142,'Resource Cost Trajectories'!$I$113:$L$142,'Resource Cost Trajectories'!$O$113:$R$142,'Resource Cost Trajectories'!$U$113:$X$142),MATCH($G22,'Resource Cost Trajectories'!$B$113:$B$142,0),MATCH($D22,'Resource Cost Trajectories'!$C$112:$F$112,0))+SUMIFS('Transmission Cost by Case'!$H:$H,'Transmission Cost by Case'!$B:$B,$B22,'Transmission Cost by Case'!$C:$C,$C22,'Transmission Cost by Case'!$D:$D,$E22),0)</f>
        <v>0</v>
      </c>
      <c r="M22" s="21">
        <f>IF(M$2&gt;=$G22,INDEX(CHOOSE(MATCH($C22,'Resource Cost Trajectories'!$B$3:$B$6,0),'Resource Cost Trajectories'!$C$113:$F$142,'Resource Cost Trajectories'!$I$113:$L$142,'Resource Cost Trajectories'!$O$113:$R$142,'Resource Cost Trajectories'!$U$113:$X$142),MATCH($G22,'Resource Cost Trajectories'!$B$113:$B$142,0),MATCH($D22,'Resource Cost Trajectories'!$C$112:$F$112,0))+SUMIFS('Transmission Cost by Case'!$H:$H,'Transmission Cost by Case'!$B:$B,$B22,'Transmission Cost by Case'!$C:$C,$C22,'Transmission Cost by Case'!$D:$D,$E22),0)</f>
        <v>387.8892847445814</v>
      </c>
      <c r="N22" s="21">
        <f>IF(N$2&gt;=$G22,INDEX(CHOOSE(MATCH($C22,'Resource Cost Trajectories'!$B$3:$B$6,0),'Resource Cost Trajectories'!$C$113:$F$142,'Resource Cost Trajectories'!$I$113:$L$142,'Resource Cost Trajectories'!$O$113:$R$142,'Resource Cost Trajectories'!$U$113:$X$142),MATCH($G22,'Resource Cost Trajectories'!$B$113:$B$142,0),MATCH($D22,'Resource Cost Trajectories'!$C$112:$F$112,0))+SUMIFS('Transmission Cost by Case'!$H:$H,'Transmission Cost by Case'!$B:$B,$B22,'Transmission Cost by Case'!$C:$C,$C22,'Transmission Cost by Case'!$D:$D,$E22),0)</f>
        <v>387.8892847445814</v>
      </c>
      <c r="O22" s="21">
        <f>IF(O$2&gt;=$G22,INDEX(CHOOSE(MATCH($C22,'Resource Cost Trajectories'!$B$3:$B$6,0),'Resource Cost Trajectories'!$C$113:$F$142,'Resource Cost Trajectories'!$I$113:$L$142,'Resource Cost Trajectories'!$O$113:$R$142,'Resource Cost Trajectories'!$U$113:$X$142),MATCH($G22,'Resource Cost Trajectories'!$B$113:$B$142,0),MATCH($D22,'Resource Cost Trajectories'!$C$112:$F$112,0))+SUMIFS('Transmission Cost by Case'!$H:$H,'Transmission Cost by Case'!$B:$B,$B22,'Transmission Cost by Case'!$C:$C,$C22,'Transmission Cost by Case'!$D:$D,$E22),0)</f>
        <v>387.8892847445814</v>
      </c>
      <c r="P22" s="21">
        <f>IF(P$2&gt;=$G22,INDEX(CHOOSE(MATCH($C22,'Resource Cost Trajectories'!$B$3:$B$6,0),'Resource Cost Trajectories'!$C$113:$F$142,'Resource Cost Trajectories'!$I$113:$L$142,'Resource Cost Trajectories'!$O$113:$R$142,'Resource Cost Trajectories'!$U$113:$X$142),MATCH($G22,'Resource Cost Trajectories'!$B$113:$B$142,0),MATCH($D22,'Resource Cost Trajectories'!$C$112:$F$112,0))+SUMIFS('Transmission Cost by Case'!$H:$H,'Transmission Cost by Case'!$B:$B,$B22,'Transmission Cost by Case'!$C:$C,$C22,'Transmission Cost by Case'!$D:$D,$E22),0)</f>
        <v>387.8892847445814</v>
      </c>
      <c r="Q22" s="21">
        <f>IF(Q$2&gt;=$G22,INDEX(CHOOSE(MATCH($C22,'Resource Cost Trajectories'!$B$3:$B$6,0),'Resource Cost Trajectories'!$C$113:$F$142,'Resource Cost Trajectories'!$I$113:$L$142,'Resource Cost Trajectories'!$O$113:$R$142,'Resource Cost Trajectories'!$U$113:$X$142),MATCH($G22,'Resource Cost Trajectories'!$B$113:$B$142,0),MATCH($D22,'Resource Cost Trajectories'!$C$112:$F$112,0))+SUMIFS('Transmission Cost by Case'!$H:$H,'Transmission Cost by Case'!$B:$B,$B22,'Transmission Cost by Case'!$C:$C,$C22,'Transmission Cost by Case'!$D:$D,$E22),0)</f>
        <v>387.8892847445814</v>
      </c>
      <c r="R22" s="21">
        <f>IF(R$2&gt;=$G22,INDEX(CHOOSE(MATCH($C22,'Resource Cost Trajectories'!$B$3:$B$6,0),'Resource Cost Trajectories'!$C$113:$F$142,'Resource Cost Trajectories'!$I$113:$L$142,'Resource Cost Trajectories'!$O$113:$R$142,'Resource Cost Trajectories'!$U$113:$X$142),MATCH($G22,'Resource Cost Trajectories'!$B$113:$B$142,0),MATCH($D22,'Resource Cost Trajectories'!$C$112:$F$112,0))+SUMIFS('Transmission Cost by Case'!$H:$H,'Transmission Cost by Case'!$B:$B,$B22,'Transmission Cost by Case'!$C:$C,$C22,'Transmission Cost by Case'!$D:$D,$E22),0)</f>
        <v>387.8892847445814</v>
      </c>
      <c r="S22" s="21">
        <f>IF(S$2&gt;=$G22,INDEX(CHOOSE(MATCH($C22,'Resource Cost Trajectories'!$B$3:$B$6,0),'Resource Cost Trajectories'!$C$113:$F$142,'Resource Cost Trajectories'!$I$113:$L$142,'Resource Cost Trajectories'!$O$113:$R$142,'Resource Cost Trajectories'!$U$113:$X$142),MATCH($G22,'Resource Cost Trajectories'!$B$113:$B$142,0),MATCH($D22,'Resource Cost Trajectories'!$C$112:$F$112,0))+SUMIFS('Transmission Cost by Case'!$H:$H,'Transmission Cost by Case'!$B:$B,$B22,'Transmission Cost by Case'!$C:$C,$C22,'Transmission Cost by Case'!$D:$D,$E22),0)</f>
        <v>387.8892847445814</v>
      </c>
      <c r="T22" s="21">
        <f>IF(T$2&gt;=$G22,INDEX(CHOOSE(MATCH($C22,'Resource Cost Trajectories'!$B$3:$B$6,0),'Resource Cost Trajectories'!$C$113:$F$142,'Resource Cost Trajectories'!$I$113:$L$142,'Resource Cost Trajectories'!$O$113:$R$142,'Resource Cost Trajectories'!$U$113:$X$142),MATCH($G22,'Resource Cost Trajectories'!$B$113:$B$142,0),MATCH($D22,'Resource Cost Trajectories'!$C$112:$F$112,0))+SUMIFS('Transmission Cost by Case'!$H:$H,'Transmission Cost by Case'!$B:$B,$B22,'Transmission Cost by Case'!$C:$C,$C22,'Transmission Cost by Case'!$D:$D,$E22),0)</f>
        <v>387.8892847445814</v>
      </c>
      <c r="U22" s="21">
        <f>IF(U$2&gt;=$G22,INDEX(CHOOSE(MATCH($C22,'Resource Cost Trajectories'!$B$3:$B$6,0),'Resource Cost Trajectories'!$C$113:$F$142,'Resource Cost Trajectories'!$I$113:$L$142,'Resource Cost Trajectories'!$O$113:$R$142,'Resource Cost Trajectories'!$U$113:$X$142),MATCH($G22,'Resource Cost Trajectories'!$B$113:$B$142,0),MATCH($D22,'Resource Cost Trajectories'!$C$112:$F$112,0))+SUMIFS('Transmission Cost by Case'!$H:$H,'Transmission Cost by Case'!$B:$B,$B22,'Transmission Cost by Case'!$C:$C,$C22,'Transmission Cost by Case'!$D:$D,$E22),0)</f>
        <v>387.8892847445814</v>
      </c>
      <c r="V22" s="21">
        <f>IF(V$2&gt;=$G22,INDEX(CHOOSE(MATCH($C22,'Resource Cost Trajectories'!$B$3:$B$6,0),'Resource Cost Trajectories'!$C$113:$F$142,'Resource Cost Trajectories'!$I$113:$L$142,'Resource Cost Trajectories'!$O$113:$R$142,'Resource Cost Trajectories'!$U$113:$X$142),MATCH($G22,'Resource Cost Trajectories'!$B$113:$B$142,0),MATCH($D22,'Resource Cost Trajectories'!$C$112:$F$112,0))+SUMIFS('Transmission Cost by Case'!$H:$H,'Transmission Cost by Case'!$B:$B,$B22,'Transmission Cost by Case'!$C:$C,$C22,'Transmission Cost by Case'!$D:$D,$E22),0)</f>
        <v>387.8892847445814</v>
      </c>
      <c r="W22" s="21">
        <f>IF(W$2&gt;=$G22,INDEX(CHOOSE(MATCH($C22,'Resource Cost Trajectories'!$B$3:$B$6,0),'Resource Cost Trajectories'!$C$113:$F$142,'Resource Cost Trajectories'!$I$113:$L$142,'Resource Cost Trajectories'!$O$113:$R$142,'Resource Cost Trajectories'!$U$113:$X$142),MATCH($G22,'Resource Cost Trajectories'!$B$113:$B$142,0),MATCH($D22,'Resource Cost Trajectories'!$C$112:$F$112,0))+SUMIFS('Transmission Cost by Case'!$H:$H,'Transmission Cost by Case'!$B:$B,$B22,'Transmission Cost by Case'!$C:$C,$C22,'Transmission Cost by Case'!$D:$D,$E22),0)</f>
        <v>387.8892847445814</v>
      </c>
      <c r="Z22" s="6"/>
    </row>
    <row r="23" spans="2:26">
      <c r="B23" s="3">
        <v>5</v>
      </c>
      <c r="C23" s="3" t="s">
        <v>14</v>
      </c>
      <c r="D23" s="3" t="s">
        <v>13</v>
      </c>
      <c r="E23" s="3" t="s">
        <v>15</v>
      </c>
      <c r="F23" s="4">
        <v>2680</v>
      </c>
      <c r="G23" s="4">
        <v>2035</v>
      </c>
      <c r="H23" s="21">
        <f>IF(H$2&gt;=$G23,INDEX(CHOOSE(MATCH($C23,'Resource Cost Trajectories'!$B$3:$B$6,0),'Resource Cost Trajectories'!$C$113:$F$142,'Resource Cost Trajectories'!$I$113:$L$142,'Resource Cost Trajectories'!$O$113:$R$142,'Resource Cost Trajectories'!$U$113:$X$142),MATCH($G23,'Resource Cost Trajectories'!$B$113:$B$142,0),MATCH($D23,'Resource Cost Trajectories'!$C$112:$F$112,0))+SUMIFS('Transmission Cost by Case'!$H:$H,'Transmission Cost by Case'!$B:$B,$B23,'Transmission Cost by Case'!$C:$C,$C23,'Transmission Cost by Case'!$D:$D,$E23),0)</f>
        <v>0</v>
      </c>
      <c r="I23" s="21">
        <f>IF(I$2&gt;=$G23,INDEX(CHOOSE(MATCH($C23,'Resource Cost Trajectories'!$B$3:$B$6,0),'Resource Cost Trajectories'!$C$113:$F$142,'Resource Cost Trajectories'!$I$113:$L$142,'Resource Cost Trajectories'!$O$113:$R$142,'Resource Cost Trajectories'!$U$113:$X$142),MATCH($G23,'Resource Cost Trajectories'!$B$113:$B$142,0),MATCH($D23,'Resource Cost Trajectories'!$C$112:$F$112,0))+SUMIFS('Transmission Cost by Case'!$H:$H,'Transmission Cost by Case'!$B:$B,$B23,'Transmission Cost by Case'!$C:$C,$C23,'Transmission Cost by Case'!$D:$D,$E23),0)</f>
        <v>0</v>
      </c>
      <c r="J23" s="21">
        <f>IF(J$2&gt;=$G23,INDEX(CHOOSE(MATCH($C23,'Resource Cost Trajectories'!$B$3:$B$6,0),'Resource Cost Trajectories'!$C$113:$F$142,'Resource Cost Trajectories'!$I$113:$L$142,'Resource Cost Trajectories'!$O$113:$R$142,'Resource Cost Trajectories'!$U$113:$X$142),MATCH($G23,'Resource Cost Trajectories'!$B$113:$B$142,0),MATCH($D23,'Resource Cost Trajectories'!$C$112:$F$112,0))+SUMIFS('Transmission Cost by Case'!$H:$H,'Transmission Cost by Case'!$B:$B,$B23,'Transmission Cost by Case'!$C:$C,$C23,'Transmission Cost by Case'!$D:$D,$E23),0)</f>
        <v>0</v>
      </c>
      <c r="K23" s="21">
        <f>IF(K$2&gt;=$G23,INDEX(CHOOSE(MATCH($C23,'Resource Cost Trajectories'!$B$3:$B$6,0),'Resource Cost Trajectories'!$C$113:$F$142,'Resource Cost Trajectories'!$I$113:$L$142,'Resource Cost Trajectories'!$O$113:$R$142,'Resource Cost Trajectories'!$U$113:$X$142),MATCH($G23,'Resource Cost Trajectories'!$B$113:$B$142,0),MATCH($D23,'Resource Cost Trajectories'!$C$112:$F$112,0))+SUMIFS('Transmission Cost by Case'!$H:$H,'Transmission Cost by Case'!$B:$B,$B23,'Transmission Cost by Case'!$C:$C,$C23,'Transmission Cost by Case'!$D:$D,$E23),0)</f>
        <v>0</v>
      </c>
      <c r="L23" s="21">
        <f>IF(L$2&gt;=$G23,INDEX(CHOOSE(MATCH($C23,'Resource Cost Trajectories'!$B$3:$B$6,0),'Resource Cost Trajectories'!$C$113:$F$142,'Resource Cost Trajectories'!$I$113:$L$142,'Resource Cost Trajectories'!$O$113:$R$142,'Resource Cost Trajectories'!$U$113:$X$142),MATCH($G23,'Resource Cost Trajectories'!$B$113:$B$142,0),MATCH($D23,'Resource Cost Trajectories'!$C$112:$F$112,0))+SUMIFS('Transmission Cost by Case'!$H:$H,'Transmission Cost by Case'!$B:$B,$B23,'Transmission Cost by Case'!$C:$C,$C23,'Transmission Cost by Case'!$D:$D,$E23),0)</f>
        <v>0</v>
      </c>
      <c r="M23" s="21">
        <f>IF(M$2&gt;=$G23,INDEX(CHOOSE(MATCH($C23,'Resource Cost Trajectories'!$B$3:$B$6,0),'Resource Cost Trajectories'!$C$113:$F$142,'Resource Cost Trajectories'!$I$113:$L$142,'Resource Cost Trajectories'!$O$113:$R$142,'Resource Cost Trajectories'!$U$113:$X$142),MATCH($G23,'Resource Cost Trajectories'!$B$113:$B$142,0),MATCH($D23,'Resource Cost Trajectories'!$C$112:$F$112,0))+SUMIFS('Transmission Cost by Case'!$H:$H,'Transmission Cost by Case'!$B:$B,$B23,'Transmission Cost by Case'!$C:$C,$C23,'Transmission Cost by Case'!$D:$D,$E23),0)</f>
        <v>365.2692847445814</v>
      </c>
      <c r="N23" s="21">
        <f>IF(N$2&gt;=$G23,INDEX(CHOOSE(MATCH($C23,'Resource Cost Trajectories'!$B$3:$B$6,0),'Resource Cost Trajectories'!$C$113:$F$142,'Resource Cost Trajectories'!$I$113:$L$142,'Resource Cost Trajectories'!$O$113:$R$142,'Resource Cost Trajectories'!$U$113:$X$142),MATCH($G23,'Resource Cost Trajectories'!$B$113:$B$142,0),MATCH($D23,'Resource Cost Trajectories'!$C$112:$F$112,0))+SUMIFS('Transmission Cost by Case'!$H:$H,'Transmission Cost by Case'!$B:$B,$B23,'Transmission Cost by Case'!$C:$C,$C23,'Transmission Cost by Case'!$D:$D,$E23),0)</f>
        <v>365.2692847445814</v>
      </c>
      <c r="O23" s="21">
        <f>IF(O$2&gt;=$G23,INDEX(CHOOSE(MATCH($C23,'Resource Cost Trajectories'!$B$3:$B$6,0),'Resource Cost Trajectories'!$C$113:$F$142,'Resource Cost Trajectories'!$I$113:$L$142,'Resource Cost Trajectories'!$O$113:$R$142,'Resource Cost Trajectories'!$U$113:$X$142),MATCH($G23,'Resource Cost Trajectories'!$B$113:$B$142,0),MATCH($D23,'Resource Cost Trajectories'!$C$112:$F$112,0))+SUMIFS('Transmission Cost by Case'!$H:$H,'Transmission Cost by Case'!$B:$B,$B23,'Transmission Cost by Case'!$C:$C,$C23,'Transmission Cost by Case'!$D:$D,$E23),0)</f>
        <v>365.2692847445814</v>
      </c>
      <c r="P23" s="21">
        <f>IF(P$2&gt;=$G23,INDEX(CHOOSE(MATCH($C23,'Resource Cost Trajectories'!$B$3:$B$6,0),'Resource Cost Trajectories'!$C$113:$F$142,'Resource Cost Trajectories'!$I$113:$L$142,'Resource Cost Trajectories'!$O$113:$R$142,'Resource Cost Trajectories'!$U$113:$X$142),MATCH($G23,'Resource Cost Trajectories'!$B$113:$B$142,0),MATCH($D23,'Resource Cost Trajectories'!$C$112:$F$112,0))+SUMIFS('Transmission Cost by Case'!$H:$H,'Transmission Cost by Case'!$B:$B,$B23,'Transmission Cost by Case'!$C:$C,$C23,'Transmission Cost by Case'!$D:$D,$E23),0)</f>
        <v>365.2692847445814</v>
      </c>
      <c r="Q23" s="21">
        <f>IF(Q$2&gt;=$G23,INDEX(CHOOSE(MATCH($C23,'Resource Cost Trajectories'!$B$3:$B$6,0),'Resource Cost Trajectories'!$C$113:$F$142,'Resource Cost Trajectories'!$I$113:$L$142,'Resource Cost Trajectories'!$O$113:$R$142,'Resource Cost Trajectories'!$U$113:$X$142),MATCH($G23,'Resource Cost Trajectories'!$B$113:$B$142,0),MATCH($D23,'Resource Cost Trajectories'!$C$112:$F$112,0))+SUMIFS('Transmission Cost by Case'!$H:$H,'Transmission Cost by Case'!$B:$B,$B23,'Transmission Cost by Case'!$C:$C,$C23,'Transmission Cost by Case'!$D:$D,$E23),0)</f>
        <v>365.2692847445814</v>
      </c>
      <c r="R23" s="21">
        <f>IF(R$2&gt;=$G23,INDEX(CHOOSE(MATCH($C23,'Resource Cost Trajectories'!$B$3:$B$6,0),'Resource Cost Trajectories'!$C$113:$F$142,'Resource Cost Trajectories'!$I$113:$L$142,'Resource Cost Trajectories'!$O$113:$R$142,'Resource Cost Trajectories'!$U$113:$X$142),MATCH($G23,'Resource Cost Trajectories'!$B$113:$B$142,0),MATCH($D23,'Resource Cost Trajectories'!$C$112:$F$112,0))+SUMIFS('Transmission Cost by Case'!$H:$H,'Transmission Cost by Case'!$B:$B,$B23,'Transmission Cost by Case'!$C:$C,$C23,'Transmission Cost by Case'!$D:$D,$E23),0)</f>
        <v>365.2692847445814</v>
      </c>
      <c r="S23" s="21">
        <f>IF(S$2&gt;=$G23,INDEX(CHOOSE(MATCH($C23,'Resource Cost Trajectories'!$B$3:$B$6,0),'Resource Cost Trajectories'!$C$113:$F$142,'Resource Cost Trajectories'!$I$113:$L$142,'Resource Cost Trajectories'!$O$113:$R$142,'Resource Cost Trajectories'!$U$113:$X$142),MATCH($G23,'Resource Cost Trajectories'!$B$113:$B$142,0),MATCH($D23,'Resource Cost Trajectories'!$C$112:$F$112,0))+SUMIFS('Transmission Cost by Case'!$H:$H,'Transmission Cost by Case'!$B:$B,$B23,'Transmission Cost by Case'!$C:$C,$C23,'Transmission Cost by Case'!$D:$D,$E23),0)</f>
        <v>365.2692847445814</v>
      </c>
      <c r="T23" s="21">
        <f>IF(T$2&gt;=$G23,INDEX(CHOOSE(MATCH($C23,'Resource Cost Trajectories'!$B$3:$B$6,0),'Resource Cost Trajectories'!$C$113:$F$142,'Resource Cost Trajectories'!$I$113:$L$142,'Resource Cost Trajectories'!$O$113:$R$142,'Resource Cost Trajectories'!$U$113:$X$142),MATCH($G23,'Resource Cost Trajectories'!$B$113:$B$142,0),MATCH($D23,'Resource Cost Trajectories'!$C$112:$F$112,0))+SUMIFS('Transmission Cost by Case'!$H:$H,'Transmission Cost by Case'!$B:$B,$B23,'Transmission Cost by Case'!$C:$C,$C23,'Transmission Cost by Case'!$D:$D,$E23),0)</f>
        <v>365.2692847445814</v>
      </c>
      <c r="U23" s="21">
        <f>IF(U$2&gt;=$G23,INDEX(CHOOSE(MATCH($C23,'Resource Cost Trajectories'!$B$3:$B$6,0),'Resource Cost Trajectories'!$C$113:$F$142,'Resource Cost Trajectories'!$I$113:$L$142,'Resource Cost Trajectories'!$O$113:$R$142,'Resource Cost Trajectories'!$U$113:$X$142),MATCH($G23,'Resource Cost Trajectories'!$B$113:$B$142,0),MATCH($D23,'Resource Cost Trajectories'!$C$112:$F$112,0))+SUMIFS('Transmission Cost by Case'!$H:$H,'Transmission Cost by Case'!$B:$B,$B23,'Transmission Cost by Case'!$C:$C,$C23,'Transmission Cost by Case'!$D:$D,$E23),0)</f>
        <v>365.2692847445814</v>
      </c>
      <c r="V23" s="21">
        <f>IF(V$2&gt;=$G23,INDEX(CHOOSE(MATCH($C23,'Resource Cost Trajectories'!$B$3:$B$6,0),'Resource Cost Trajectories'!$C$113:$F$142,'Resource Cost Trajectories'!$I$113:$L$142,'Resource Cost Trajectories'!$O$113:$R$142,'Resource Cost Trajectories'!$U$113:$X$142),MATCH($G23,'Resource Cost Trajectories'!$B$113:$B$142,0),MATCH($D23,'Resource Cost Trajectories'!$C$112:$F$112,0))+SUMIFS('Transmission Cost by Case'!$H:$H,'Transmission Cost by Case'!$B:$B,$B23,'Transmission Cost by Case'!$C:$C,$C23,'Transmission Cost by Case'!$D:$D,$E23),0)</f>
        <v>365.2692847445814</v>
      </c>
      <c r="W23" s="21">
        <f>IF(W$2&gt;=$G23,INDEX(CHOOSE(MATCH($C23,'Resource Cost Trajectories'!$B$3:$B$6,0),'Resource Cost Trajectories'!$C$113:$F$142,'Resource Cost Trajectories'!$I$113:$L$142,'Resource Cost Trajectories'!$O$113:$R$142,'Resource Cost Trajectories'!$U$113:$X$142),MATCH($G23,'Resource Cost Trajectories'!$B$113:$B$142,0),MATCH($D23,'Resource Cost Trajectories'!$C$112:$F$112,0))+SUMIFS('Transmission Cost by Case'!$H:$H,'Transmission Cost by Case'!$B:$B,$B23,'Transmission Cost by Case'!$C:$C,$C23,'Transmission Cost by Case'!$D:$D,$E23),0)</f>
        <v>365.2692847445814</v>
      </c>
    </row>
    <row r="24" spans="2:26">
      <c r="B24" s="3">
        <v>6</v>
      </c>
      <c r="C24" s="3" t="s">
        <v>8</v>
      </c>
      <c r="D24" s="3" t="s">
        <v>9</v>
      </c>
      <c r="E24" s="3" t="s">
        <v>10</v>
      </c>
      <c r="F24" s="4">
        <v>4875</v>
      </c>
      <c r="G24" s="4">
        <v>2035</v>
      </c>
      <c r="H24" s="21">
        <f>IF(H$2&gt;=$G24,INDEX(CHOOSE(MATCH($C24,'Resource Cost Trajectories'!$B$3:$B$6,0),'Resource Cost Trajectories'!$C$113:$F$142,'Resource Cost Trajectories'!$I$113:$L$142,'Resource Cost Trajectories'!$O$113:$R$142,'Resource Cost Trajectories'!$U$113:$X$142),MATCH($G24,'Resource Cost Trajectories'!$B$113:$B$142,0),MATCH($D24,'Resource Cost Trajectories'!$C$112:$F$112,0))+SUMIFS('Transmission Cost by Case'!$H:$H,'Transmission Cost by Case'!$B:$B,$B24,'Transmission Cost by Case'!$C:$C,$C24,'Transmission Cost by Case'!$D:$D,$E24),0)</f>
        <v>0</v>
      </c>
      <c r="I24" s="21">
        <f>IF(I$2&gt;=$G24,INDEX(CHOOSE(MATCH($C24,'Resource Cost Trajectories'!$B$3:$B$6,0),'Resource Cost Trajectories'!$C$113:$F$142,'Resource Cost Trajectories'!$I$113:$L$142,'Resource Cost Trajectories'!$O$113:$R$142,'Resource Cost Trajectories'!$U$113:$X$142),MATCH($G24,'Resource Cost Trajectories'!$B$113:$B$142,0),MATCH($D24,'Resource Cost Trajectories'!$C$112:$F$112,0))+SUMIFS('Transmission Cost by Case'!$H:$H,'Transmission Cost by Case'!$B:$B,$B24,'Transmission Cost by Case'!$C:$C,$C24,'Transmission Cost by Case'!$D:$D,$E24),0)</f>
        <v>0</v>
      </c>
      <c r="J24" s="21">
        <f>IF(J$2&gt;=$G24,INDEX(CHOOSE(MATCH($C24,'Resource Cost Trajectories'!$B$3:$B$6,0),'Resource Cost Trajectories'!$C$113:$F$142,'Resource Cost Trajectories'!$I$113:$L$142,'Resource Cost Trajectories'!$O$113:$R$142,'Resource Cost Trajectories'!$U$113:$X$142),MATCH($G24,'Resource Cost Trajectories'!$B$113:$B$142,0),MATCH($D24,'Resource Cost Trajectories'!$C$112:$F$112,0))+SUMIFS('Transmission Cost by Case'!$H:$H,'Transmission Cost by Case'!$B:$B,$B24,'Transmission Cost by Case'!$C:$C,$C24,'Transmission Cost by Case'!$D:$D,$E24),0)</f>
        <v>0</v>
      </c>
      <c r="K24" s="21">
        <f>IF(K$2&gt;=$G24,INDEX(CHOOSE(MATCH($C24,'Resource Cost Trajectories'!$B$3:$B$6,0),'Resource Cost Trajectories'!$C$113:$F$142,'Resource Cost Trajectories'!$I$113:$L$142,'Resource Cost Trajectories'!$O$113:$R$142,'Resource Cost Trajectories'!$U$113:$X$142),MATCH($G24,'Resource Cost Trajectories'!$B$113:$B$142,0),MATCH($D24,'Resource Cost Trajectories'!$C$112:$F$112,0))+SUMIFS('Transmission Cost by Case'!$H:$H,'Transmission Cost by Case'!$B:$B,$B24,'Transmission Cost by Case'!$C:$C,$C24,'Transmission Cost by Case'!$D:$D,$E24),0)</f>
        <v>0</v>
      </c>
      <c r="L24" s="21">
        <f>IF(L$2&gt;=$G24,INDEX(CHOOSE(MATCH($C24,'Resource Cost Trajectories'!$B$3:$B$6,0),'Resource Cost Trajectories'!$C$113:$F$142,'Resource Cost Trajectories'!$I$113:$L$142,'Resource Cost Trajectories'!$O$113:$R$142,'Resource Cost Trajectories'!$U$113:$X$142),MATCH($G24,'Resource Cost Trajectories'!$B$113:$B$142,0),MATCH($D24,'Resource Cost Trajectories'!$C$112:$F$112,0))+SUMIFS('Transmission Cost by Case'!$H:$H,'Transmission Cost by Case'!$B:$B,$B24,'Transmission Cost by Case'!$C:$C,$C24,'Transmission Cost by Case'!$D:$D,$E24),0)</f>
        <v>0</v>
      </c>
      <c r="M24" s="21">
        <f>IF(M$2&gt;=$G24,INDEX(CHOOSE(MATCH($C24,'Resource Cost Trajectories'!$B$3:$B$6,0),'Resource Cost Trajectories'!$C$113:$F$142,'Resource Cost Trajectories'!$I$113:$L$142,'Resource Cost Trajectories'!$O$113:$R$142,'Resource Cost Trajectories'!$U$113:$X$142),MATCH($G24,'Resource Cost Trajectories'!$B$113:$B$142,0),MATCH($D24,'Resource Cost Trajectories'!$C$112:$F$112,0))+SUMIFS('Transmission Cost by Case'!$H:$H,'Transmission Cost by Case'!$B:$B,$B24,'Transmission Cost by Case'!$C:$C,$C24,'Transmission Cost by Case'!$D:$D,$E24),0)</f>
        <v>484.99521713647295</v>
      </c>
      <c r="N24" s="21">
        <f>IF(N$2&gt;=$G24,INDEX(CHOOSE(MATCH($C24,'Resource Cost Trajectories'!$B$3:$B$6,0),'Resource Cost Trajectories'!$C$113:$F$142,'Resource Cost Trajectories'!$I$113:$L$142,'Resource Cost Trajectories'!$O$113:$R$142,'Resource Cost Trajectories'!$U$113:$X$142),MATCH($G24,'Resource Cost Trajectories'!$B$113:$B$142,0),MATCH($D24,'Resource Cost Trajectories'!$C$112:$F$112,0))+SUMIFS('Transmission Cost by Case'!$H:$H,'Transmission Cost by Case'!$B:$B,$B24,'Transmission Cost by Case'!$C:$C,$C24,'Transmission Cost by Case'!$D:$D,$E24),0)</f>
        <v>484.99521713647295</v>
      </c>
      <c r="O24" s="21">
        <f>IF(O$2&gt;=$G24,INDEX(CHOOSE(MATCH($C24,'Resource Cost Trajectories'!$B$3:$B$6,0),'Resource Cost Trajectories'!$C$113:$F$142,'Resource Cost Trajectories'!$I$113:$L$142,'Resource Cost Trajectories'!$O$113:$R$142,'Resource Cost Trajectories'!$U$113:$X$142),MATCH($G24,'Resource Cost Trajectories'!$B$113:$B$142,0),MATCH($D24,'Resource Cost Trajectories'!$C$112:$F$112,0))+SUMIFS('Transmission Cost by Case'!$H:$H,'Transmission Cost by Case'!$B:$B,$B24,'Transmission Cost by Case'!$C:$C,$C24,'Transmission Cost by Case'!$D:$D,$E24),0)</f>
        <v>484.99521713647295</v>
      </c>
      <c r="P24" s="21">
        <f>IF(P$2&gt;=$G24,INDEX(CHOOSE(MATCH($C24,'Resource Cost Trajectories'!$B$3:$B$6,0),'Resource Cost Trajectories'!$C$113:$F$142,'Resource Cost Trajectories'!$I$113:$L$142,'Resource Cost Trajectories'!$O$113:$R$142,'Resource Cost Trajectories'!$U$113:$X$142),MATCH($G24,'Resource Cost Trajectories'!$B$113:$B$142,0),MATCH($D24,'Resource Cost Trajectories'!$C$112:$F$112,0))+SUMIFS('Transmission Cost by Case'!$H:$H,'Transmission Cost by Case'!$B:$B,$B24,'Transmission Cost by Case'!$C:$C,$C24,'Transmission Cost by Case'!$D:$D,$E24),0)</f>
        <v>484.99521713647295</v>
      </c>
      <c r="Q24" s="21">
        <f>IF(Q$2&gt;=$G24,INDEX(CHOOSE(MATCH($C24,'Resource Cost Trajectories'!$B$3:$B$6,0),'Resource Cost Trajectories'!$C$113:$F$142,'Resource Cost Trajectories'!$I$113:$L$142,'Resource Cost Trajectories'!$O$113:$R$142,'Resource Cost Trajectories'!$U$113:$X$142),MATCH($G24,'Resource Cost Trajectories'!$B$113:$B$142,0),MATCH($D24,'Resource Cost Trajectories'!$C$112:$F$112,0))+SUMIFS('Transmission Cost by Case'!$H:$H,'Transmission Cost by Case'!$B:$B,$B24,'Transmission Cost by Case'!$C:$C,$C24,'Transmission Cost by Case'!$D:$D,$E24),0)</f>
        <v>484.99521713647295</v>
      </c>
      <c r="R24" s="21">
        <f>IF(R$2&gt;=$G24,INDEX(CHOOSE(MATCH($C24,'Resource Cost Trajectories'!$B$3:$B$6,0),'Resource Cost Trajectories'!$C$113:$F$142,'Resource Cost Trajectories'!$I$113:$L$142,'Resource Cost Trajectories'!$O$113:$R$142,'Resource Cost Trajectories'!$U$113:$X$142),MATCH($G24,'Resource Cost Trajectories'!$B$113:$B$142,0),MATCH($D24,'Resource Cost Trajectories'!$C$112:$F$112,0))+SUMIFS('Transmission Cost by Case'!$H:$H,'Transmission Cost by Case'!$B:$B,$B24,'Transmission Cost by Case'!$C:$C,$C24,'Transmission Cost by Case'!$D:$D,$E24),0)</f>
        <v>484.99521713647295</v>
      </c>
      <c r="S24" s="21">
        <f>IF(S$2&gt;=$G24,INDEX(CHOOSE(MATCH($C24,'Resource Cost Trajectories'!$B$3:$B$6,0),'Resource Cost Trajectories'!$C$113:$F$142,'Resource Cost Trajectories'!$I$113:$L$142,'Resource Cost Trajectories'!$O$113:$R$142,'Resource Cost Trajectories'!$U$113:$X$142),MATCH($G24,'Resource Cost Trajectories'!$B$113:$B$142,0),MATCH($D24,'Resource Cost Trajectories'!$C$112:$F$112,0))+SUMIFS('Transmission Cost by Case'!$H:$H,'Transmission Cost by Case'!$B:$B,$B24,'Transmission Cost by Case'!$C:$C,$C24,'Transmission Cost by Case'!$D:$D,$E24),0)</f>
        <v>484.99521713647295</v>
      </c>
      <c r="T24" s="21">
        <f>IF(T$2&gt;=$G24,INDEX(CHOOSE(MATCH($C24,'Resource Cost Trajectories'!$B$3:$B$6,0),'Resource Cost Trajectories'!$C$113:$F$142,'Resource Cost Trajectories'!$I$113:$L$142,'Resource Cost Trajectories'!$O$113:$R$142,'Resource Cost Trajectories'!$U$113:$X$142),MATCH($G24,'Resource Cost Trajectories'!$B$113:$B$142,0),MATCH($D24,'Resource Cost Trajectories'!$C$112:$F$112,0))+SUMIFS('Transmission Cost by Case'!$H:$H,'Transmission Cost by Case'!$B:$B,$B24,'Transmission Cost by Case'!$C:$C,$C24,'Transmission Cost by Case'!$D:$D,$E24),0)</f>
        <v>484.99521713647295</v>
      </c>
      <c r="U24" s="21">
        <f>IF(U$2&gt;=$G24,INDEX(CHOOSE(MATCH($C24,'Resource Cost Trajectories'!$B$3:$B$6,0),'Resource Cost Trajectories'!$C$113:$F$142,'Resource Cost Trajectories'!$I$113:$L$142,'Resource Cost Trajectories'!$O$113:$R$142,'Resource Cost Trajectories'!$U$113:$X$142),MATCH($G24,'Resource Cost Trajectories'!$B$113:$B$142,0),MATCH($D24,'Resource Cost Trajectories'!$C$112:$F$112,0))+SUMIFS('Transmission Cost by Case'!$H:$H,'Transmission Cost by Case'!$B:$B,$B24,'Transmission Cost by Case'!$C:$C,$C24,'Transmission Cost by Case'!$D:$D,$E24),0)</f>
        <v>484.99521713647295</v>
      </c>
      <c r="V24" s="21">
        <f>IF(V$2&gt;=$G24,INDEX(CHOOSE(MATCH($C24,'Resource Cost Trajectories'!$B$3:$B$6,0),'Resource Cost Trajectories'!$C$113:$F$142,'Resource Cost Trajectories'!$I$113:$L$142,'Resource Cost Trajectories'!$O$113:$R$142,'Resource Cost Trajectories'!$U$113:$X$142),MATCH($G24,'Resource Cost Trajectories'!$B$113:$B$142,0),MATCH($D24,'Resource Cost Trajectories'!$C$112:$F$112,0))+SUMIFS('Transmission Cost by Case'!$H:$H,'Transmission Cost by Case'!$B:$B,$B24,'Transmission Cost by Case'!$C:$C,$C24,'Transmission Cost by Case'!$D:$D,$E24),0)</f>
        <v>484.99521713647295</v>
      </c>
      <c r="W24" s="21">
        <f>IF(W$2&gt;=$G24,INDEX(CHOOSE(MATCH($C24,'Resource Cost Trajectories'!$B$3:$B$6,0),'Resource Cost Trajectories'!$C$113:$F$142,'Resource Cost Trajectories'!$I$113:$L$142,'Resource Cost Trajectories'!$O$113:$R$142,'Resource Cost Trajectories'!$U$113:$X$142),MATCH($G24,'Resource Cost Trajectories'!$B$113:$B$142,0),MATCH($D24,'Resource Cost Trajectories'!$C$112:$F$112,0))+SUMIFS('Transmission Cost by Case'!$H:$H,'Transmission Cost by Case'!$B:$B,$B24,'Transmission Cost by Case'!$C:$C,$C24,'Transmission Cost by Case'!$D:$D,$E24),0)</f>
        <v>484.99521713647295</v>
      </c>
    </row>
    <row r="25" spans="2:26">
      <c r="B25" s="3">
        <v>6</v>
      </c>
      <c r="C25" s="3" t="s">
        <v>8</v>
      </c>
      <c r="D25" s="3" t="s">
        <v>11</v>
      </c>
      <c r="E25" s="3" t="s">
        <v>10</v>
      </c>
      <c r="F25" s="4">
        <v>4875</v>
      </c>
      <c r="G25" s="4">
        <v>2035</v>
      </c>
      <c r="H25" s="21">
        <f>IF(H$2&gt;=$G25,INDEX(CHOOSE(MATCH($C25,'Resource Cost Trajectories'!$B$3:$B$6,0),'Resource Cost Trajectories'!$C$113:$F$142,'Resource Cost Trajectories'!$I$113:$L$142,'Resource Cost Trajectories'!$O$113:$R$142,'Resource Cost Trajectories'!$U$113:$X$142),MATCH($G25,'Resource Cost Trajectories'!$B$113:$B$142,0),MATCH($D25,'Resource Cost Trajectories'!$C$112:$F$112,0))+SUMIFS('Transmission Cost by Case'!$H:$H,'Transmission Cost by Case'!$B:$B,$B25,'Transmission Cost by Case'!$C:$C,$C25,'Transmission Cost by Case'!$D:$D,$E25),0)</f>
        <v>0</v>
      </c>
      <c r="I25" s="21">
        <f>IF(I$2&gt;=$G25,INDEX(CHOOSE(MATCH($C25,'Resource Cost Trajectories'!$B$3:$B$6,0),'Resource Cost Trajectories'!$C$113:$F$142,'Resource Cost Trajectories'!$I$113:$L$142,'Resource Cost Trajectories'!$O$113:$R$142,'Resource Cost Trajectories'!$U$113:$X$142),MATCH($G25,'Resource Cost Trajectories'!$B$113:$B$142,0),MATCH($D25,'Resource Cost Trajectories'!$C$112:$F$112,0))+SUMIFS('Transmission Cost by Case'!$H:$H,'Transmission Cost by Case'!$B:$B,$B25,'Transmission Cost by Case'!$C:$C,$C25,'Transmission Cost by Case'!$D:$D,$E25),0)</f>
        <v>0</v>
      </c>
      <c r="J25" s="21">
        <f>IF(J$2&gt;=$G25,INDEX(CHOOSE(MATCH($C25,'Resource Cost Trajectories'!$B$3:$B$6,0),'Resource Cost Trajectories'!$C$113:$F$142,'Resource Cost Trajectories'!$I$113:$L$142,'Resource Cost Trajectories'!$O$113:$R$142,'Resource Cost Trajectories'!$U$113:$X$142),MATCH($G25,'Resource Cost Trajectories'!$B$113:$B$142,0),MATCH($D25,'Resource Cost Trajectories'!$C$112:$F$112,0))+SUMIFS('Transmission Cost by Case'!$H:$H,'Transmission Cost by Case'!$B:$B,$B25,'Transmission Cost by Case'!$C:$C,$C25,'Transmission Cost by Case'!$D:$D,$E25),0)</f>
        <v>0</v>
      </c>
      <c r="K25" s="21">
        <f>IF(K$2&gt;=$G25,INDEX(CHOOSE(MATCH($C25,'Resource Cost Trajectories'!$B$3:$B$6,0),'Resource Cost Trajectories'!$C$113:$F$142,'Resource Cost Trajectories'!$I$113:$L$142,'Resource Cost Trajectories'!$O$113:$R$142,'Resource Cost Trajectories'!$U$113:$X$142),MATCH($G25,'Resource Cost Trajectories'!$B$113:$B$142,0),MATCH($D25,'Resource Cost Trajectories'!$C$112:$F$112,0))+SUMIFS('Transmission Cost by Case'!$H:$H,'Transmission Cost by Case'!$B:$B,$B25,'Transmission Cost by Case'!$C:$C,$C25,'Transmission Cost by Case'!$D:$D,$E25),0)</f>
        <v>0</v>
      </c>
      <c r="L25" s="21">
        <f>IF(L$2&gt;=$G25,INDEX(CHOOSE(MATCH($C25,'Resource Cost Trajectories'!$B$3:$B$6,0),'Resource Cost Trajectories'!$C$113:$F$142,'Resource Cost Trajectories'!$I$113:$L$142,'Resource Cost Trajectories'!$O$113:$R$142,'Resource Cost Trajectories'!$U$113:$X$142),MATCH($G25,'Resource Cost Trajectories'!$B$113:$B$142,0),MATCH($D25,'Resource Cost Trajectories'!$C$112:$F$112,0))+SUMIFS('Transmission Cost by Case'!$H:$H,'Transmission Cost by Case'!$B:$B,$B25,'Transmission Cost by Case'!$C:$C,$C25,'Transmission Cost by Case'!$D:$D,$E25),0)</f>
        <v>0</v>
      </c>
      <c r="M25" s="21">
        <f>IF(M$2&gt;=$G25,INDEX(CHOOSE(MATCH($C25,'Resource Cost Trajectories'!$B$3:$B$6,0),'Resource Cost Trajectories'!$C$113:$F$142,'Resource Cost Trajectories'!$I$113:$L$142,'Resource Cost Trajectories'!$O$113:$R$142,'Resource Cost Trajectories'!$U$113:$X$142),MATCH($G25,'Resource Cost Trajectories'!$B$113:$B$142,0),MATCH($D25,'Resource Cost Trajectories'!$C$112:$F$112,0))+SUMIFS('Transmission Cost by Case'!$H:$H,'Transmission Cost by Case'!$B:$B,$B25,'Transmission Cost by Case'!$C:$C,$C25,'Transmission Cost by Case'!$D:$D,$E25),0)</f>
        <v>348.68521713647294</v>
      </c>
      <c r="N25" s="21">
        <f>IF(N$2&gt;=$G25,INDEX(CHOOSE(MATCH($C25,'Resource Cost Trajectories'!$B$3:$B$6,0),'Resource Cost Trajectories'!$C$113:$F$142,'Resource Cost Trajectories'!$I$113:$L$142,'Resource Cost Trajectories'!$O$113:$R$142,'Resource Cost Trajectories'!$U$113:$X$142),MATCH($G25,'Resource Cost Trajectories'!$B$113:$B$142,0),MATCH($D25,'Resource Cost Trajectories'!$C$112:$F$112,0))+SUMIFS('Transmission Cost by Case'!$H:$H,'Transmission Cost by Case'!$B:$B,$B25,'Transmission Cost by Case'!$C:$C,$C25,'Transmission Cost by Case'!$D:$D,$E25),0)</f>
        <v>348.68521713647294</v>
      </c>
      <c r="O25" s="21">
        <f>IF(O$2&gt;=$G25,INDEX(CHOOSE(MATCH($C25,'Resource Cost Trajectories'!$B$3:$B$6,0),'Resource Cost Trajectories'!$C$113:$F$142,'Resource Cost Trajectories'!$I$113:$L$142,'Resource Cost Trajectories'!$O$113:$R$142,'Resource Cost Trajectories'!$U$113:$X$142),MATCH($G25,'Resource Cost Trajectories'!$B$113:$B$142,0),MATCH($D25,'Resource Cost Trajectories'!$C$112:$F$112,0))+SUMIFS('Transmission Cost by Case'!$H:$H,'Transmission Cost by Case'!$B:$B,$B25,'Transmission Cost by Case'!$C:$C,$C25,'Transmission Cost by Case'!$D:$D,$E25),0)</f>
        <v>348.68521713647294</v>
      </c>
      <c r="P25" s="21">
        <f>IF(P$2&gt;=$G25,INDEX(CHOOSE(MATCH($C25,'Resource Cost Trajectories'!$B$3:$B$6,0),'Resource Cost Trajectories'!$C$113:$F$142,'Resource Cost Trajectories'!$I$113:$L$142,'Resource Cost Trajectories'!$O$113:$R$142,'Resource Cost Trajectories'!$U$113:$X$142),MATCH($G25,'Resource Cost Trajectories'!$B$113:$B$142,0),MATCH($D25,'Resource Cost Trajectories'!$C$112:$F$112,0))+SUMIFS('Transmission Cost by Case'!$H:$H,'Transmission Cost by Case'!$B:$B,$B25,'Transmission Cost by Case'!$C:$C,$C25,'Transmission Cost by Case'!$D:$D,$E25),0)</f>
        <v>348.68521713647294</v>
      </c>
      <c r="Q25" s="21">
        <f>IF(Q$2&gt;=$G25,INDEX(CHOOSE(MATCH($C25,'Resource Cost Trajectories'!$B$3:$B$6,0),'Resource Cost Trajectories'!$C$113:$F$142,'Resource Cost Trajectories'!$I$113:$L$142,'Resource Cost Trajectories'!$O$113:$R$142,'Resource Cost Trajectories'!$U$113:$X$142),MATCH($G25,'Resource Cost Trajectories'!$B$113:$B$142,0),MATCH($D25,'Resource Cost Trajectories'!$C$112:$F$112,0))+SUMIFS('Transmission Cost by Case'!$H:$H,'Transmission Cost by Case'!$B:$B,$B25,'Transmission Cost by Case'!$C:$C,$C25,'Transmission Cost by Case'!$D:$D,$E25),0)</f>
        <v>348.68521713647294</v>
      </c>
      <c r="R25" s="21">
        <f>IF(R$2&gt;=$G25,INDEX(CHOOSE(MATCH($C25,'Resource Cost Trajectories'!$B$3:$B$6,0),'Resource Cost Trajectories'!$C$113:$F$142,'Resource Cost Trajectories'!$I$113:$L$142,'Resource Cost Trajectories'!$O$113:$R$142,'Resource Cost Trajectories'!$U$113:$X$142),MATCH($G25,'Resource Cost Trajectories'!$B$113:$B$142,0),MATCH($D25,'Resource Cost Trajectories'!$C$112:$F$112,0))+SUMIFS('Transmission Cost by Case'!$H:$H,'Transmission Cost by Case'!$B:$B,$B25,'Transmission Cost by Case'!$C:$C,$C25,'Transmission Cost by Case'!$D:$D,$E25),0)</f>
        <v>348.68521713647294</v>
      </c>
      <c r="S25" s="21">
        <f>IF(S$2&gt;=$G25,INDEX(CHOOSE(MATCH($C25,'Resource Cost Trajectories'!$B$3:$B$6,0),'Resource Cost Trajectories'!$C$113:$F$142,'Resource Cost Trajectories'!$I$113:$L$142,'Resource Cost Trajectories'!$O$113:$R$142,'Resource Cost Trajectories'!$U$113:$X$142),MATCH($G25,'Resource Cost Trajectories'!$B$113:$B$142,0),MATCH($D25,'Resource Cost Trajectories'!$C$112:$F$112,0))+SUMIFS('Transmission Cost by Case'!$H:$H,'Transmission Cost by Case'!$B:$B,$B25,'Transmission Cost by Case'!$C:$C,$C25,'Transmission Cost by Case'!$D:$D,$E25),0)</f>
        <v>348.68521713647294</v>
      </c>
      <c r="T25" s="21">
        <f>IF(T$2&gt;=$G25,INDEX(CHOOSE(MATCH($C25,'Resource Cost Trajectories'!$B$3:$B$6,0),'Resource Cost Trajectories'!$C$113:$F$142,'Resource Cost Trajectories'!$I$113:$L$142,'Resource Cost Trajectories'!$O$113:$R$142,'Resource Cost Trajectories'!$U$113:$X$142),MATCH($G25,'Resource Cost Trajectories'!$B$113:$B$142,0),MATCH($D25,'Resource Cost Trajectories'!$C$112:$F$112,0))+SUMIFS('Transmission Cost by Case'!$H:$H,'Transmission Cost by Case'!$B:$B,$B25,'Transmission Cost by Case'!$C:$C,$C25,'Transmission Cost by Case'!$D:$D,$E25),0)</f>
        <v>348.68521713647294</v>
      </c>
      <c r="U25" s="21">
        <f>IF(U$2&gt;=$G25,INDEX(CHOOSE(MATCH($C25,'Resource Cost Trajectories'!$B$3:$B$6,0),'Resource Cost Trajectories'!$C$113:$F$142,'Resource Cost Trajectories'!$I$113:$L$142,'Resource Cost Trajectories'!$O$113:$R$142,'Resource Cost Trajectories'!$U$113:$X$142),MATCH($G25,'Resource Cost Trajectories'!$B$113:$B$142,0),MATCH($D25,'Resource Cost Trajectories'!$C$112:$F$112,0))+SUMIFS('Transmission Cost by Case'!$H:$H,'Transmission Cost by Case'!$B:$B,$B25,'Transmission Cost by Case'!$C:$C,$C25,'Transmission Cost by Case'!$D:$D,$E25),0)</f>
        <v>348.68521713647294</v>
      </c>
      <c r="V25" s="21">
        <f>IF(V$2&gt;=$G25,INDEX(CHOOSE(MATCH($C25,'Resource Cost Trajectories'!$B$3:$B$6,0),'Resource Cost Trajectories'!$C$113:$F$142,'Resource Cost Trajectories'!$I$113:$L$142,'Resource Cost Trajectories'!$O$113:$R$142,'Resource Cost Trajectories'!$U$113:$X$142),MATCH($G25,'Resource Cost Trajectories'!$B$113:$B$142,0),MATCH($D25,'Resource Cost Trajectories'!$C$112:$F$112,0))+SUMIFS('Transmission Cost by Case'!$H:$H,'Transmission Cost by Case'!$B:$B,$B25,'Transmission Cost by Case'!$C:$C,$C25,'Transmission Cost by Case'!$D:$D,$E25),0)</f>
        <v>348.68521713647294</v>
      </c>
      <c r="W25" s="21">
        <f>IF(W$2&gt;=$G25,INDEX(CHOOSE(MATCH($C25,'Resource Cost Trajectories'!$B$3:$B$6,0),'Resource Cost Trajectories'!$C$113:$F$142,'Resource Cost Trajectories'!$I$113:$L$142,'Resource Cost Trajectories'!$O$113:$R$142,'Resource Cost Trajectories'!$U$113:$X$142),MATCH($G25,'Resource Cost Trajectories'!$B$113:$B$142,0),MATCH($D25,'Resource Cost Trajectories'!$C$112:$F$112,0))+SUMIFS('Transmission Cost by Case'!$H:$H,'Transmission Cost by Case'!$B:$B,$B25,'Transmission Cost by Case'!$C:$C,$C25,'Transmission Cost by Case'!$D:$D,$E25),0)</f>
        <v>348.68521713647294</v>
      </c>
    </row>
    <row r="26" spans="2:26">
      <c r="B26" s="3">
        <v>6</v>
      </c>
      <c r="C26" s="3" t="s">
        <v>8</v>
      </c>
      <c r="D26" s="3" t="s">
        <v>12</v>
      </c>
      <c r="E26" s="3" t="s">
        <v>10</v>
      </c>
      <c r="F26" s="4">
        <v>4875</v>
      </c>
      <c r="G26" s="4">
        <v>2035</v>
      </c>
      <c r="H26" s="21">
        <f>IF(H$2&gt;=$G26,INDEX(CHOOSE(MATCH($C26,'Resource Cost Trajectories'!$B$3:$B$6,0),'Resource Cost Trajectories'!$C$113:$F$142,'Resource Cost Trajectories'!$I$113:$L$142,'Resource Cost Trajectories'!$O$113:$R$142,'Resource Cost Trajectories'!$U$113:$X$142),MATCH($G26,'Resource Cost Trajectories'!$B$113:$B$142,0),MATCH($D26,'Resource Cost Trajectories'!$C$112:$F$112,0))+SUMIFS('Transmission Cost by Case'!$H:$H,'Transmission Cost by Case'!$B:$B,$B26,'Transmission Cost by Case'!$C:$C,$C26,'Transmission Cost by Case'!$D:$D,$E26),0)</f>
        <v>0</v>
      </c>
      <c r="I26" s="21">
        <f>IF(I$2&gt;=$G26,INDEX(CHOOSE(MATCH($C26,'Resource Cost Trajectories'!$B$3:$B$6,0),'Resource Cost Trajectories'!$C$113:$F$142,'Resource Cost Trajectories'!$I$113:$L$142,'Resource Cost Trajectories'!$O$113:$R$142,'Resource Cost Trajectories'!$U$113:$X$142),MATCH($G26,'Resource Cost Trajectories'!$B$113:$B$142,0),MATCH($D26,'Resource Cost Trajectories'!$C$112:$F$112,0))+SUMIFS('Transmission Cost by Case'!$H:$H,'Transmission Cost by Case'!$B:$B,$B26,'Transmission Cost by Case'!$C:$C,$C26,'Transmission Cost by Case'!$D:$D,$E26),0)</f>
        <v>0</v>
      </c>
      <c r="J26" s="21">
        <f>IF(J$2&gt;=$G26,INDEX(CHOOSE(MATCH($C26,'Resource Cost Trajectories'!$B$3:$B$6,0),'Resource Cost Trajectories'!$C$113:$F$142,'Resource Cost Trajectories'!$I$113:$L$142,'Resource Cost Trajectories'!$O$113:$R$142,'Resource Cost Trajectories'!$U$113:$X$142),MATCH($G26,'Resource Cost Trajectories'!$B$113:$B$142,0),MATCH($D26,'Resource Cost Trajectories'!$C$112:$F$112,0))+SUMIFS('Transmission Cost by Case'!$H:$H,'Transmission Cost by Case'!$B:$B,$B26,'Transmission Cost by Case'!$C:$C,$C26,'Transmission Cost by Case'!$D:$D,$E26),0)</f>
        <v>0</v>
      </c>
      <c r="K26" s="21">
        <f>IF(K$2&gt;=$G26,INDEX(CHOOSE(MATCH($C26,'Resource Cost Trajectories'!$B$3:$B$6,0),'Resource Cost Trajectories'!$C$113:$F$142,'Resource Cost Trajectories'!$I$113:$L$142,'Resource Cost Trajectories'!$O$113:$R$142,'Resource Cost Trajectories'!$U$113:$X$142),MATCH($G26,'Resource Cost Trajectories'!$B$113:$B$142,0),MATCH($D26,'Resource Cost Trajectories'!$C$112:$F$112,0))+SUMIFS('Transmission Cost by Case'!$H:$H,'Transmission Cost by Case'!$B:$B,$B26,'Transmission Cost by Case'!$C:$C,$C26,'Transmission Cost by Case'!$D:$D,$E26),0)</f>
        <v>0</v>
      </c>
      <c r="L26" s="21">
        <f>IF(L$2&gt;=$G26,INDEX(CHOOSE(MATCH($C26,'Resource Cost Trajectories'!$B$3:$B$6,0),'Resource Cost Trajectories'!$C$113:$F$142,'Resource Cost Trajectories'!$I$113:$L$142,'Resource Cost Trajectories'!$O$113:$R$142,'Resource Cost Trajectories'!$U$113:$X$142),MATCH($G26,'Resource Cost Trajectories'!$B$113:$B$142,0),MATCH($D26,'Resource Cost Trajectories'!$C$112:$F$112,0))+SUMIFS('Transmission Cost by Case'!$H:$H,'Transmission Cost by Case'!$B:$B,$B26,'Transmission Cost by Case'!$C:$C,$C26,'Transmission Cost by Case'!$D:$D,$E26),0)</f>
        <v>0</v>
      </c>
      <c r="M26" s="21">
        <f>IF(M$2&gt;=$G26,INDEX(CHOOSE(MATCH($C26,'Resource Cost Trajectories'!$B$3:$B$6,0),'Resource Cost Trajectories'!$C$113:$F$142,'Resource Cost Trajectories'!$I$113:$L$142,'Resource Cost Trajectories'!$O$113:$R$142,'Resource Cost Trajectories'!$U$113:$X$142),MATCH($G26,'Resource Cost Trajectories'!$B$113:$B$142,0),MATCH($D26,'Resource Cost Trajectories'!$C$112:$F$112,0))+SUMIFS('Transmission Cost by Case'!$H:$H,'Transmission Cost by Case'!$B:$B,$B26,'Transmission Cost by Case'!$C:$C,$C26,'Transmission Cost by Case'!$D:$D,$E26),0)</f>
        <v>303.31521713647282</v>
      </c>
      <c r="N26" s="21">
        <f>IF(N$2&gt;=$G26,INDEX(CHOOSE(MATCH($C26,'Resource Cost Trajectories'!$B$3:$B$6,0),'Resource Cost Trajectories'!$C$113:$F$142,'Resource Cost Trajectories'!$I$113:$L$142,'Resource Cost Trajectories'!$O$113:$R$142,'Resource Cost Trajectories'!$U$113:$X$142),MATCH($G26,'Resource Cost Trajectories'!$B$113:$B$142,0),MATCH($D26,'Resource Cost Trajectories'!$C$112:$F$112,0))+SUMIFS('Transmission Cost by Case'!$H:$H,'Transmission Cost by Case'!$B:$B,$B26,'Transmission Cost by Case'!$C:$C,$C26,'Transmission Cost by Case'!$D:$D,$E26),0)</f>
        <v>303.31521713647282</v>
      </c>
      <c r="O26" s="21">
        <f>IF(O$2&gt;=$G26,INDEX(CHOOSE(MATCH($C26,'Resource Cost Trajectories'!$B$3:$B$6,0),'Resource Cost Trajectories'!$C$113:$F$142,'Resource Cost Trajectories'!$I$113:$L$142,'Resource Cost Trajectories'!$O$113:$R$142,'Resource Cost Trajectories'!$U$113:$X$142),MATCH($G26,'Resource Cost Trajectories'!$B$113:$B$142,0),MATCH($D26,'Resource Cost Trajectories'!$C$112:$F$112,0))+SUMIFS('Transmission Cost by Case'!$H:$H,'Transmission Cost by Case'!$B:$B,$B26,'Transmission Cost by Case'!$C:$C,$C26,'Transmission Cost by Case'!$D:$D,$E26),0)</f>
        <v>303.31521713647282</v>
      </c>
      <c r="P26" s="21">
        <f>IF(P$2&gt;=$G26,INDEX(CHOOSE(MATCH($C26,'Resource Cost Trajectories'!$B$3:$B$6,0),'Resource Cost Trajectories'!$C$113:$F$142,'Resource Cost Trajectories'!$I$113:$L$142,'Resource Cost Trajectories'!$O$113:$R$142,'Resource Cost Trajectories'!$U$113:$X$142),MATCH($G26,'Resource Cost Trajectories'!$B$113:$B$142,0),MATCH($D26,'Resource Cost Trajectories'!$C$112:$F$112,0))+SUMIFS('Transmission Cost by Case'!$H:$H,'Transmission Cost by Case'!$B:$B,$B26,'Transmission Cost by Case'!$C:$C,$C26,'Transmission Cost by Case'!$D:$D,$E26),0)</f>
        <v>303.31521713647282</v>
      </c>
      <c r="Q26" s="21">
        <f>IF(Q$2&gt;=$G26,INDEX(CHOOSE(MATCH($C26,'Resource Cost Trajectories'!$B$3:$B$6,0),'Resource Cost Trajectories'!$C$113:$F$142,'Resource Cost Trajectories'!$I$113:$L$142,'Resource Cost Trajectories'!$O$113:$R$142,'Resource Cost Trajectories'!$U$113:$X$142),MATCH($G26,'Resource Cost Trajectories'!$B$113:$B$142,0),MATCH($D26,'Resource Cost Trajectories'!$C$112:$F$112,0))+SUMIFS('Transmission Cost by Case'!$H:$H,'Transmission Cost by Case'!$B:$B,$B26,'Transmission Cost by Case'!$C:$C,$C26,'Transmission Cost by Case'!$D:$D,$E26),0)</f>
        <v>303.31521713647282</v>
      </c>
      <c r="R26" s="21">
        <f>IF(R$2&gt;=$G26,INDEX(CHOOSE(MATCH($C26,'Resource Cost Trajectories'!$B$3:$B$6,0),'Resource Cost Trajectories'!$C$113:$F$142,'Resource Cost Trajectories'!$I$113:$L$142,'Resource Cost Trajectories'!$O$113:$R$142,'Resource Cost Trajectories'!$U$113:$X$142),MATCH($G26,'Resource Cost Trajectories'!$B$113:$B$142,0),MATCH($D26,'Resource Cost Trajectories'!$C$112:$F$112,0))+SUMIFS('Transmission Cost by Case'!$H:$H,'Transmission Cost by Case'!$B:$B,$B26,'Transmission Cost by Case'!$C:$C,$C26,'Transmission Cost by Case'!$D:$D,$E26),0)</f>
        <v>303.31521713647282</v>
      </c>
      <c r="S26" s="21">
        <f>IF(S$2&gt;=$G26,INDEX(CHOOSE(MATCH($C26,'Resource Cost Trajectories'!$B$3:$B$6,0),'Resource Cost Trajectories'!$C$113:$F$142,'Resource Cost Trajectories'!$I$113:$L$142,'Resource Cost Trajectories'!$O$113:$R$142,'Resource Cost Trajectories'!$U$113:$X$142),MATCH($G26,'Resource Cost Trajectories'!$B$113:$B$142,0),MATCH($D26,'Resource Cost Trajectories'!$C$112:$F$112,0))+SUMIFS('Transmission Cost by Case'!$H:$H,'Transmission Cost by Case'!$B:$B,$B26,'Transmission Cost by Case'!$C:$C,$C26,'Transmission Cost by Case'!$D:$D,$E26),0)</f>
        <v>303.31521713647282</v>
      </c>
      <c r="T26" s="21">
        <f>IF(T$2&gt;=$G26,INDEX(CHOOSE(MATCH($C26,'Resource Cost Trajectories'!$B$3:$B$6,0),'Resource Cost Trajectories'!$C$113:$F$142,'Resource Cost Trajectories'!$I$113:$L$142,'Resource Cost Trajectories'!$O$113:$R$142,'Resource Cost Trajectories'!$U$113:$X$142),MATCH($G26,'Resource Cost Trajectories'!$B$113:$B$142,0),MATCH($D26,'Resource Cost Trajectories'!$C$112:$F$112,0))+SUMIFS('Transmission Cost by Case'!$H:$H,'Transmission Cost by Case'!$B:$B,$B26,'Transmission Cost by Case'!$C:$C,$C26,'Transmission Cost by Case'!$D:$D,$E26),0)</f>
        <v>303.31521713647282</v>
      </c>
      <c r="U26" s="21">
        <f>IF(U$2&gt;=$G26,INDEX(CHOOSE(MATCH($C26,'Resource Cost Trajectories'!$B$3:$B$6,0),'Resource Cost Trajectories'!$C$113:$F$142,'Resource Cost Trajectories'!$I$113:$L$142,'Resource Cost Trajectories'!$O$113:$R$142,'Resource Cost Trajectories'!$U$113:$X$142),MATCH($G26,'Resource Cost Trajectories'!$B$113:$B$142,0),MATCH($D26,'Resource Cost Trajectories'!$C$112:$F$112,0))+SUMIFS('Transmission Cost by Case'!$H:$H,'Transmission Cost by Case'!$B:$B,$B26,'Transmission Cost by Case'!$C:$C,$C26,'Transmission Cost by Case'!$D:$D,$E26),0)</f>
        <v>303.31521713647282</v>
      </c>
      <c r="V26" s="21">
        <f>IF(V$2&gt;=$G26,INDEX(CHOOSE(MATCH($C26,'Resource Cost Trajectories'!$B$3:$B$6,0),'Resource Cost Trajectories'!$C$113:$F$142,'Resource Cost Trajectories'!$I$113:$L$142,'Resource Cost Trajectories'!$O$113:$R$142,'Resource Cost Trajectories'!$U$113:$X$142),MATCH($G26,'Resource Cost Trajectories'!$B$113:$B$142,0),MATCH($D26,'Resource Cost Trajectories'!$C$112:$F$112,0))+SUMIFS('Transmission Cost by Case'!$H:$H,'Transmission Cost by Case'!$B:$B,$B26,'Transmission Cost by Case'!$C:$C,$C26,'Transmission Cost by Case'!$D:$D,$E26),0)</f>
        <v>303.31521713647282</v>
      </c>
      <c r="W26" s="21">
        <f>IF(W$2&gt;=$G26,INDEX(CHOOSE(MATCH($C26,'Resource Cost Trajectories'!$B$3:$B$6,0),'Resource Cost Trajectories'!$C$113:$F$142,'Resource Cost Trajectories'!$I$113:$L$142,'Resource Cost Trajectories'!$O$113:$R$142,'Resource Cost Trajectories'!$U$113:$X$142),MATCH($G26,'Resource Cost Trajectories'!$B$113:$B$142,0),MATCH($D26,'Resource Cost Trajectories'!$C$112:$F$112,0))+SUMIFS('Transmission Cost by Case'!$H:$H,'Transmission Cost by Case'!$B:$B,$B26,'Transmission Cost by Case'!$C:$C,$C26,'Transmission Cost by Case'!$D:$D,$E26),0)</f>
        <v>303.31521713647282</v>
      </c>
    </row>
    <row r="27" spans="2:26">
      <c r="B27" s="3">
        <v>6</v>
      </c>
      <c r="C27" s="3" t="s">
        <v>8</v>
      </c>
      <c r="D27" s="3" t="s">
        <v>13</v>
      </c>
      <c r="E27" s="3" t="s">
        <v>10</v>
      </c>
      <c r="F27" s="4">
        <v>4875</v>
      </c>
      <c r="G27" s="4">
        <v>2035</v>
      </c>
      <c r="H27" s="21">
        <f>IF(H$2&gt;=$G27,INDEX(CHOOSE(MATCH($C27,'Resource Cost Trajectories'!$B$3:$B$6,0),'Resource Cost Trajectories'!$C$113:$F$142,'Resource Cost Trajectories'!$I$113:$L$142,'Resource Cost Trajectories'!$O$113:$R$142,'Resource Cost Trajectories'!$U$113:$X$142),MATCH($G27,'Resource Cost Trajectories'!$B$113:$B$142,0),MATCH($D27,'Resource Cost Trajectories'!$C$112:$F$112,0))+SUMIFS('Transmission Cost by Case'!$H:$H,'Transmission Cost by Case'!$B:$B,$B27,'Transmission Cost by Case'!$C:$C,$C27,'Transmission Cost by Case'!$D:$D,$E27),0)</f>
        <v>0</v>
      </c>
      <c r="I27" s="21">
        <f>IF(I$2&gt;=$G27,INDEX(CHOOSE(MATCH($C27,'Resource Cost Trajectories'!$B$3:$B$6,0),'Resource Cost Trajectories'!$C$113:$F$142,'Resource Cost Trajectories'!$I$113:$L$142,'Resource Cost Trajectories'!$O$113:$R$142,'Resource Cost Trajectories'!$U$113:$X$142),MATCH($G27,'Resource Cost Trajectories'!$B$113:$B$142,0),MATCH($D27,'Resource Cost Trajectories'!$C$112:$F$112,0))+SUMIFS('Transmission Cost by Case'!$H:$H,'Transmission Cost by Case'!$B:$B,$B27,'Transmission Cost by Case'!$C:$C,$C27,'Transmission Cost by Case'!$D:$D,$E27),0)</f>
        <v>0</v>
      </c>
      <c r="J27" s="21">
        <f>IF(J$2&gt;=$G27,INDEX(CHOOSE(MATCH($C27,'Resource Cost Trajectories'!$B$3:$B$6,0),'Resource Cost Trajectories'!$C$113:$F$142,'Resource Cost Trajectories'!$I$113:$L$142,'Resource Cost Trajectories'!$O$113:$R$142,'Resource Cost Trajectories'!$U$113:$X$142),MATCH($G27,'Resource Cost Trajectories'!$B$113:$B$142,0),MATCH($D27,'Resource Cost Trajectories'!$C$112:$F$112,0))+SUMIFS('Transmission Cost by Case'!$H:$H,'Transmission Cost by Case'!$B:$B,$B27,'Transmission Cost by Case'!$C:$C,$C27,'Transmission Cost by Case'!$D:$D,$E27),0)</f>
        <v>0</v>
      </c>
      <c r="K27" s="21">
        <f>IF(K$2&gt;=$G27,INDEX(CHOOSE(MATCH($C27,'Resource Cost Trajectories'!$B$3:$B$6,0),'Resource Cost Trajectories'!$C$113:$F$142,'Resource Cost Trajectories'!$I$113:$L$142,'Resource Cost Trajectories'!$O$113:$R$142,'Resource Cost Trajectories'!$U$113:$X$142),MATCH($G27,'Resource Cost Trajectories'!$B$113:$B$142,0),MATCH($D27,'Resource Cost Trajectories'!$C$112:$F$112,0))+SUMIFS('Transmission Cost by Case'!$H:$H,'Transmission Cost by Case'!$B:$B,$B27,'Transmission Cost by Case'!$C:$C,$C27,'Transmission Cost by Case'!$D:$D,$E27),0)</f>
        <v>0</v>
      </c>
      <c r="L27" s="21">
        <f>IF(L$2&gt;=$G27,INDEX(CHOOSE(MATCH($C27,'Resource Cost Trajectories'!$B$3:$B$6,0),'Resource Cost Trajectories'!$C$113:$F$142,'Resource Cost Trajectories'!$I$113:$L$142,'Resource Cost Trajectories'!$O$113:$R$142,'Resource Cost Trajectories'!$U$113:$X$142),MATCH($G27,'Resource Cost Trajectories'!$B$113:$B$142,0),MATCH($D27,'Resource Cost Trajectories'!$C$112:$F$112,0))+SUMIFS('Transmission Cost by Case'!$H:$H,'Transmission Cost by Case'!$B:$B,$B27,'Transmission Cost by Case'!$C:$C,$C27,'Transmission Cost by Case'!$D:$D,$E27),0)</f>
        <v>0</v>
      </c>
      <c r="M27" s="21">
        <f>IF(M$2&gt;=$G27,INDEX(CHOOSE(MATCH($C27,'Resource Cost Trajectories'!$B$3:$B$6,0),'Resource Cost Trajectories'!$C$113:$F$142,'Resource Cost Trajectories'!$I$113:$L$142,'Resource Cost Trajectories'!$O$113:$R$142,'Resource Cost Trajectories'!$U$113:$X$142),MATCH($G27,'Resource Cost Trajectories'!$B$113:$B$142,0),MATCH($D27,'Resource Cost Trajectories'!$C$112:$F$112,0))+SUMIFS('Transmission Cost by Case'!$H:$H,'Transmission Cost by Case'!$B:$B,$B27,'Transmission Cost by Case'!$C:$C,$C27,'Transmission Cost by Case'!$D:$D,$E27),0)</f>
        <v>280.65521713647291</v>
      </c>
      <c r="N27" s="21">
        <f>IF(N$2&gt;=$G27,INDEX(CHOOSE(MATCH($C27,'Resource Cost Trajectories'!$B$3:$B$6,0),'Resource Cost Trajectories'!$C$113:$F$142,'Resource Cost Trajectories'!$I$113:$L$142,'Resource Cost Trajectories'!$O$113:$R$142,'Resource Cost Trajectories'!$U$113:$X$142),MATCH($G27,'Resource Cost Trajectories'!$B$113:$B$142,0),MATCH($D27,'Resource Cost Trajectories'!$C$112:$F$112,0))+SUMIFS('Transmission Cost by Case'!$H:$H,'Transmission Cost by Case'!$B:$B,$B27,'Transmission Cost by Case'!$C:$C,$C27,'Transmission Cost by Case'!$D:$D,$E27),0)</f>
        <v>280.65521713647291</v>
      </c>
      <c r="O27" s="21">
        <f>IF(O$2&gt;=$G27,INDEX(CHOOSE(MATCH($C27,'Resource Cost Trajectories'!$B$3:$B$6,0),'Resource Cost Trajectories'!$C$113:$F$142,'Resource Cost Trajectories'!$I$113:$L$142,'Resource Cost Trajectories'!$O$113:$R$142,'Resource Cost Trajectories'!$U$113:$X$142),MATCH($G27,'Resource Cost Trajectories'!$B$113:$B$142,0),MATCH($D27,'Resource Cost Trajectories'!$C$112:$F$112,0))+SUMIFS('Transmission Cost by Case'!$H:$H,'Transmission Cost by Case'!$B:$B,$B27,'Transmission Cost by Case'!$C:$C,$C27,'Transmission Cost by Case'!$D:$D,$E27),0)</f>
        <v>280.65521713647291</v>
      </c>
      <c r="P27" s="21">
        <f>IF(P$2&gt;=$G27,INDEX(CHOOSE(MATCH($C27,'Resource Cost Trajectories'!$B$3:$B$6,0),'Resource Cost Trajectories'!$C$113:$F$142,'Resource Cost Trajectories'!$I$113:$L$142,'Resource Cost Trajectories'!$O$113:$R$142,'Resource Cost Trajectories'!$U$113:$X$142),MATCH($G27,'Resource Cost Trajectories'!$B$113:$B$142,0),MATCH($D27,'Resource Cost Trajectories'!$C$112:$F$112,0))+SUMIFS('Transmission Cost by Case'!$H:$H,'Transmission Cost by Case'!$B:$B,$B27,'Transmission Cost by Case'!$C:$C,$C27,'Transmission Cost by Case'!$D:$D,$E27),0)</f>
        <v>280.65521713647291</v>
      </c>
      <c r="Q27" s="21">
        <f>IF(Q$2&gt;=$G27,INDEX(CHOOSE(MATCH($C27,'Resource Cost Trajectories'!$B$3:$B$6,0),'Resource Cost Trajectories'!$C$113:$F$142,'Resource Cost Trajectories'!$I$113:$L$142,'Resource Cost Trajectories'!$O$113:$R$142,'Resource Cost Trajectories'!$U$113:$X$142),MATCH($G27,'Resource Cost Trajectories'!$B$113:$B$142,0),MATCH($D27,'Resource Cost Trajectories'!$C$112:$F$112,0))+SUMIFS('Transmission Cost by Case'!$H:$H,'Transmission Cost by Case'!$B:$B,$B27,'Transmission Cost by Case'!$C:$C,$C27,'Transmission Cost by Case'!$D:$D,$E27),0)</f>
        <v>280.65521713647291</v>
      </c>
      <c r="R27" s="21">
        <f>IF(R$2&gt;=$G27,INDEX(CHOOSE(MATCH($C27,'Resource Cost Trajectories'!$B$3:$B$6,0),'Resource Cost Trajectories'!$C$113:$F$142,'Resource Cost Trajectories'!$I$113:$L$142,'Resource Cost Trajectories'!$O$113:$R$142,'Resource Cost Trajectories'!$U$113:$X$142),MATCH($G27,'Resource Cost Trajectories'!$B$113:$B$142,0),MATCH($D27,'Resource Cost Trajectories'!$C$112:$F$112,0))+SUMIFS('Transmission Cost by Case'!$H:$H,'Transmission Cost by Case'!$B:$B,$B27,'Transmission Cost by Case'!$C:$C,$C27,'Transmission Cost by Case'!$D:$D,$E27),0)</f>
        <v>280.65521713647291</v>
      </c>
      <c r="S27" s="21">
        <f>IF(S$2&gt;=$G27,INDEX(CHOOSE(MATCH($C27,'Resource Cost Trajectories'!$B$3:$B$6,0),'Resource Cost Trajectories'!$C$113:$F$142,'Resource Cost Trajectories'!$I$113:$L$142,'Resource Cost Trajectories'!$O$113:$R$142,'Resource Cost Trajectories'!$U$113:$X$142),MATCH($G27,'Resource Cost Trajectories'!$B$113:$B$142,0),MATCH($D27,'Resource Cost Trajectories'!$C$112:$F$112,0))+SUMIFS('Transmission Cost by Case'!$H:$H,'Transmission Cost by Case'!$B:$B,$B27,'Transmission Cost by Case'!$C:$C,$C27,'Transmission Cost by Case'!$D:$D,$E27),0)</f>
        <v>280.65521713647291</v>
      </c>
      <c r="T27" s="21">
        <f>IF(T$2&gt;=$G27,INDEX(CHOOSE(MATCH($C27,'Resource Cost Trajectories'!$B$3:$B$6,0),'Resource Cost Trajectories'!$C$113:$F$142,'Resource Cost Trajectories'!$I$113:$L$142,'Resource Cost Trajectories'!$O$113:$R$142,'Resource Cost Trajectories'!$U$113:$X$142),MATCH($G27,'Resource Cost Trajectories'!$B$113:$B$142,0),MATCH($D27,'Resource Cost Trajectories'!$C$112:$F$112,0))+SUMIFS('Transmission Cost by Case'!$H:$H,'Transmission Cost by Case'!$B:$B,$B27,'Transmission Cost by Case'!$C:$C,$C27,'Transmission Cost by Case'!$D:$D,$E27),0)</f>
        <v>280.65521713647291</v>
      </c>
      <c r="U27" s="21">
        <f>IF(U$2&gt;=$G27,INDEX(CHOOSE(MATCH($C27,'Resource Cost Trajectories'!$B$3:$B$6,0),'Resource Cost Trajectories'!$C$113:$F$142,'Resource Cost Trajectories'!$I$113:$L$142,'Resource Cost Trajectories'!$O$113:$R$142,'Resource Cost Trajectories'!$U$113:$X$142),MATCH($G27,'Resource Cost Trajectories'!$B$113:$B$142,0),MATCH($D27,'Resource Cost Trajectories'!$C$112:$F$112,0))+SUMIFS('Transmission Cost by Case'!$H:$H,'Transmission Cost by Case'!$B:$B,$B27,'Transmission Cost by Case'!$C:$C,$C27,'Transmission Cost by Case'!$D:$D,$E27),0)</f>
        <v>280.65521713647291</v>
      </c>
      <c r="V27" s="21">
        <f>IF(V$2&gt;=$G27,INDEX(CHOOSE(MATCH($C27,'Resource Cost Trajectories'!$B$3:$B$6,0),'Resource Cost Trajectories'!$C$113:$F$142,'Resource Cost Trajectories'!$I$113:$L$142,'Resource Cost Trajectories'!$O$113:$R$142,'Resource Cost Trajectories'!$U$113:$X$142),MATCH($G27,'Resource Cost Trajectories'!$B$113:$B$142,0),MATCH($D27,'Resource Cost Trajectories'!$C$112:$F$112,0))+SUMIFS('Transmission Cost by Case'!$H:$H,'Transmission Cost by Case'!$B:$B,$B27,'Transmission Cost by Case'!$C:$C,$C27,'Transmission Cost by Case'!$D:$D,$E27),0)</f>
        <v>280.65521713647291</v>
      </c>
      <c r="W27" s="21">
        <f>IF(W$2&gt;=$G27,INDEX(CHOOSE(MATCH($C27,'Resource Cost Trajectories'!$B$3:$B$6,0),'Resource Cost Trajectories'!$C$113:$F$142,'Resource Cost Trajectories'!$I$113:$L$142,'Resource Cost Trajectories'!$O$113:$R$142,'Resource Cost Trajectories'!$U$113:$X$142),MATCH($G27,'Resource Cost Trajectories'!$B$113:$B$142,0),MATCH($D27,'Resource Cost Trajectories'!$C$112:$F$112,0))+SUMIFS('Transmission Cost by Case'!$H:$H,'Transmission Cost by Case'!$B:$B,$B27,'Transmission Cost by Case'!$C:$C,$C27,'Transmission Cost by Case'!$D:$D,$E27),0)</f>
        <v>280.65521713647291</v>
      </c>
    </row>
    <row r="28" spans="2:26">
      <c r="B28" s="3">
        <v>6</v>
      </c>
      <c r="C28" s="3" t="s">
        <v>14</v>
      </c>
      <c r="D28" s="3" t="s">
        <v>9</v>
      </c>
      <c r="E28" s="3" t="s">
        <v>16</v>
      </c>
      <c r="F28" s="4">
        <v>2680</v>
      </c>
      <c r="G28" s="4">
        <v>2040</v>
      </c>
      <c r="H28" s="21">
        <f>IF(H$2&gt;=$G28,INDEX(CHOOSE(MATCH($C28,'Resource Cost Trajectories'!$B$3:$B$6,0),'Resource Cost Trajectories'!$C$113:$F$142,'Resource Cost Trajectories'!$I$113:$L$142,'Resource Cost Trajectories'!$O$113:$R$142,'Resource Cost Trajectories'!$U$113:$X$142),MATCH($G28,'Resource Cost Trajectories'!$B$113:$B$142,0),MATCH($D28,'Resource Cost Trajectories'!$C$112:$F$112,0))+SUMIFS('Transmission Cost by Case'!$H:$H,'Transmission Cost by Case'!$B:$B,$B28,'Transmission Cost by Case'!$C:$C,$C28,'Transmission Cost by Case'!$D:$D,$E28),0)</f>
        <v>0</v>
      </c>
      <c r="I28" s="21">
        <f>IF(I$2&gt;=$G28,INDEX(CHOOSE(MATCH($C28,'Resource Cost Trajectories'!$B$3:$B$6,0),'Resource Cost Trajectories'!$C$113:$F$142,'Resource Cost Trajectories'!$I$113:$L$142,'Resource Cost Trajectories'!$O$113:$R$142,'Resource Cost Trajectories'!$U$113:$X$142),MATCH($G28,'Resource Cost Trajectories'!$B$113:$B$142,0),MATCH($D28,'Resource Cost Trajectories'!$C$112:$F$112,0))+SUMIFS('Transmission Cost by Case'!$H:$H,'Transmission Cost by Case'!$B:$B,$B28,'Transmission Cost by Case'!$C:$C,$C28,'Transmission Cost by Case'!$D:$D,$E28),0)</f>
        <v>0</v>
      </c>
      <c r="J28" s="21">
        <f>IF(J$2&gt;=$G28,INDEX(CHOOSE(MATCH($C28,'Resource Cost Trajectories'!$B$3:$B$6,0),'Resource Cost Trajectories'!$C$113:$F$142,'Resource Cost Trajectories'!$I$113:$L$142,'Resource Cost Trajectories'!$O$113:$R$142,'Resource Cost Trajectories'!$U$113:$X$142),MATCH($G28,'Resource Cost Trajectories'!$B$113:$B$142,0),MATCH($D28,'Resource Cost Trajectories'!$C$112:$F$112,0))+SUMIFS('Transmission Cost by Case'!$H:$H,'Transmission Cost by Case'!$B:$B,$B28,'Transmission Cost by Case'!$C:$C,$C28,'Transmission Cost by Case'!$D:$D,$E28),0)</f>
        <v>0</v>
      </c>
      <c r="K28" s="21">
        <f>IF(K$2&gt;=$G28,INDEX(CHOOSE(MATCH($C28,'Resource Cost Trajectories'!$B$3:$B$6,0),'Resource Cost Trajectories'!$C$113:$F$142,'Resource Cost Trajectories'!$I$113:$L$142,'Resource Cost Trajectories'!$O$113:$R$142,'Resource Cost Trajectories'!$U$113:$X$142),MATCH($G28,'Resource Cost Trajectories'!$B$113:$B$142,0),MATCH($D28,'Resource Cost Trajectories'!$C$112:$F$112,0))+SUMIFS('Transmission Cost by Case'!$H:$H,'Transmission Cost by Case'!$B:$B,$B28,'Transmission Cost by Case'!$C:$C,$C28,'Transmission Cost by Case'!$D:$D,$E28),0)</f>
        <v>0</v>
      </c>
      <c r="L28" s="21">
        <f>IF(L$2&gt;=$G28,INDEX(CHOOSE(MATCH($C28,'Resource Cost Trajectories'!$B$3:$B$6,0),'Resource Cost Trajectories'!$C$113:$F$142,'Resource Cost Trajectories'!$I$113:$L$142,'Resource Cost Trajectories'!$O$113:$R$142,'Resource Cost Trajectories'!$U$113:$X$142),MATCH($G28,'Resource Cost Trajectories'!$B$113:$B$142,0),MATCH($D28,'Resource Cost Trajectories'!$C$112:$F$112,0))+SUMIFS('Transmission Cost by Case'!$H:$H,'Transmission Cost by Case'!$B:$B,$B28,'Transmission Cost by Case'!$C:$C,$C28,'Transmission Cost by Case'!$D:$D,$E28),0)</f>
        <v>0</v>
      </c>
      <c r="M28" s="21">
        <f>IF(M$2&gt;=$G28,INDEX(CHOOSE(MATCH($C28,'Resource Cost Trajectories'!$B$3:$B$6,0),'Resource Cost Trajectories'!$C$113:$F$142,'Resource Cost Trajectories'!$I$113:$L$142,'Resource Cost Trajectories'!$O$113:$R$142,'Resource Cost Trajectories'!$U$113:$X$142),MATCH($G28,'Resource Cost Trajectories'!$B$113:$B$142,0),MATCH($D28,'Resource Cost Trajectories'!$C$112:$F$112,0))+SUMIFS('Transmission Cost by Case'!$H:$H,'Transmission Cost by Case'!$B:$B,$B28,'Transmission Cost by Case'!$C:$C,$C28,'Transmission Cost by Case'!$D:$D,$E28),0)</f>
        <v>0</v>
      </c>
      <c r="N28" s="21">
        <f>IF(N$2&gt;=$G28,INDEX(CHOOSE(MATCH($C28,'Resource Cost Trajectories'!$B$3:$B$6,0),'Resource Cost Trajectories'!$C$113:$F$142,'Resource Cost Trajectories'!$I$113:$L$142,'Resource Cost Trajectories'!$O$113:$R$142,'Resource Cost Trajectories'!$U$113:$X$142),MATCH($G28,'Resource Cost Trajectories'!$B$113:$B$142,0),MATCH($D28,'Resource Cost Trajectories'!$C$112:$F$112,0))+SUMIFS('Transmission Cost by Case'!$H:$H,'Transmission Cost by Case'!$B:$B,$B28,'Transmission Cost by Case'!$C:$C,$C28,'Transmission Cost by Case'!$D:$D,$E28),0)</f>
        <v>0</v>
      </c>
      <c r="O28" s="21">
        <f>IF(O$2&gt;=$G28,INDEX(CHOOSE(MATCH($C28,'Resource Cost Trajectories'!$B$3:$B$6,0),'Resource Cost Trajectories'!$C$113:$F$142,'Resource Cost Trajectories'!$I$113:$L$142,'Resource Cost Trajectories'!$O$113:$R$142,'Resource Cost Trajectories'!$U$113:$X$142),MATCH($G28,'Resource Cost Trajectories'!$B$113:$B$142,0),MATCH($D28,'Resource Cost Trajectories'!$C$112:$F$112,0))+SUMIFS('Transmission Cost by Case'!$H:$H,'Transmission Cost by Case'!$B:$B,$B28,'Transmission Cost by Case'!$C:$C,$C28,'Transmission Cost by Case'!$D:$D,$E28),0)</f>
        <v>0</v>
      </c>
      <c r="P28" s="21">
        <f>IF(P$2&gt;=$G28,INDEX(CHOOSE(MATCH($C28,'Resource Cost Trajectories'!$B$3:$B$6,0),'Resource Cost Trajectories'!$C$113:$F$142,'Resource Cost Trajectories'!$I$113:$L$142,'Resource Cost Trajectories'!$O$113:$R$142,'Resource Cost Trajectories'!$U$113:$X$142),MATCH($G28,'Resource Cost Trajectories'!$B$113:$B$142,0),MATCH($D28,'Resource Cost Trajectories'!$C$112:$F$112,0))+SUMIFS('Transmission Cost by Case'!$H:$H,'Transmission Cost by Case'!$B:$B,$B28,'Transmission Cost by Case'!$C:$C,$C28,'Transmission Cost by Case'!$D:$D,$E28),0)</f>
        <v>0</v>
      </c>
      <c r="Q28" s="21">
        <f>IF(Q$2&gt;=$G28,INDEX(CHOOSE(MATCH($C28,'Resource Cost Trajectories'!$B$3:$B$6,0),'Resource Cost Trajectories'!$C$113:$F$142,'Resource Cost Trajectories'!$I$113:$L$142,'Resource Cost Trajectories'!$O$113:$R$142,'Resource Cost Trajectories'!$U$113:$X$142),MATCH($G28,'Resource Cost Trajectories'!$B$113:$B$142,0),MATCH($D28,'Resource Cost Trajectories'!$C$112:$F$112,0))+SUMIFS('Transmission Cost by Case'!$H:$H,'Transmission Cost by Case'!$B:$B,$B28,'Transmission Cost by Case'!$C:$C,$C28,'Transmission Cost by Case'!$D:$D,$E28),0)</f>
        <v>0</v>
      </c>
      <c r="R28" s="21">
        <f>IF(R$2&gt;=$G28,INDEX(CHOOSE(MATCH($C28,'Resource Cost Trajectories'!$B$3:$B$6,0),'Resource Cost Trajectories'!$C$113:$F$142,'Resource Cost Trajectories'!$I$113:$L$142,'Resource Cost Trajectories'!$O$113:$R$142,'Resource Cost Trajectories'!$U$113:$X$142),MATCH($G28,'Resource Cost Trajectories'!$B$113:$B$142,0),MATCH($D28,'Resource Cost Trajectories'!$C$112:$F$112,0))+SUMIFS('Transmission Cost by Case'!$H:$H,'Transmission Cost by Case'!$B:$B,$B28,'Transmission Cost by Case'!$C:$C,$C28,'Transmission Cost by Case'!$D:$D,$E28),0)</f>
        <v>632.70000000000005</v>
      </c>
      <c r="S28" s="21">
        <f>IF(S$2&gt;=$G28,INDEX(CHOOSE(MATCH($C28,'Resource Cost Trajectories'!$B$3:$B$6,0),'Resource Cost Trajectories'!$C$113:$F$142,'Resource Cost Trajectories'!$I$113:$L$142,'Resource Cost Trajectories'!$O$113:$R$142,'Resource Cost Trajectories'!$U$113:$X$142),MATCH($G28,'Resource Cost Trajectories'!$B$113:$B$142,0),MATCH($D28,'Resource Cost Trajectories'!$C$112:$F$112,0))+SUMIFS('Transmission Cost by Case'!$H:$H,'Transmission Cost by Case'!$B:$B,$B28,'Transmission Cost by Case'!$C:$C,$C28,'Transmission Cost by Case'!$D:$D,$E28),0)</f>
        <v>632.70000000000005</v>
      </c>
      <c r="T28" s="21">
        <f>IF(T$2&gt;=$G28,INDEX(CHOOSE(MATCH($C28,'Resource Cost Trajectories'!$B$3:$B$6,0),'Resource Cost Trajectories'!$C$113:$F$142,'Resource Cost Trajectories'!$I$113:$L$142,'Resource Cost Trajectories'!$O$113:$R$142,'Resource Cost Trajectories'!$U$113:$X$142),MATCH($G28,'Resource Cost Trajectories'!$B$113:$B$142,0),MATCH($D28,'Resource Cost Trajectories'!$C$112:$F$112,0))+SUMIFS('Transmission Cost by Case'!$H:$H,'Transmission Cost by Case'!$B:$B,$B28,'Transmission Cost by Case'!$C:$C,$C28,'Transmission Cost by Case'!$D:$D,$E28),0)</f>
        <v>632.70000000000005</v>
      </c>
      <c r="U28" s="21">
        <f>IF(U$2&gt;=$G28,INDEX(CHOOSE(MATCH($C28,'Resource Cost Trajectories'!$B$3:$B$6,0),'Resource Cost Trajectories'!$C$113:$F$142,'Resource Cost Trajectories'!$I$113:$L$142,'Resource Cost Trajectories'!$O$113:$R$142,'Resource Cost Trajectories'!$U$113:$X$142),MATCH($G28,'Resource Cost Trajectories'!$B$113:$B$142,0),MATCH($D28,'Resource Cost Trajectories'!$C$112:$F$112,0))+SUMIFS('Transmission Cost by Case'!$H:$H,'Transmission Cost by Case'!$B:$B,$B28,'Transmission Cost by Case'!$C:$C,$C28,'Transmission Cost by Case'!$D:$D,$E28),0)</f>
        <v>632.70000000000005</v>
      </c>
      <c r="V28" s="21">
        <f>IF(V$2&gt;=$G28,INDEX(CHOOSE(MATCH($C28,'Resource Cost Trajectories'!$B$3:$B$6,0),'Resource Cost Trajectories'!$C$113:$F$142,'Resource Cost Trajectories'!$I$113:$L$142,'Resource Cost Trajectories'!$O$113:$R$142,'Resource Cost Trajectories'!$U$113:$X$142),MATCH($G28,'Resource Cost Trajectories'!$B$113:$B$142,0),MATCH($D28,'Resource Cost Trajectories'!$C$112:$F$112,0))+SUMIFS('Transmission Cost by Case'!$H:$H,'Transmission Cost by Case'!$B:$B,$B28,'Transmission Cost by Case'!$C:$C,$C28,'Transmission Cost by Case'!$D:$D,$E28),0)</f>
        <v>632.70000000000005</v>
      </c>
      <c r="W28" s="21">
        <f>IF(W$2&gt;=$G28,INDEX(CHOOSE(MATCH($C28,'Resource Cost Trajectories'!$B$3:$B$6,0),'Resource Cost Trajectories'!$C$113:$F$142,'Resource Cost Trajectories'!$I$113:$L$142,'Resource Cost Trajectories'!$O$113:$R$142,'Resource Cost Trajectories'!$U$113:$X$142),MATCH($G28,'Resource Cost Trajectories'!$B$113:$B$142,0),MATCH($D28,'Resource Cost Trajectories'!$C$112:$F$112,0))+SUMIFS('Transmission Cost by Case'!$H:$H,'Transmission Cost by Case'!$B:$B,$B28,'Transmission Cost by Case'!$C:$C,$C28,'Transmission Cost by Case'!$D:$D,$E28),0)</f>
        <v>632.70000000000005</v>
      </c>
    </row>
    <row r="29" spans="2:26">
      <c r="B29" s="3">
        <v>6</v>
      </c>
      <c r="C29" s="3" t="s">
        <v>14</v>
      </c>
      <c r="D29" s="3" t="s">
        <v>11</v>
      </c>
      <c r="E29" s="3" t="s">
        <v>17</v>
      </c>
      <c r="F29" s="4">
        <v>2680</v>
      </c>
      <c r="G29" s="4">
        <v>2040</v>
      </c>
      <c r="H29" s="21">
        <f>IF(H$2&gt;=$G29,INDEX(CHOOSE(MATCH($C29,'Resource Cost Trajectories'!$B$3:$B$6,0),'Resource Cost Trajectories'!$C$113:$F$142,'Resource Cost Trajectories'!$I$113:$L$142,'Resource Cost Trajectories'!$O$113:$R$142,'Resource Cost Trajectories'!$U$113:$X$142),MATCH($G29,'Resource Cost Trajectories'!$B$113:$B$142,0),MATCH($D29,'Resource Cost Trajectories'!$C$112:$F$112,0))+SUMIFS('Transmission Cost by Case'!$H:$H,'Transmission Cost by Case'!$B:$B,$B29,'Transmission Cost by Case'!$C:$C,$C29,'Transmission Cost by Case'!$D:$D,$E29),0)</f>
        <v>0</v>
      </c>
      <c r="I29" s="21">
        <f>IF(I$2&gt;=$G29,INDEX(CHOOSE(MATCH($C29,'Resource Cost Trajectories'!$B$3:$B$6,0),'Resource Cost Trajectories'!$C$113:$F$142,'Resource Cost Trajectories'!$I$113:$L$142,'Resource Cost Trajectories'!$O$113:$R$142,'Resource Cost Trajectories'!$U$113:$X$142),MATCH($G29,'Resource Cost Trajectories'!$B$113:$B$142,0),MATCH($D29,'Resource Cost Trajectories'!$C$112:$F$112,0))+SUMIFS('Transmission Cost by Case'!$H:$H,'Transmission Cost by Case'!$B:$B,$B29,'Transmission Cost by Case'!$C:$C,$C29,'Transmission Cost by Case'!$D:$D,$E29),0)</f>
        <v>0</v>
      </c>
      <c r="J29" s="21">
        <f>IF(J$2&gt;=$G29,INDEX(CHOOSE(MATCH($C29,'Resource Cost Trajectories'!$B$3:$B$6,0),'Resource Cost Trajectories'!$C$113:$F$142,'Resource Cost Trajectories'!$I$113:$L$142,'Resource Cost Trajectories'!$O$113:$R$142,'Resource Cost Trajectories'!$U$113:$X$142),MATCH($G29,'Resource Cost Trajectories'!$B$113:$B$142,0),MATCH($D29,'Resource Cost Trajectories'!$C$112:$F$112,0))+SUMIFS('Transmission Cost by Case'!$H:$H,'Transmission Cost by Case'!$B:$B,$B29,'Transmission Cost by Case'!$C:$C,$C29,'Transmission Cost by Case'!$D:$D,$E29),0)</f>
        <v>0</v>
      </c>
      <c r="K29" s="21">
        <f>IF(K$2&gt;=$G29,INDEX(CHOOSE(MATCH($C29,'Resource Cost Trajectories'!$B$3:$B$6,0),'Resource Cost Trajectories'!$C$113:$F$142,'Resource Cost Trajectories'!$I$113:$L$142,'Resource Cost Trajectories'!$O$113:$R$142,'Resource Cost Trajectories'!$U$113:$X$142),MATCH($G29,'Resource Cost Trajectories'!$B$113:$B$142,0),MATCH($D29,'Resource Cost Trajectories'!$C$112:$F$112,0))+SUMIFS('Transmission Cost by Case'!$H:$H,'Transmission Cost by Case'!$B:$B,$B29,'Transmission Cost by Case'!$C:$C,$C29,'Transmission Cost by Case'!$D:$D,$E29),0)</f>
        <v>0</v>
      </c>
      <c r="L29" s="21">
        <f>IF(L$2&gt;=$G29,INDEX(CHOOSE(MATCH($C29,'Resource Cost Trajectories'!$B$3:$B$6,0),'Resource Cost Trajectories'!$C$113:$F$142,'Resource Cost Trajectories'!$I$113:$L$142,'Resource Cost Trajectories'!$O$113:$R$142,'Resource Cost Trajectories'!$U$113:$X$142),MATCH($G29,'Resource Cost Trajectories'!$B$113:$B$142,0),MATCH($D29,'Resource Cost Trajectories'!$C$112:$F$112,0))+SUMIFS('Transmission Cost by Case'!$H:$H,'Transmission Cost by Case'!$B:$B,$B29,'Transmission Cost by Case'!$C:$C,$C29,'Transmission Cost by Case'!$D:$D,$E29),0)</f>
        <v>0</v>
      </c>
      <c r="M29" s="21">
        <f>IF(M$2&gt;=$G29,INDEX(CHOOSE(MATCH($C29,'Resource Cost Trajectories'!$B$3:$B$6,0),'Resource Cost Trajectories'!$C$113:$F$142,'Resource Cost Trajectories'!$I$113:$L$142,'Resource Cost Trajectories'!$O$113:$R$142,'Resource Cost Trajectories'!$U$113:$X$142),MATCH($G29,'Resource Cost Trajectories'!$B$113:$B$142,0),MATCH($D29,'Resource Cost Trajectories'!$C$112:$F$112,0))+SUMIFS('Transmission Cost by Case'!$H:$H,'Transmission Cost by Case'!$B:$B,$B29,'Transmission Cost by Case'!$C:$C,$C29,'Transmission Cost by Case'!$D:$D,$E29),0)</f>
        <v>0</v>
      </c>
      <c r="N29" s="21">
        <f>IF(N$2&gt;=$G29,INDEX(CHOOSE(MATCH($C29,'Resource Cost Trajectories'!$B$3:$B$6,0),'Resource Cost Trajectories'!$C$113:$F$142,'Resource Cost Trajectories'!$I$113:$L$142,'Resource Cost Trajectories'!$O$113:$R$142,'Resource Cost Trajectories'!$U$113:$X$142),MATCH($G29,'Resource Cost Trajectories'!$B$113:$B$142,0),MATCH($D29,'Resource Cost Trajectories'!$C$112:$F$112,0))+SUMIFS('Transmission Cost by Case'!$H:$H,'Transmission Cost by Case'!$B:$B,$B29,'Transmission Cost by Case'!$C:$C,$C29,'Transmission Cost by Case'!$D:$D,$E29),0)</f>
        <v>0</v>
      </c>
      <c r="O29" s="21">
        <f>IF(O$2&gt;=$G29,INDEX(CHOOSE(MATCH($C29,'Resource Cost Trajectories'!$B$3:$B$6,0),'Resource Cost Trajectories'!$C$113:$F$142,'Resource Cost Trajectories'!$I$113:$L$142,'Resource Cost Trajectories'!$O$113:$R$142,'Resource Cost Trajectories'!$U$113:$X$142),MATCH($G29,'Resource Cost Trajectories'!$B$113:$B$142,0),MATCH($D29,'Resource Cost Trajectories'!$C$112:$F$112,0))+SUMIFS('Transmission Cost by Case'!$H:$H,'Transmission Cost by Case'!$B:$B,$B29,'Transmission Cost by Case'!$C:$C,$C29,'Transmission Cost by Case'!$D:$D,$E29),0)</f>
        <v>0</v>
      </c>
      <c r="P29" s="21">
        <f>IF(P$2&gt;=$G29,INDEX(CHOOSE(MATCH($C29,'Resource Cost Trajectories'!$B$3:$B$6,0),'Resource Cost Trajectories'!$C$113:$F$142,'Resource Cost Trajectories'!$I$113:$L$142,'Resource Cost Trajectories'!$O$113:$R$142,'Resource Cost Trajectories'!$U$113:$X$142),MATCH($G29,'Resource Cost Trajectories'!$B$113:$B$142,0),MATCH($D29,'Resource Cost Trajectories'!$C$112:$F$112,0))+SUMIFS('Transmission Cost by Case'!$H:$H,'Transmission Cost by Case'!$B:$B,$B29,'Transmission Cost by Case'!$C:$C,$C29,'Transmission Cost by Case'!$D:$D,$E29),0)</f>
        <v>0</v>
      </c>
      <c r="Q29" s="21">
        <f>IF(Q$2&gt;=$G29,INDEX(CHOOSE(MATCH($C29,'Resource Cost Trajectories'!$B$3:$B$6,0),'Resource Cost Trajectories'!$C$113:$F$142,'Resource Cost Trajectories'!$I$113:$L$142,'Resource Cost Trajectories'!$O$113:$R$142,'Resource Cost Trajectories'!$U$113:$X$142),MATCH($G29,'Resource Cost Trajectories'!$B$113:$B$142,0),MATCH($D29,'Resource Cost Trajectories'!$C$112:$F$112,0))+SUMIFS('Transmission Cost by Case'!$H:$H,'Transmission Cost by Case'!$B:$B,$B29,'Transmission Cost by Case'!$C:$C,$C29,'Transmission Cost by Case'!$D:$D,$E29),0)</f>
        <v>0</v>
      </c>
      <c r="R29" s="21">
        <f>IF(R$2&gt;=$G29,INDEX(CHOOSE(MATCH($C29,'Resource Cost Trajectories'!$B$3:$B$6,0),'Resource Cost Trajectories'!$C$113:$F$142,'Resource Cost Trajectories'!$I$113:$L$142,'Resource Cost Trajectories'!$O$113:$R$142,'Resource Cost Trajectories'!$U$113:$X$142),MATCH($G29,'Resource Cost Trajectories'!$B$113:$B$142,0),MATCH($D29,'Resource Cost Trajectories'!$C$112:$F$112,0))+SUMIFS('Transmission Cost by Case'!$H:$H,'Transmission Cost by Case'!$B:$B,$B29,'Transmission Cost by Case'!$C:$C,$C29,'Transmission Cost by Case'!$D:$D,$E29),0)</f>
        <v>466.59</v>
      </c>
      <c r="S29" s="21">
        <f>IF(S$2&gt;=$G29,INDEX(CHOOSE(MATCH($C29,'Resource Cost Trajectories'!$B$3:$B$6,0),'Resource Cost Trajectories'!$C$113:$F$142,'Resource Cost Trajectories'!$I$113:$L$142,'Resource Cost Trajectories'!$O$113:$R$142,'Resource Cost Trajectories'!$U$113:$X$142),MATCH($G29,'Resource Cost Trajectories'!$B$113:$B$142,0),MATCH($D29,'Resource Cost Trajectories'!$C$112:$F$112,0))+SUMIFS('Transmission Cost by Case'!$H:$H,'Transmission Cost by Case'!$B:$B,$B29,'Transmission Cost by Case'!$C:$C,$C29,'Transmission Cost by Case'!$D:$D,$E29),0)</f>
        <v>466.59</v>
      </c>
      <c r="T29" s="21">
        <f>IF(T$2&gt;=$G29,INDEX(CHOOSE(MATCH($C29,'Resource Cost Trajectories'!$B$3:$B$6,0),'Resource Cost Trajectories'!$C$113:$F$142,'Resource Cost Trajectories'!$I$113:$L$142,'Resource Cost Trajectories'!$O$113:$R$142,'Resource Cost Trajectories'!$U$113:$X$142),MATCH($G29,'Resource Cost Trajectories'!$B$113:$B$142,0),MATCH($D29,'Resource Cost Trajectories'!$C$112:$F$112,0))+SUMIFS('Transmission Cost by Case'!$H:$H,'Transmission Cost by Case'!$B:$B,$B29,'Transmission Cost by Case'!$C:$C,$C29,'Transmission Cost by Case'!$D:$D,$E29),0)</f>
        <v>466.59</v>
      </c>
      <c r="U29" s="21">
        <f>IF(U$2&gt;=$G29,INDEX(CHOOSE(MATCH($C29,'Resource Cost Trajectories'!$B$3:$B$6,0),'Resource Cost Trajectories'!$C$113:$F$142,'Resource Cost Trajectories'!$I$113:$L$142,'Resource Cost Trajectories'!$O$113:$R$142,'Resource Cost Trajectories'!$U$113:$X$142),MATCH($G29,'Resource Cost Trajectories'!$B$113:$B$142,0),MATCH($D29,'Resource Cost Trajectories'!$C$112:$F$112,0))+SUMIFS('Transmission Cost by Case'!$H:$H,'Transmission Cost by Case'!$B:$B,$B29,'Transmission Cost by Case'!$C:$C,$C29,'Transmission Cost by Case'!$D:$D,$E29),0)</f>
        <v>466.59</v>
      </c>
      <c r="V29" s="21">
        <f>IF(V$2&gt;=$G29,INDEX(CHOOSE(MATCH($C29,'Resource Cost Trajectories'!$B$3:$B$6,0),'Resource Cost Trajectories'!$C$113:$F$142,'Resource Cost Trajectories'!$I$113:$L$142,'Resource Cost Trajectories'!$O$113:$R$142,'Resource Cost Trajectories'!$U$113:$X$142),MATCH($G29,'Resource Cost Trajectories'!$B$113:$B$142,0),MATCH($D29,'Resource Cost Trajectories'!$C$112:$F$112,0))+SUMIFS('Transmission Cost by Case'!$H:$H,'Transmission Cost by Case'!$B:$B,$B29,'Transmission Cost by Case'!$C:$C,$C29,'Transmission Cost by Case'!$D:$D,$E29),0)</f>
        <v>466.59</v>
      </c>
      <c r="W29" s="21">
        <f>IF(W$2&gt;=$G29,INDEX(CHOOSE(MATCH($C29,'Resource Cost Trajectories'!$B$3:$B$6,0),'Resource Cost Trajectories'!$C$113:$F$142,'Resource Cost Trajectories'!$I$113:$L$142,'Resource Cost Trajectories'!$O$113:$R$142,'Resource Cost Trajectories'!$U$113:$X$142),MATCH($G29,'Resource Cost Trajectories'!$B$113:$B$142,0),MATCH($D29,'Resource Cost Trajectories'!$C$112:$F$112,0))+SUMIFS('Transmission Cost by Case'!$H:$H,'Transmission Cost by Case'!$B:$B,$B29,'Transmission Cost by Case'!$C:$C,$C29,'Transmission Cost by Case'!$D:$D,$E29),0)</f>
        <v>466.59</v>
      </c>
    </row>
    <row r="30" spans="2:26">
      <c r="B30" s="3">
        <v>6</v>
      </c>
      <c r="C30" s="3" t="s">
        <v>14</v>
      </c>
      <c r="D30" s="3" t="s">
        <v>12</v>
      </c>
      <c r="E30" s="3" t="s">
        <v>17</v>
      </c>
      <c r="F30" s="4">
        <v>2680</v>
      </c>
      <c r="G30" s="4">
        <v>2040</v>
      </c>
      <c r="H30" s="21">
        <f>IF(H$2&gt;=$G30,INDEX(CHOOSE(MATCH($C30,'Resource Cost Trajectories'!$B$3:$B$6,0),'Resource Cost Trajectories'!$C$113:$F$142,'Resource Cost Trajectories'!$I$113:$L$142,'Resource Cost Trajectories'!$O$113:$R$142,'Resource Cost Trajectories'!$U$113:$X$142),MATCH($G30,'Resource Cost Trajectories'!$B$113:$B$142,0),MATCH($D30,'Resource Cost Trajectories'!$C$112:$F$112,0))+SUMIFS('Transmission Cost by Case'!$H:$H,'Transmission Cost by Case'!$B:$B,$B30,'Transmission Cost by Case'!$C:$C,$C30,'Transmission Cost by Case'!$D:$D,$E30),0)</f>
        <v>0</v>
      </c>
      <c r="I30" s="21">
        <f>IF(I$2&gt;=$G30,INDEX(CHOOSE(MATCH($C30,'Resource Cost Trajectories'!$B$3:$B$6,0),'Resource Cost Trajectories'!$C$113:$F$142,'Resource Cost Trajectories'!$I$113:$L$142,'Resource Cost Trajectories'!$O$113:$R$142,'Resource Cost Trajectories'!$U$113:$X$142),MATCH($G30,'Resource Cost Trajectories'!$B$113:$B$142,0),MATCH($D30,'Resource Cost Trajectories'!$C$112:$F$112,0))+SUMIFS('Transmission Cost by Case'!$H:$H,'Transmission Cost by Case'!$B:$B,$B30,'Transmission Cost by Case'!$C:$C,$C30,'Transmission Cost by Case'!$D:$D,$E30),0)</f>
        <v>0</v>
      </c>
      <c r="J30" s="21">
        <f>IF(J$2&gt;=$G30,INDEX(CHOOSE(MATCH($C30,'Resource Cost Trajectories'!$B$3:$B$6,0),'Resource Cost Trajectories'!$C$113:$F$142,'Resource Cost Trajectories'!$I$113:$L$142,'Resource Cost Trajectories'!$O$113:$R$142,'Resource Cost Trajectories'!$U$113:$X$142),MATCH($G30,'Resource Cost Trajectories'!$B$113:$B$142,0),MATCH($D30,'Resource Cost Trajectories'!$C$112:$F$112,0))+SUMIFS('Transmission Cost by Case'!$H:$H,'Transmission Cost by Case'!$B:$B,$B30,'Transmission Cost by Case'!$C:$C,$C30,'Transmission Cost by Case'!$D:$D,$E30),0)</f>
        <v>0</v>
      </c>
      <c r="K30" s="21">
        <f>IF(K$2&gt;=$G30,INDEX(CHOOSE(MATCH($C30,'Resource Cost Trajectories'!$B$3:$B$6,0),'Resource Cost Trajectories'!$C$113:$F$142,'Resource Cost Trajectories'!$I$113:$L$142,'Resource Cost Trajectories'!$O$113:$R$142,'Resource Cost Trajectories'!$U$113:$X$142),MATCH($G30,'Resource Cost Trajectories'!$B$113:$B$142,0),MATCH($D30,'Resource Cost Trajectories'!$C$112:$F$112,0))+SUMIFS('Transmission Cost by Case'!$H:$H,'Transmission Cost by Case'!$B:$B,$B30,'Transmission Cost by Case'!$C:$C,$C30,'Transmission Cost by Case'!$D:$D,$E30),0)</f>
        <v>0</v>
      </c>
      <c r="L30" s="21">
        <f>IF(L$2&gt;=$G30,INDEX(CHOOSE(MATCH($C30,'Resource Cost Trajectories'!$B$3:$B$6,0),'Resource Cost Trajectories'!$C$113:$F$142,'Resource Cost Trajectories'!$I$113:$L$142,'Resource Cost Trajectories'!$O$113:$R$142,'Resource Cost Trajectories'!$U$113:$X$142),MATCH($G30,'Resource Cost Trajectories'!$B$113:$B$142,0),MATCH($D30,'Resource Cost Trajectories'!$C$112:$F$112,0))+SUMIFS('Transmission Cost by Case'!$H:$H,'Transmission Cost by Case'!$B:$B,$B30,'Transmission Cost by Case'!$C:$C,$C30,'Transmission Cost by Case'!$D:$D,$E30),0)</f>
        <v>0</v>
      </c>
      <c r="M30" s="21">
        <f>IF(M$2&gt;=$G30,INDEX(CHOOSE(MATCH($C30,'Resource Cost Trajectories'!$B$3:$B$6,0),'Resource Cost Trajectories'!$C$113:$F$142,'Resource Cost Trajectories'!$I$113:$L$142,'Resource Cost Trajectories'!$O$113:$R$142,'Resource Cost Trajectories'!$U$113:$X$142),MATCH($G30,'Resource Cost Trajectories'!$B$113:$B$142,0),MATCH($D30,'Resource Cost Trajectories'!$C$112:$F$112,0))+SUMIFS('Transmission Cost by Case'!$H:$H,'Transmission Cost by Case'!$B:$B,$B30,'Transmission Cost by Case'!$C:$C,$C30,'Transmission Cost by Case'!$D:$D,$E30),0)</f>
        <v>0</v>
      </c>
      <c r="N30" s="21">
        <f>IF(N$2&gt;=$G30,INDEX(CHOOSE(MATCH($C30,'Resource Cost Trajectories'!$B$3:$B$6,0),'Resource Cost Trajectories'!$C$113:$F$142,'Resource Cost Trajectories'!$I$113:$L$142,'Resource Cost Trajectories'!$O$113:$R$142,'Resource Cost Trajectories'!$U$113:$X$142),MATCH($G30,'Resource Cost Trajectories'!$B$113:$B$142,0),MATCH($D30,'Resource Cost Trajectories'!$C$112:$F$112,0))+SUMIFS('Transmission Cost by Case'!$H:$H,'Transmission Cost by Case'!$B:$B,$B30,'Transmission Cost by Case'!$C:$C,$C30,'Transmission Cost by Case'!$D:$D,$E30),0)</f>
        <v>0</v>
      </c>
      <c r="O30" s="21">
        <f>IF(O$2&gt;=$G30,INDEX(CHOOSE(MATCH($C30,'Resource Cost Trajectories'!$B$3:$B$6,0),'Resource Cost Trajectories'!$C$113:$F$142,'Resource Cost Trajectories'!$I$113:$L$142,'Resource Cost Trajectories'!$O$113:$R$142,'Resource Cost Trajectories'!$U$113:$X$142),MATCH($G30,'Resource Cost Trajectories'!$B$113:$B$142,0),MATCH($D30,'Resource Cost Trajectories'!$C$112:$F$112,0))+SUMIFS('Transmission Cost by Case'!$H:$H,'Transmission Cost by Case'!$B:$B,$B30,'Transmission Cost by Case'!$C:$C,$C30,'Transmission Cost by Case'!$D:$D,$E30),0)</f>
        <v>0</v>
      </c>
      <c r="P30" s="21">
        <f>IF(P$2&gt;=$G30,INDEX(CHOOSE(MATCH($C30,'Resource Cost Trajectories'!$B$3:$B$6,0),'Resource Cost Trajectories'!$C$113:$F$142,'Resource Cost Trajectories'!$I$113:$L$142,'Resource Cost Trajectories'!$O$113:$R$142,'Resource Cost Trajectories'!$U$113:$X$142),MATCH($G30,'Resource Cost Trajectories'!$B$113:$B$142,0),MATCH($D30,'Resource Cost Trajectories'!$C$112:$F$112,0))+SUMIFS('Transmission Cost by Case'!$H:$H,'Transmission Cost by Case'!$B:$B,$B30,'Transmission Cost by Case'!$C:$C,$C30,'Transmission Cost by Case'!$D:$D,$E30),0)</f>
        <v>0</v>
      </c>
      <c r="Q30" s="21">
        <f>IF(Q$2&gt;=$G30,INDEX(CHOOSE(MATCH($C30,'Resource Cost Trajectories'!$B$3:$B$6,0),'Resource Cost Trajectories'!$C$113:$F$142,'Resource Cost Trajectories'!$I$113:$L$142,'Resource Cost Trajectories'!$O$113:$R$142,'Resource Cost Trajectories'!$U$113:$X$142),MATCH($G30,'Resource Cost Trajectories'!$B$113:$B$142,0),MATCH($D30,'Resource Cost Trajectories'!$C$112:$F$112,0))+SUMIFS('Transmission Cost by Case'!$H:$H,'Transmission Cost by Case'!$B:$B,$B30,'Transmission Cost by Case'!$C:$C,$C30,'Transmission Cost by Case'!$D:$D,$E30),0)</f>
        <v>0</v>
      </c>
      <c r="R30" s="21">
        <f>IF(R$2&gt;=$G30,INDEX(CHOOSE(MATCH($C30,'Resource Cost Trajectories'!$B$3:$B$6,0),'Resource Cost Trajectories'!$C$113:$F$142,'Resource Cost Trajectories'!$I$113:$L$142,'Resource Cost Trajectories'!$O$113:$R$142,'Resource Cost Trajectories'!$U$113:$X$142),MATCH($G30,'Resource Cost Trajectories'!$B$113:$B$142,0),MATCH($D30,'Resource Cost Trajectories'!$C$112:$F$112,0))+SUMIFS('Transmission Cost by Case'!$H:$H,'Transmission Cost by Case'!$B:$B,$B30,'Transmission Cost by Case'!$C:$C,$C30,'Transmission Cost by Case'!$D:$D,$E30),0)</f>
        <v>418.69</v>
      </c>
      <c r="S30" s="21">
        <f>IF(S$2&gt;=$G30,INDEX(CHOOSE(MATCH($C30,'Resource Cost Trajectories'!$B$3:$B$6,0),'Resource Cost Trajectories'!$C$113:$F$142,'Resource Cost Trajectories'!$I$113:$L$142,'Resource Cost Trajectories'!$O$113:$R$142,'Resource Cost Trajectories'!$U$113:$X$142),MATCH($G30,'Resource Cost Trajectories'!$B$113:$B$142,0),MATCH($D30,'Resource Cost Trajectories'!$C$112:$F$112,0))+SUMIFS('Transmission Cost by Case'!$H:$H,'Transmission Cost by Case'!$B:$B,$B30,'Transmission Cost by Case'!$C:$C,$C30,'Transmission Cost by Case'!$D:$D,$E30),0)</f>
        <v>418.69</v>
      </c>
      <c r="T30" s="21">
        <f>IF(T$2&gt;=$G30,INDEX(CHOOSE(MATCH($C30,'Resource Cost Trajectories'!$B$3:$B$6,0),'Resource Cost Trajectories'!$C$113:$F$142,'Resource Cost Trajectories'!$I$113:$L$142,'Resource Cost Trajectories'!$O$113:$R$142,'Resource Cost Trajectories'!$U$113:$X$142),MATCH($G30,'Resource Cost Trajectories'!$B$113:$B$142,0),MATCH($D30,'Resource Cost Trajectories'!$C$112:$F$112,0))+SUMIFS('Transmission Cost by Case'!$H:$H,'Transmission Cost by Case'!$B:$B,$B30,'Transmission Cost by Case'!$C:$C,$C30,'Transmission Cost by Case'!$D:$D,$E30),0)</f>
        <v>418.69</v>
      </c>
      <c r="U30" s="21">
        <f>IF(U$2&gt;=$G30,INDEX(CHOOSE(MATCH($C30,'Resource Cost Trajectories'!$B$3:$B$6,0),'Resource Cost Trajectories'!$C$113:$F$142,'Resource Cost Trajectories'!$I$113:$L$142,'Resource Cost Trajectories'!$O$113:$R$142,'Resource Cost Trajectories'!$U$113:$X$142),MATCH($G30,'Resource Cost Trajectories'!$B$113:$B$142,0),MATCH($D30,'Resource Cost Trajectories'!$C$112:$F$112,0))+SUMIFS('Transmission Cost by Case'!$H:$H,'Transmission Cost by Case'!$B:$B,$B30,'Transmission Cost by Case'!$C:$C,$C30,'Transmission Cost by Case'!$D:$D,$E30),0)</f>
        <v>418.69</v>
      </c>
      <c r="V30" s="21">
        <f>IF(V$2&gt;=$G30,INDEX(CHOOSE(MATCH($C30,'Resource Cost Trajectories'!$B$3:$B$6,0),'Resource Cost Trajectories'!$C$113:$F$142,'Resource Cost Trajectories'!$I$113:$L$142,'Resource Cost Trajectories'!$O$113:$R$142,'Resource Cost Trajectories'!$U$113:$X$142),MATCH($G30,'Resource Cost Trajectories'!$B$113:$B$142,0),MATCH($D30,'Resource Cost Trajectories'!$C$112:$F$112,0))+SUMIFS('Transmission Cost by Case'!$H:$H,'Transmission Cost by Case'!$B:$B,$B30,'Transmission Cost by Case'!$C:$C,$C30,'Transmission Cost by Case'!$D:$D,$E30),0)</f>
        <v>418.69</v>
      </c>
      <c r="W30" s="21">
        <f>IF(W$2&gt;=$G30,INDEX(CHOOSE(MATCH($C30,'Resource Cost Trajectories'!$B$3:$B$6,0),'Resource Cost Trajectories'!$C$113:$F$142,'Resource Cost Trajectories'!$I$113:$L$142,'Resource Cost Trajectories'!$O$113:$R$142,'Resource Cost Trajectories'!$U$113:$X$142),MATCH($G30,'Resource Cost Trajectories'!$B$113:$B$142,0),MATCH($D30,'Resource Cost Trajectories'!$C$112:$F$112,0))+SUMIFS('Transmission Cost by Case'!$H:$H,'Transmission Cost by Case'!$B:$B,$B30,'Transmission Cost by Case'!$C:$C,$C30,'Transmission Cost by Case'!$D:$D,$E30),0)</f>
        <v>418.69</v>
      </c>
    </row>
    <row r="31" spans="2:26">
      <c r="B31" s="3">
        <v>6</v>
      </c>
      <c r="C31" s="3" t="s">
        <v>14</v>
      </c>
      <c r="D31" s="3" t="s">
        <v>13</v>
      </c>
      <c r="E31" s="3" t="s">
        <v>17</v>
      </c>
      <c r="F31" s="4">
        <v>2680</v>
      </c>
      <c r="G31" s="4">
        <v>2040</v>
      </c>
      <c r="H31" s="21">
        <f>IF(H$2&gt;=$G31,INDEX(CHOOSE(MATCH($C31,'Resource Cost Trajectories'!$B$3:$B$6,0),'Resource Cost Trajectories'!$C$113:$F$142,'Resource Cost Trajectories'!$I$113:$L$142,'Resource Cost Trajectories'!$O$113:$R$142,'Resource Cost Trajectories'!$U$113:$X$142),MATCH($G31,'Resource Cost Trajectories'!$B$113:$B$142,0),MATCH($D31,'Resource Cost Trajectories'!$C$112:$F$112,0))+SUMIFS('Transmission Cost by Case'!$H:$H,'Transmission Cost by Case'!$B:$B,$B31,'Transmission Cost by Case'!$C:$C,$C31,'Transmission Cost by Case'!$D:$D,$E31),0)</f>
        <v>0</v>
      </c>
      <c r="I31" s="21">
        <f>IF(I$2&gt;=$G31,INDEX(CHOOSE(MATCH($C31,'Resource Cost Trajectories'!$B$3:$B$6,0),'Resource Cost Trajectories'!$C$113:$F$142,'Resource Cost Trajectories'!$I$113:$L$142,'Resource Cost Trajectories'!$O$113:$R$142,'Resource Cost Trajectories'!$U$113:$X$142),MATCH($G31,'Resource Cost Trajectories'!$B$113:$B$142,0),MATCH($D31,'Resource Cost Trajectories'!$C$112:$F$112,0))+SUMIFS('Transmission Cost by Case'!$H:$H,'Transmission Cost by Case'!$B:$B,$B31,'Transmission Cost by Case'!$C:$C,$C31,'Transmission Cost by Case'!$D:$D,$E31),0)</f>
        <v>0</v>
      </c>
      <c r="J31" s="21">
        <f>IF(J$2&gt;=$G31,INDEX(CHOOSE(MATCH($C31,'Resource Cost Trajectories'!$B$3:$B$6,0),'Resource Cost Trajectories'!$C$113:$F$142,'Resource Cost Trajectories'!$I$113:$L$142,'Resource Cost Trajectories'!$O$113:$R$142,'Resource Cost Trajectories'!$U$113:$X$142),MATCH($G31,'Resource Cost Trajectories'!$B$113:$B$142,0),MATCH($D31,'Resource Cost Trajectories'!$C$112:$F$112,0))+SUMIFS('Transmission Cost by Case'!$H:$H,'Transmission Cost by Case'!$B:$B,$B31,'Transmission Cost by Case'!$C:$C,$C31,'Transmission Cost by Case'!$D:$D,$E31),0)</f>
        <v>0</v>
      </c>
      <c r="K31" s="21">
        <f>IF(K$2&gt;=$G31,INDEX(CHOOSE(MATCH($C31,'Resource Cost Trajectories'!$B$3:$B$6,0),'Resource Cost Trajectories'!$C$113:$F$142,'Resource Cost Trajectories'!$I$113:$L$142,'Resource Cost Trajectories'!$O$113:$R$142,'Resource Cost Trajectories'!$U$113:$X$142),MATCH($G31,'Resource Cost Trajectories'!$B$113:$B$142,0),MATCH($D31,'Resource Cost Trajectories'!$C$112:$F$112,0))+SUMIFS('Transmission Cost by Case'!$H:$H,'Transmission Cost by Case'!$B:$B,$B31,'Transmission Cost by Case'!$C:$C,$C31,'Transmission Cost by Case'!$D:$D,$E31),0)</f>
        <v>0</v>
      </c>
      <c r="L31" s="21">
        <f>IF(L$2&gt;=$G31,INDEX(CHOOSE(MATCH($C31,'Resource Cost Trajectories'!$B$3:$B$6,0),'Resource Cost Trajectories'!$C$113:$F$142,'Resource Cost Trajectories'!$I$113:$L$142,'Resource Cost Trajectories'!$O$113:$R$142,'Resource Cost Trajectories'!$U$113:$X$142),MATCH($G31,'Resource Cost Trajectories'!$B$113:$B$142,0),MATCH($D31,'Resource Cost Trajectories'!$C$112:$F$112,0))+SUMIFS('Transmission Cost by Case'!$H:$H,'Transmission Cost by Case'!$B:$B,$B31,'Transmission Cost by Case'!$C:$C,$C31,'Transmission Cost by Case'!$D:$D,$E31),0)</f>
        <v>0</v>
      </c>
      <c r="M31" s="21">
        <f>IF(M$2&gt;=$G31,INDEX(CHOOSE(MATCH($C31,'Resource Cost Trajectories'!$B$3:$B$6,0),'Resource Cost Trajectories'!$C$113:$F$142,'Resource Cost Trajectories'!$I$113:$L$142,'Resource Cost Trajectories'!$O$113:$R$142,'Resource Cost Trajectories'!$U$113:$X$142),MATCH($G31,'Resource Cost Trajectories'!$B$113:$B$142,0),MATCH($D31,'Resource Cost Trajectories'!$C$112:$F$112,0))+SUMIFS('Transmission Cost by Case'!$H:$H,'Transmission Cost by Case'!$B:$B,$B31,'Transmission Cost by Case'!$C:$C,$C31,'Transmission Cost by Case'!$D:$D,$E31),0)</f>
        <v>0</v>
      </c>
      <c r="N31" s="21">
        <f>IF(N$2&gt;=$G31,INDEX(CHOOSE(MATCH($C31,'Resource Cost Trajectories'!$B$3:$B$6,0),'Resource Cost Trajectories'!$C$113:$F$142,'Resource Cost Trajectories'!$I$113:$L$142,'Resource Cost Trajectories'!$O$113:$R$142,'Resource Cost Trajectories'!$U$113:$X$142),MATCH($G31,'Resource Cost Trajectories'!$B$113:$B$142,0),MATCH($D31,'Resource Cost Trajectories'!$C$112:$F$112,0))+SUMIFS('Transmission Cost by Case'!$H:$H,'Transmission Cost by Case'!$B:$B,$B31,'Transmission Cost by Case'!$C:$C,$C31,'Transmission Cost by Case'!$D:$D,$E31),0)</f>
        <v>0</v>
      </c>
      <c r="O31" s="21">
        <f>IF(O$2&gt;=$G31,INDEX(CHOOSE(MATCH($C31,'Resource Cost Trajectories'!$B$3:$B$6,0),'Resource Cost Trajectories'!$C$113:$F$142,'Resource Cost Trajectories'!$I$113:$L$142,'Resource Cost Trajectories'!$O$113:$R$142,'Resource Cost Trajectories'!$U$113:$X$142),MATCH($G31,'Resource Cost Trajectories'!$B$113:$B$142,0),MATCH($D31,'Resource Cost Trajectories'!$C$112:$F$112,0))+SUMIFS('Transmission Cost by Case'!$H:$H,'Transmission Cost by Case'!$B:$B,$B31,'Transmission Cost by Case'!$C:$C,$C31,'Transmission Cost by Case'!$D:$D,$E31),0)</f>
        <v>0</v>
      </c>
      <c r="P31" s="21">
        <f>IF(P$2&gt;=$G31,INDEX(CHOOSE(MATCH($C31,'Resource Cost Trajectories'!$B$3:$B$6,0),'Resource Cost Trajectories'!$C$113:$F$142,'Resource Cost Trajectories'!$I$113:$L$142,'Resource Cost Trajectories'!$O$113:$R$142,'Resource Cost Trajectories'!$U$113:$X$142),MATCH($G31,'Resource Cost Trajectories'!$B$113:$B$142,0),MATCH($D31,'Resource Cost Trajectories'!$C$112:$F$112,0))+SUMIFS('Transmission Cost by Case'!$H:$H,'Transmission Cost by Case'!$B:$B,$B31,'Transmission Cost by Case'!$C:$C,$C31,'Transmission Cost by Case'!$D:$D,$E31),0)</f>
        <v>0</v>
      </c>
      <c r="Q31" s="21">
        <f>IF(Q$2&gt;=$G31,INDEX(CHOOSE(MATCH($C31,'Resource Cost Trajectories'!$B$3:$B$6,0),'Resource Cost Trajectories'!$C$113:$F$142,'Resource Cost Trajectories'!$I$113:$L$142,'Resource Cost Trajectories'!$O$113:$R$142,'Resource Cost Trajectories'!$U$113:$X$142),MATCH($G31,'Resource Cost Trajectories'!$B$113:$B$142,0),MATCH($D31,'Resource Cost Trajectories'!$C$112:$F$112,0))+SUMIFS('Transmission Cost by Case'!$H:$H,'Transmission Cost by Case'!$B:$B,$B31,'Transmission Cost by Case'!$C:$C,$C31,'Transmission Cost by Case'!$D:$D,$E31),0)</f>
        <v>0</v>
      </c>
      <c r="R31" s="21">
        <f>IF(R$2&gt;=$G31,INDEX(CHOOSE(MATCH($C31,'Resource Cost Trajectories'!$B$3:$B$6,0),'Resource Cost Trajectories'!$C$113:$F$142,'Resource Cost Trajectories'!$I$113:$L$142,'Resource Cost Trajectories'!$O$113:$R$142,'Resource Cost Trajectories'!$U$113:$X$142),MATCH($G31,'Resource Cost Trajectories'!$B$113:$B$142,0),MATCH($D31,'Resource Cost Trajectories'!$C$112:$F$112,0))+SUMIFS('Transmission Cost by Case'!$H:$H,'Transmission Cost by Case'!$B:$B,$B31,'Transmission Cost by Case'!$C:$C,$C31,'Transmission Cost by Case'!$D:$D,$E31),0)</f>
        <v>395.17</v>
      </c>
      <c r="S31" s="21">
        <f>IF(S$2&gt;=$G31,INDEX(CHOOSE(MATCH($C31,'Resource Cost Trajectories'!$B$3:$B$6,0),'Resource Cost Trajectories'!$C$113:$F$142,'Resource Cost Trajectories'!$I$113:$L$142,'Resource Cost Trajectories'!$O$113:$R$142,'Resource Cost Trajectories'!$U$113:$X$142),MATCH($G31,'Resource Cost Trajectories'!$B$113:$B$142,0),MATCH($D31,'Resource Cost Trajectories'!$C$112:$F$112,0))+SUMIFS('Transmission Cost by Case'!$H:$H,'Transmission Cost by Case'!$B:$B,$B31,'Transmission Cost by Case'!$C:$C,$C31,'Transmission Cost by Case'!$D:$D,$E31),0)</f>
        <v>395.17</v>
      </c>
      <c r="T31" s="21">
        <f>IF(T$2&gt;=$G31,INDEX(CHOOSE(MATCH($C31,'Resource Cost Trajectories'!$B$3:$B$6,0),'Resource Cost Trajectories'!$C$113:$F$142,'Resource Cost Trajectories'!$I$113:$L$142,'Resource Cost Trajectories'!$O$113:$R$142,'Resource Cost Trajectories'!$U$113:$X$142),MATCH($G31,'Resource Cost Trajectories'!$B$113:$B$142,0),MATCH($D31,'Resource Cost Trajectories'!$C$112:$F$112,0))+SUMIFS('Transmission Cost by Case'!$H:$H,'Transmission Cost by Case'!$B:$B,$B31,'Transmission Cost by Case'!$C:$C,$C31,'Transmission Cost by Case'!$D:$D,$E31),0)</f>
        <v>395.17</v>
      </c>
      <c r="U31" s="21">
        <f>IF(U$2&gt;=$G31,INDEX(CHOOSE(MATCH($C31,'Resource Cost Trajectories'!$B$3:$B$6,0),'Resource Cost Trajectories'!$C$113:$F$142,'Resource Cost Trajectories'!$I$113:$L$142,'Resource Cost Trajectories'!$O$113:$R$142,'Resource Cost Trajectories'!$U$113:$X$142),MATCH($G31,'Resource Cost Trajectories'!$B$113:$B$142,0),MATCH($D31,'Resource Cost Trajectories'!$C$112:$F$112,0))+SUMIFS('Transmission Cost by Case'!$H:$H,'Transmission Cost by Case'!$B:$B,$B31,'Transmission Cost by Case'!$C:$C,$C31,'Transmission Cost by Case'!$D:$D,$E31),0)</f>
        <v>395.17</v>
      </c>
      <c r="V31" s="21">
        <f>IF(V$2&gt;=$G31,INDEX(CHOOSE(MATCH($C31,'Resource Cost Trajectories'!$B$3:$B$6,0),'Resource Cost Trajectories'!$C$113:$F$142,'Resource Cost Trajectories'!$I$113:$L$142,'Resource Cost Trajectories'!$O$113:$R$142,'Resource Cost Trajectories'!$U$113:$X$142),MATCH($G31,'Resource Cost Trajectories'!$B$113:$B$142,0),MATCH($D31,'Resource Cost Trajectories'!$C$112:$F$112,0))+SUMIFS('Transmission Cost by Case'!$H:$H,'Transmission Cost by Case'!$B:$B,$B31,'Transmission Cost by Case'!$C:$C,$C31,'Transmission Cost by Case'!$D:$D,$E31),0)</f>
        <v>395.17</v>
      </c>
      <c r="W31" s="21">
        <f>IF(W$2&gt;=$G31,INDEX(CHOOSE(MATCH($C31,'Resource Cost Trajectories'!$B$3:$B$6,0),'Resource Cost Trajectories'!$C$113:$F$142,'Resource Cost Trajectories'!$I$113:$L$142,'Resource Cost Trajectories'!$O$113:$R$142,'Resource Cost Trajectories'!$U$113:$X$142),MATCH($G31,'Resource Cost Trajectories'!$B$113:$B$142,0),MATCH($D31,'Resource Cost Trajectories'!$C$112:$F$112,0))+SUMIFS('Transmission Cost by Case'!$H:$H,'Transmission Cost by Case'!$B:$B,$B31,'Transmission Cost by Case'!$C:$C,$C31,'Transmission Cost by Case'!$D:$D,$E31),0)</f>
        <v>395.17</v>
      </c>
    </row>
    <row r="32" spans="2:26">
      <c r="B32" s="3">
        <v>6</v>
      </c>
      <c r="C32" s="3" t="s">
        <v>14</v>
      </c>
      <c r="D32" s="3" t="s">
        <v>12</v>
      </c>
      <c r="E32" s="3" t="s">
        <v>16</v>
      </c>
      <c r="F32" s="4">
        <v>2680</v>
      </c>
      <c r="G32" s="4">
        <v>2040</v>
      </c>
      <c r="H32" s="21">
        <f>IF(H$2&gt;=$G32,INDEX(CHOOSE(MATCH($C32,'Resource Cost Trajectories'!$B$3:$B$6,0),'Resource Cost Trajectories'!$C$113:$F$142,'Resource Cost Trajectories'!$I$113:$L$142,'Resource Cost Trajectories'!$O$113:$R$142,'Resource Cost Trajectories'!$U$113:$X$142),MATCH($G32,'Resource Cost Trajectories'!$B$113:$B$142,0),MATCH($D32,'Resource Cost Trajectories'!$C$112:$F$112,0))+SUMIFS('Transmission Cost by Case'!$H:$H,'Transmission Cost by Case'!$B:$B,$B32,'Transmission Cost by Case'!$C:$C,$C32,'Transmission Cost by Case'!$D:$D,$E32),0)</f>
        <v>0</v>
      </c>
      <c r="I32" s="21">
        <f>IF(I$2&gt;=$G32,INDEX(CHOOSE(MATCH($C32,'Resource Cost Trajectories'!$B$3:$B$6,0),'Resource Cost Trajectories'!$C$113:$F$142,'Resource Cost Trajectories'!$I$113:$L$142,'Resource Cost Trajectories'!$O$113:$R$142,'Resource Cost Trajectories'!$U$113:$X$142),MATCH($G32,'Resource Cost Trajectories'!$B$113:$B$142,0),MATCH($D32,'Resource Cost Trajectories'!$C$112:$F$112,0))+SUMIFS('Transmission Cost by Case'!$H:$H,'Transmission Cost by Case'!$B:$B,$B32,'Transmission Cost by Case'!$C:$C,$C32,'Transmission Cost by Case'!$D:$D,$E32),0)</f>
        <v>0</v>
      </c>
      <c r="J32" s="21">
        <f>IF(J$2&gt;=$G32,INDEX(CHOOSE(MATCH($C32,'Resource Cost Trajectories'!$B$3:$B$6,0),'Resource Cost Trajectories'!$C$113:$F$142,'Resource Cost Trajectories'!$I$113:$L$142,'Resource Cost Trajectories'!$O$113:$R$142,'Resource Cost Trajectories'!$U$113:$X$142),MATCH($G32,'Resource Cost Trajectories'!$B$113:$B$142,0),MATCH($D32,'Resource Cost Trajectories'!$C$112:$F$112,0))+SUMIFS('Transmission Cost by Case'!$H:$H,'Transmission Cost by Case'!$B:$B,$B32,'Transmission Cost by Case'!$C:$C,$C32,'Transmission Cost by Case'!$D:$D,$E32),0)</f>
        <v>0</v>
      </c>
      <c r="K32" s="21">
        <f>IF(K$2&gt;=$G32,INDEX(CHOOSE(MATCH($C32,'Resource Cost Trajectories'!$B$3:$B$6,0),'Resource Cost Trajectories'!$C$113:$F$142,'Resource Cost Trajectories'!$I$113:$L$142,'Resource Cost Trajectories'!$O$113:$R$142,'Resource Cost Trajectories'!$U$113:$X$142),MATCH($G32,'Resource Cost Trajectories'!$B$113:$B$142,0),MATCH($D32,'Resource Cost Trajectories'!$C$112:$F$112,0))+SUMIFS('Transmission Cost by Case'!$H:$H,'Transmission Cost by Case'!$B:$B,$B32,'Transmission Cost by Case'!$C:$C,$C32,'Transmission Cost by Case'!$D:$D,$E32),0)</f>
        <v>0</v>
      </c>
      <c r="L32" s="21">
        <f>IF(L$2&gt;=$G32,INDEX(CHOOSE(MATCH($C32,'Resource Cost Trajectories'!$B$3:$B$6,0),'Resource Cost Trajectories'!$C$113:$F$142,'Resource Cost Trajectories'!$I$113:$L$142,'Resource Cost Trajectories'!$O$113:$R$142,'Resource Cost Trajectories'!$U$113:$X$142),MATCH($G32,'Resource Cost Trajectories'!$B$113:$B$142,0),MATCH($D32,'Resource Cost Trajectories'!$C$112:$F$112,0))+SUMIFS('Transmission Cost by Case'!$H:$H,'Transmission Cost by Case'!$B:$B,$B32,'Transmission Cost by Case'!$C:$C,$C32,'Transmission Cost by Case'!$D:$D,$E32),0)</f>
        <v>0</v>
      </c>
      <c r="M32" s="21">
        <f>IF(M$2&gt;=$G32,INDEX(CHOOSE(MATCH($C32,'Resource Cost Trajectories'!$B$3:$B$6,0),'Resource Cost Trajectories'!$C$113:$F$142,'Resource Cost Trajectories'!$I$113:$L$142,'Resource Cost Trajectories'!$O$113:$R$142,'Resource Cost Trajectories'!$U$113:$X$142),MATCH($G32,'Resource Cost Trajectories'!$B$113:$B$142,0),MATCH($D32,'Resource Cost Trajectories'!$C$112:$F$112,0))+SUMIFS('Transmission Cost by Case'!$H:$H,'Transmission Cost by Case'!$B:$B,$B32,'Transmission Cost by Case'!$C:$C,$C32,'Transmission Cost by Case'!$D:$D,$E32),0)</f>
        <v>0</v>
      </c>
      <c r="N32" s="21">
        <f>IF(N$2&gt;=$G32,INDEX(CHOOSE(MATCH($C32,'Resource Cost Trajectories'!$B$3:$B$6,0),'Resource Cost Trajectories'!$C$113:$F$142,'Resource Cost Trajectories'!$I$113:$L$142,'Resource Cost Trajectories'!$O$113:$R$142,'Resource Cost Trajectories'!$U$113:$X$142),MATCH($G32,'Resource Cost Trajectories'!$B$113:$B$142,0),MATCH($D32,'Resource Cost Trajectories'!$C$112:$F$112,0))+SUMIFS('Transmission Cost by Case'!$H:$H,'Transmission Cost by Case'!$B:$B,$B32,'Transmission Cost by Case'!$C:$C,$C32,'Transmission Cost by Case'!$D:$D,$E32),0)</f>
        <v>0</v>
      </c>
      <c r="O32" s="21">
        <f>IF(O$2&gt;=$G32,INDEX(CHOOSE(MATCH($C32,'Resource Cost Trajectories'!$B$3:$B$6,0),'Resource Cost Trajectories'!$C$113:$F$142,'Resource Cost Trajectories'!$I$113:$L$142,'Resource Cost Trajectories'!$O$113:$R$142,'Resource Cost Trajectories'!$U$113:$X$142),MATCH($G32,'Resource Cost Trajectories'!$B$113:$B$142,0),MATCH($D32,'Resource Cost Trajectories'!$C$112:$F$112,0))+SUMIFS('Transmission Cost by Case'!$H:$H,'Transmission Cost by Case'!$B:$B,$B32,'Transmission Cost by Case'!$C:$C,$C32,'Transmission Cost by Case'!$D:$D,$E32),0)</f>
        <v>0</v>
      </c>
      <c r="P32" s="21">
        <f>IF(P$2&gt;=$G32,INDEX(CHOOSE(MATCH($C32,'Resource Cost Trajectories'!$B$3:$B$6,0),'Resource Cost Trajectories'!$C$113:$F$142,'Resource Cost Trajectories'!$I$113:$L$142,'Resource Cost Trajectories'!$O$113:$R$142,'Resource Cost Trajectories'!$U$113:$X$142),MATCH($G32,'Resource Cost Trajectories'!$B$113:$B$142,0),MATCH($D32,'Resource Cost Trajectories'!$C$112:$F$112,0))+SUMIFS('Transmission Cost by Case'!$H:$H,'Transmission Cost by Case'!$B:$B,$B32,'Transmission Cost by Case'!$C:$C,$C32,'Transmission Cost by Case'!$D:$D,$E32),0)</f>
        <v>0</v>
      </c>
      <c r="Q32" s="21">
        <f>IF(Q$2&gt;=$G32,INDEX(CHOOSE(MATCH($C32,'Resource Cost Trajectories'!$B$3:$B$6,0),'Resource Cost Trajectories'!$C$113:$F$142,'Resource Cost Trajectories'!$I$113:$L$142,'Resource Cost Trajectories'!$O$113:$R$142,'Resource Cost Trajectories'!$U$113:$X$142),MATCH($G32,'Resource Cost Trajectories'!$B$113:$B$142,0),MATCH($D32,'Resource Cost Trajectories'!$C$112:$F$112,0))+SUMIFS('Transmission Cost by Case'!$H:$H,'Transmission Cost by Case'!$B:$B,$B32,'Transmission Cost by Case'!$C:$C,$C32,'Transmission Cost by Case'!$D:$D,$E32),0)</f>
        <v>0</v>
      </c>
      <c r="R32" s="21">
        <f>IF(R$2&gt;=$G32,INDEX(CHOOSE(MATCH($C32,'Resource Cost Trajectories'!$B$3:$B$6,0),'Resource Cost Trajectories'!$C$113:$F$142,'Resource Cost Trajectories'!$I$113:$L$142,'Resource Cost Trajectories'!$O$113:$R$142,'Resource Cost Trajectories'!$U$113:$X$142),MATCH($G32,'Resource Cost Trajectories'!$B$113:$B$142,0),MATCH($D32,'Resource Cost Trajectories'!$C$112:$F$112,0))+SUMIFS('Transmission Cost by Case'!$H:$H,'Transmission Cost by Case'!$B:$B,$B32,'Transmission Cost by Case'!$C:$C,$C32,'Transmission Cost by Case'!$D:$D,$E32),0)</f>
        <v>465.03999999999996</v>
      </c>
      <c r="S32" s="21">
        <f>IF(S$2&gt;=$G32,INDEX(CHOOSE(MATCH($C32,'Resource Cost Trajectories'!$B$3:$B$6,0),'Resource Cost Trajectories'!$C$113:$F$142,'Resource Cost Trajectories'!$I$113:$L$142,'Resource Cost Trajectories'!$O$113:$R$142,'Resource Cost Trajectories'!$U$113:$X$142),MATCH($G32,'Resource Cost Trajectories'!$B$113:$B$142,0),MATCH($D32,'Resource Cost Trajectories'!$C$112:$F$112,0))+SUMIFS('Transmission Cost by Case'!$H:$H,'Transmission Cost by Case'!$B:$B,$B32,'Transmission Cost by Case'!$C:$C,$C32,'Transmission Cost by Case'!$D:$D,$E32),0)</f>
        <v>465.03999999999996</v>
      </c>
      <c r="T32" s="21">
        <f>IF(T$2&gt;=$G32,INDEX(CHOOSE(MATCH($C32,'Resource Cost Trajectories'!$B$3:$B$6,0),'Resource Cost Trajectories'!$C$113:$F$142,'Resource Cost Trajectories'!$I$113:$L$142,'Resource Cost Trajectories'!$O$113:$R$142,'Resource Cost Trajectories'!$U$113:$X$142),MATCH($G32,'Resource Cost Trajectories'!$B$113:$B$142,0),MATCH($D32,'Resource Cost Trajectories'!$C$112:$F$112,0))+SUMIFS('Transmission Cost by Case'!$H:$H,'Transmission Cost by Case'!$B:$B,$B32,'Transmission Cost by Case'!$C:$C,$C32,'Transmission Cost by Case'!$D:$D,$E32),0)</f>
        <v>465.03999999999996</v>
      </c>
      <c r="U32" s="21">
        <f>IF(U$2&gt;=$G32,INDEX(CHOOSE(MATCH($C32,'Resource Cost Trajectories'!$B$3:$B$6,0),'Resource Cost Trajectories'!$C$113:$F$142,'Resource Cost Trajectories'!$I$113:$L$142,'Resource Cost Trajectories'!$O$113:$R$142,'Resource Cost Trajectories'!$U$113:$X$142),MATCH($G32,'Resource Cost Trajectories'!$B$113:$B$142,0),MATCH($D32,'Resource Cost Trajectories'!$C$112:$F$112,0))+SUMIFS('Transmission Cost by Case'!$H:$H,'Transmission Cost by Case'!$B:$B,$B32,'Transmission Cost by Case'!$C:$C,$C32,'Transmission Cost by Case'!$D:$D,$E32),0)</f>
        <v>465.03999999999996</v>
      </c>
      <c r="V32" s="21">
        <f>IF(V$2&gt;=$G32,INDEX(CHOOSE(MATCH($C32,'Resource Cost Trajectories'!$B$3:$B$6,0),'Resource Cost Trajectories'!$C$113:$F$142,'Resource Cost Trajectories'!$I$113:$L$142,'Resource Cost Trajectories'!$O$113:$R$142,'Resource Cost Trajectories'!$U$113:$X$142),MATCH($G32,'Resource Cost Trajectories'!$B$113:$B$142,0),MATCH($D32,'Resource Cost Trajectories'!$C$112:$F$112,0))+SUMIFS('Transmission Cost by Case'!$H:$H,'Transmission Cost by Case'!$B:$B,$B32,'Transmission Cost by Case'!$C:$C,$C32,'Transmission Cost by Case'!$D:$D,$E32),0)</f>
        <v>465.03999999999996</v>
      </c>
      <c r="W32" s="21">
        <f>IF(W$2&gt;=$G32,INDEX(CHOOSE(MATCH($C32,'Resource Cost Trajectories'!$B$3:$B$6,0),'Resource Cost Trajectories'!$C$113:$F$142,'Resource Cost Trajectories'!$I$113:$L$142,'Resource Cost Trajectories'!$O$113:$R$142,'Resource Cost Trajectories'!$U$113:$X$142),MATCH($G32,'Resource Cost Trajectories'!$B$113:$B$142,0),MATCH($D32,'Resource Cost Trajectories'!$C$112:$F$112,0))+SUMIFS('Transmission Cost by Case'!$H:$H,'Transmission Cost by Case'!$B:$B,$B32,'Transmission Cost by Case'!$C:$C,$C32,'Transmission Cost by Case'!$D:$D,$E32),0)</f>
        <v>465.03999999999996</v>
      </c>
    </row>
    <row r="33" spans="2:23">
      <c r="B33" s="3">
        <v>6</v>
      </c>
      <c r="C33" s="3" t="s">
        <v>14</v>
      </c>
      <c r="D33" s="3" t="s">
        <v>12</v>
      </c>
      <c r="E33" s="3" t="s">
        <v>17</v>
      </c>
      <c r="F33" s="4">
        <v>2680</v>
      </c>
      <c r="G33" s="4">
        <v>2040</v>
      </c>
      <c r="H33" s="21">
        <f>IF(H$2&gt;=$G33,INDEX(CHOOSE(MATCH($C33,'Resource Cost Trajectories'!$B$3:$B$6,0),'Resource Cost Trajectories'!$C$113:$F$142,'Resource Cost Trajectories'!$I$113:$L$142,'Resource Cost Trajectories'!$O$113:$R$142,'Resource Cost Trajectories'!$U$113:$X$142),MATCH($G33,'Resource Cost Trajectories'!$B$113:$B$142,0),MATCH($D33,'Resource Cost Trajectories'!$C$112:$F$112,0))+SUMIFS('Transmission Cost by Case'!$H:$H,'Transmission Cost by Case'!$B:$B,$B33,'Transmission Cost by Case'!$C:$C,$C33,'Transmission Cost by Case'!$D:$D,$E33),0)</f>
        <v>0</v>
      </c>
      <c r="I33" s="21">
        <f>IF(I$2&gt;=$G33,INDEX(CHOOSE(MATCH($C33,'Resource Cost Trajectories'!$B$3:$B$6,0),'Resource Cost Trajectories'!$C$113:$F$142,'Resource Cost Trajectories'!$I$113:$L$142,'Resource Cost Trajectories'!$O$113:$R$142,'Resource Cost Trajectories'!$U$113:$X$142),MATCH($G33,'Resource Cost Trajectories'!$B$113:$B$142,0),MATCH($D33,'Resource Cost Trajectories'!$C$112:$F$112,0))+SUMIFS('Transmission Cost by Case'!$H:$H,'Transmission Cost by Case'!$B:$B,$B33,'Transmission Cost by Case'!$C:$C,$C33,'Transmission Cost by Case'!$D:$D,$E33),0)</f>
        <v>0</v>
      </c>
      <c r="J33" s="21">
        <f>IF(J$2&gt;=$G33,INDEX(CHOOSE(MATCH($C33,'Resource Cost Trajectories'!$B$3:$B$6,0),'Resource Cost Trajectories'!$C$113:$F$142,'Resource Cost Trajectories'!$I$113:$L$142,'Resource Cost Trajectories'!$O$113:$R$142,'Resource Cost Trajectories'!$U$113:$X$142),MATCH($G33,'Resource Cost Trajectories'!$B$113:$B$142,0),MATCH($D33,'Resource Cost Trajectories'!$C$112:$F$112,0))+SUMIFS('Transmission Cost by Case'!$H:$H,'Transmission Cost by Case'!$B:$B,$B33,'Transmission Cost by Case'!$C:$C,$C33,'Transmission Cost by Case'!$D:$D,$E33),0)</f>
        <v>0</v>
      </c>
      <c r="K33" s="21">
        <f>IF(K$2&gt;=$G33,INDEX(CHOOSE(MATCH($C33,'Resource Cost Trajectories'!$B$3:$B$6,0),'Resource Cost Trajectories'!$C$113:$F$142,'Resource Cost Trajectories'!$I$113:$L$142,'Resource Cost Trajectories'!$O$113:$R$142,'Resource Cost Trajectories'!$U$113:$X$142),MATCH($G33,'Resource Cost Trajectories'!$B$113:$B$142,0),MATCH($D33,'Resource Cost Trajectories'!$C$112:$F$112,0))+SUMIFS('Transmission Cost by Case'!$H:$H,'Transmission Cost by Case'!$B:$B,$B33,'Transmission Cost by Case'!$C:$C,$C33,'Transmission Cost by Case'!$D:$D,$E33),0)</f>
        <v>0</v>
      </c>
      <c r="L33" s="21">
        <f>IF(L$2&gt;=$G33,INDEX(CHOOSE(MATCH($C33,'Resource Cost Trajectories'!$B$3:$B$6,0),'Resource Cost Trajectories'!$C$113:$F$142,'Resource Cost Trajectories'!$I$113:$L$142,'Resource Cost Trajectories'!$O$113:$R$142,'Resource Cost Trajectories'!$U$113:$X$142),MATCH($G33,'Resource Cost Trajectories'!$B$113:$B$142,0),MATCH($D33,'Resource Cost Trajectories'!$C$112:$F$112,0))+SUMIFS('Transmission Cost by Case'!$H:$H,'Transmission Cost by Case'!$B:$B,$B33,'Transmission Cost by Case'!$C:$C,$C33,'Transmission Cost by Case'!$D:$D,$E33),0)</f>
        <v>0</v>
      </c>
      <c r="M33" s="21">
        <f>IF(M$2&gt;=$G33,INDEX(CHOOSE(MATCH($C33,'Resource Cost Trajectories'!$B$3:$B$6,0),'Resource Cost Trajectories'!$C$113:$F$142,'Resource Cost Trajectories'!$I$113:$L$142,'Resource Cost Trajectories'!$O$113:$R$142,'Resource Cost Trajectories'!$U$113:$X$142),MATCH($G33,'Resource Cost Trajectories'!$B$113:$B$142,0),MATCH($D33,'Resource Cost Trajectories'!$C$112:$F$112,0))+SUMIFS('Transmission Cost by Case'!$H:$H,'Transmission Cost by Case'!$B:$B,$B33,'Transmission Cost by Case'!$C:$C,$C33,'Transmission Cost by Case'!$D:$D,$E33),0)</f>
        <v>0</v>
      </c>
      <c r="N33" s="21">
        <f>IF(N$2&gt;=$G33,INDEX(CHOOSE(MATCH($C33,'Resource Cost Trajectories'!$B$3:$B$6,0),'Resource Cost Trajectories'!$C$113:$F$142,'Resource Cost Trajectories'!$I$113:$L$142,'Resource Cost Trajectories'!$O$113:$R$142,'Resource Cost Trajectories'!$U$113:$X$142),MATCH($G33,'Resource Cost Trajectories'!$B$113:$B$142,0),MATCH($D33,'Resource Cost Trajectories'!$C$112:$F$112,0))+SUMIFS('Transmission Cost by Case'!$H:$H,'Transmission Cost by Case'!$B:$B,$B33,'Transmission Cost by Case'!$C:$C,$C33,'Transmission Cost by Case'!$D:$D,$E33),0)</f>
        <v>0</v>
      </c>
      <c r="O33" s="21">
        <f>IF(O$2&gt;=$G33,INDEX(CHOOSE(MATCH($C33,'Resource Cost Trajectories'!$B$3:$B$6,0),'Resource Cost Trajectories'!$C$113:$F$142,'Resource Cost Trajectories'!$I$113:$L$142,'Resource Cost Trajectories'!$O$113:$R$142,'Resource Cost Trajectories'!$U$113:$X$142),MATCH($G33,'Resource Cost Trajectories'!$B$113:$B$142,0),MATCH($D33,'Resource Cost Trajectories'!$C$112:$F$112,0))+SUMIFS('Transmission Cost by Case'!$H:$H,'Transmission Cost by Case'!$B:$B,$B33,'Transmission Cost by Case'!$C:$C,$C33,'Transmission Cost by Case'!$D:$D,$E33),0)</f>
        <v>0</v>
      </c>
      <c r="P33" s="21">
        <f>IF(P$2&gt;=$G33,INDEX(CHOOSE(MATCH($C33,'Resource Cost Trajectories'!$B$3:$B$6,0),'Resource Cost Trajectories'!$C$113:$F$142,'Resource Cost Trajectories'!$I$113:$L$142,'Resource Cost Trajectories'!$O$113:$R$142,'Resource Cost Trajectories'!$U$113:$X$142),MATCH($G33,'Resource Cost Trajectories'!$B$113:$B$142,0),MATCH($D33,'Resource Cost Trajectories'!$C$112:$F$112,0))+SUMIFS('Transmission Cost by Case'!$H:$H,'Transmission Cost by Case'!$B:$B,$B33,'Transmission Cost by Case'!$C:$C,$C33,'Transmission Cost by Case'!$D:$D,$E33),0)</f>
        <v>0</v>
      </c>
      <c r="Q33" s="21">
        <f>IF(Q$2&gt;=$G33,INDEX(CHOOSE(MATCH($C33,'Resource Cost Trajectories'!$B$3:$B$6,0),'Resource Cost Trajectories'!$C$113:$F$142,'Resource Cost Trajectories'!$I$113:$L$142,'Resource Cost Trajectories'!$O$113:$R$142,'Resource Cost Trajectories'!$U$113:$X$142),MATCH($G33,'Resource Cost Trajectories'!$B$113:$B$142,0),MATCH($D33,'Resource Cost Trajectories'!$C$112:$F$112,0))+SUMIFS('Transmission Cost by Case'!$H:$H,'Transmission Cost by Case'!$B:$B,$B33,'Transmission Cost by Case'!$C:$C,$C33,'Transmission Cost by Case'!$D:$D,$E33),0)</f>
        <v>0</v>
      </c>
      <c r="R33" s="21">
        <f>IF(R$2&gt;=$G33,INDEX(CHOOSE(MATCH($C33,'Resource Cost Trajectories'!$B$3:$B$6,0),'Resource Cost Trajectories'!$C$113:$F$142,'Resource Cost Trajectories'!$I$113:$L$142,'Resource Cost Trajectories'!$O$113:$R$142,'Resource Cost Trajectories'!$U$113:$X$142),MATCH($G33,'Resource Cost Trajectories'!$B$113:$B$142,0),MATCH($D33,'Resource Cost Trajectories'!$C$112:$F$112,0))+SUMIFS('Transmission Cost by Case'!$H:$H,'Transmission Cost by Case'!$B:$B,$B33,'Transmission Cost by Case'!$C:$C,$C33,'Transmission Cost by Case'!$D:$D,$E33),0)</f>
        <v>418.69</v>
      </c>
      <c r="S33" s="21">
        <f>IF(S$2&gt;=$G33,INDEX(CHOOSE(MATCH($C33,'Resource Cost Trajectories'!$B$3:$B$6,0),'Resource Cost Trajectories'!$C$113:$F$142,'Resource Cost Trajectories'!$I$113:$L$142,'Resource Cost Trajectories'!$O$113:$R$142,'Resource Cost Trajectories'!$U$113:$X$142),MATCH($G33,'Resource Cost Trajectories'!$B$113:$B$142,0),MATCH($D33,'Resource Cost Trajectories'!$C$112:$F$112,0))+SUMIFS('Transmission Cost by Case'!$H:$H,'Transmission Cost by Case'!$B:$B,$B33,'Transmission Cost by Case'!$C:$C,$C33,'Transmission Cost by Case'!$D:$D,$E33),0)</f>
        <v>418.69</v>
      </c>
      <c r="T33" s="21">
        <f>IF(T$2&gt;=$G33,INDEX(CHOOSE(MATCH($C33,'Resource Cost Trajectories'!$B$3:$B$6,0),'Resource Cost Trajectories'!$C$113:$F$142,'Resource Cost Trajectories'!$I$113:$L$142,'Resource Cost Trajectories'!$O$113:$R$142,'Resource Cost Trajectories'!$U$113:$X$142),MATCH($G33,'Resource Cost Trajectories'!$B$113:$B$142,0),MATCH($D33,'Resource Cost Trajectories'!$C$112:$F$112,0))+SUMIFS('Transmission Cost by Case'!$H:$H,'Transmission Cost by Case'!$B:$B,$B33,'Transmission Cost by Case'!$C:$C,$C33,'Transmission Cost by Case'!$D:$D,$E33),0)</f>
        <v>418.69</v>
      </c>
      <c r="U33" s="21">
        <f>IF(U$2&gt;=$G33,INDEX(CHOOSE(MATCH($C33,'Resource Cost Trajectories'!$B$3:$B$6,0),'Resource Cost Trajectories'!$C$113:$F$142,'Resource Cost Trajectories'!$I$113:$L$142,'Resource Cost Trajectories'!$O$113:$R$142,'Resource Cost Trajectories'!$U$113:$X$142),MATCH($G33,'Resource Cost Trajectories'!$B$113:$B$142,0),MATCH($D33,'Resource Cost Trajectories'!$C$112:$F$112,0))+SUMIFS('Transmission Cost by Case'!$H:$H,'Transmission Cost by Case'!$B:$B,$B33,'Transmission Cost by Case'!$C:$C,$C33,'Transmission Cost by Case'!$D:$D,$E33),0)</f>
        <v>418.69</v>
      </c>
      <c r="V33" s="21">
        <f>IF(V$2&gt;=$G33,INDEX(CHOOSE(MATCH($C33,'Resource Cost Trajectories'!$B$3:$B$6,0),'Resource Cost Trajectories'!$C$113:$F$142,'Resource Cost Trajectories'!$I$113:$L$142,'Resource Cost Trajectories'!$O$113:$R$142,'Resource Cost Trajectories'!$U$113:$X$142),MATCH($G33,'Resource Cost Trajectories'!$B$113:$B$142,0),MATCH($D33,'Resource Cost Trajectories'!$C$112:$F$112,0))+SUMIFS('Transmission Cost by Case'!$H:$H,'Transmission Cost by Case'!$B:$B,$B33,'Transmission Cost by Case'!$C:$C,$C33,'Transmission Cost by Case'!$D:$D,$E33),0)</f>
        <v>418.69</v>
      </c>
      <c r="W33" s="21">
        <f>IF(W$2&gt;=$G33,INDEX(CHOOSE(MATCH($C33,'Resource Cost Trajectories'!$B$3:$B$6,0),'Resource Cost Trajectories'!$C$113:$F$142,'Resource Cost Trajectories'!$I$113:$L$142,'Resource Cost Trajectories'!$O$113:$R$142,'Resource Cost Trajectories'!$U$113:$X$142),MATCH($G33,'Resource Cost Trajectories'!$B$113:$B$142,0),MATCH($D33,'Resource Cost Trajectories'!$C$112:$F$112,0))+SUMIFS('Transmission Cost by Case'!$H:$H,'Transmission Cost by Case'!$B:$B,$B33,'Transmission Cost by Case'!$C:$C,$C33,'Transmission Cost by Case'!$D:$D,$E33),0)</f>
        <v>418.69</v>
      </c>
    </row>
    <row r="34" spans="2:23">
      <c r="B34" s="3">
        <v>6</v>
      </c>
      <c r="C34" s="3" t="s">
        <v>14</v>
      </c>
      <c r="D34" s="3" t="s">
        <v>12</v>
      </c>
      <c r="E34" s="3" t="s">
        <v>18</v>
      </c>
      <c r="F34" s="4">
        <v>2680</v>
      </c>
      <c r="G34" s="4">
        <v>2040</v>
      </c>
      <c r="H34" s="21">
        <f>IF(H$2&gt;=$G34,INDEX(CHOOSE(MATCH($C34,'Resource Cost Trajectories'!$B$3:$B$6,0),'Resource Cost Trajectories'!$C$113:$F$142,'Resource Cost Trajectories'!$I$113:$L$142,'Resource Cost Trajectories'!$O$113:$R$142,'Resource Cost Trajectories'!$U$113:$X$142),MATCH($G34,'Resource Cost Trajectories'!$B$113:$B$142,0),MATCH($D34,'Resource Cost Trajectories'!$C$112:$F$112,0))+SUMIFS('Transmission Cost by Case'!$H:$H,'Transmission Cost by Case'!$B:$B,$B34,'Transmission Cost by Case'!$C:$C,$C34,'Transmission Cost by Case'!$D:$D,$E34),0)</f>
        <v>0</v>
      </c>
      <c r="I34" s="21">
        <f>IF(I$2&gt;=$G34,INDEX(CHOOSE(MATCH($C34,'Resource Cost Trajectories'!$B$3:$B$6,0),'Resource Cost Trajectories'!$C$113:$F$142,'Resource Cost Trajectories'!$I$113:$L$142,'Resource Cost Trajectories'!$O$113:$R$142,'Resource Cost Trajectories'!$U$113:$X$142),MATCH($G34,'Resource Cost Trajectories'!$B$113:$B$142,0),MATCH($D34,'Resource Cost Trajectories'!$C$112:$F$112,0))+SUMIFS('Transmission Cost by Case'!$H:$H,'Transmission Cost by Case'!$B:$B,$B34,'Transmission Cost by Case'!$C:$C,$C34,'Transmission Cost by Case'!$D:$D,$E34),0)</f>
        <v>0</v>
      </c>
      <c r="J34" s="21">
        <f>IF(J$2&gt;=$G34,INDEX(CHOOSE(MATCH($C34,'Resource Cost Trajectories'!$B$3:$B$6,0),'Resource Cost Trajectories'!$C$113:$F$142,'Resource Cost Trajectories'!$I$113:$L$142,'Resource Cost Trajectories'!$O$113:$R$142,'Resource Cost Trajectories'!$U$113:$X$142),MATCH($G34,'Resource Cost Trajectories'!$B$113:$B$142,0),MATCH($D34,'Resource Cost Trajectories'!$C$112:$F$112,0))+SUMIFS('Transmission Cost by Case'!$H:$H,'Transmission Cost by Case'!$B:$B,$B34,'Transmission Cost by Case'!$C:$C,$C34,'Transmission Cost by Case'!$D:$D,$E34),0)</f>
        <v>0</v>
      </c>
      <c r="K34" s="21">
        <f>IF(K$2&gt;=$G34,INDEX(CHOOSE(MATCH($C34,'Resource Cost Trajectories'!$B$3:$B$6,0),'Resource Cost Trajectories'!$C$113:$F$142,'Resource Cost Trajectories'!$I$113:$L$142,'Resource Cost Trajectories'!$O$113:$R$142,'Resource Cost Trajectories'!$U$113:$X$142),MATCH($G34,'Resource Cost Trajectories'!$B$113:$B$142,0),MATCH($D34,'Resource Cost Trajectories'!$C$112:$F$112,0))+SUMIFS('Transmission Cost by Case'!$H:$H,'Transmission Cost by Case'!$B:$B,$B34,'Transmission Cost by Case'!$C:$C,$C34,'Transmission Cost by Case'!$D:$D,$E34),0)</f>
        <v>0</v>
      </c>
      <c r="L34" s="21">
        <f>IF(L$2&gt;=$G34,INDEX(CHOOSE(MATCH($C34,'Resource Cost Trajectories'!$B$3:$B$6,0),'Resource Cost Trajectories'!$C$113:$F$142,'Resource Cost Trajectories'!$I$113:$L$142,'Resource Cost Trajectories'!$O$113:$R$142,'Resource Cost Trajectories'!$U$113:$X$142),MATCH($G34,'Resource Cost Trajectories'!$B$113:$B$142,0),MATCH($D34,'Resource Cost Trajectories'!$C$112:$F$112,0))+SUMIFS('Transmission Cost by Case'!$H:$H,'Transmission Cost by Case'!$B:$B,$B34,'Transmission Cost by Case'!$C:$C,$C34,'Transmission Cost by Case'!$D:$D,$E34),0)</f>
        <v>0</v>
      </c>
      <c r="M34" s="21">
        <f>IF(M$2&gt;=$G34,INDEX(CHOOSE(MATCH($C34,'Resource Cost Trajectories'!$B$3:$B$6,0),'Resource Cost Trajectories'!$C$113:$F$142,'Resource Cost Trajectories'!$I$113:$L$142,'Resource Cost Trajectories'!$O$113:$R$142,'Resource Cost Trajectories'!$U$113:$X$142),MATCH($G34,'Resource Cost Trajectories'!$B$113:$B$142,0),MATCH($D34,'Resource Cost Trajectories'!$C$112:$F$112,0))+SUMIFS('Transmission Cost by Case'!$H:$H,'Transmission Cost by Case'!$B:$B,$B34,'Transmission Cost by Case'!$C:$C,$C34,'Transmission Cost by Case'!$D:$D,$E34),0)</f>
        <v>0</v>
      </c>
      <c r="N34" s="21">
        <f>IF(N$2&gt;=$G34,INDEX(CHOOSE(MATCH($C34,'Resource Cost Trajectories'!$B$3:$B$6,0),'Resource Cost Trajectories'!$C$113:$F$142,'Resource Cost Trajectories'!$I$113:$L$142,'Resource Cost Trajectories'!$O$113:$R$142,'Resource Cost Trajectories'!$U$113:$X$142),MATCH($G34,'Resource Cost Trajectories'!$B$113:$B$142,0),MATCH($D34,'Resource Cost Trajectories'!$C$112:$F$112,0))+SUMIFS('Transmission Cost by Case'!$H:$H,'Transmission Cost by Case'!$B:$B,$B34,'Transmission Cost by Case'!$C:$C,$C34,'Transmission Cost by Case'!$D:$D,$E34),0)</f>
        <v>0</v>
      </c>
      <c r="O34" s="21">
        <f>IF(O$2&gt;=$G34,INDEX(CHOOSE(MATCH($C34,'Resource Cost Trajectories'!$B$3:$B$6,0),'Resource Cost Trajectories'!$C$113:$F$142,'Resource Cost Trajectories'!$I$113:$L$142,'Resource Cost Trajectories'!$O$113:$R$142,'Resource Cost Trajectories'!$U$113:$X$142),MATCH($G34,'Resource Cost Trajectories'!$B$113:$B$142,0),MATCH($D34,'Resource Cost Trajectories'!$C$112:$F$112,0))+SUMIFS('Transmission Cost by Case'!$H:$H,'Transmission Cost by Case'!$B:$B,$B34,'Transmission Cost by Case'!$C:$C,$C34,'Transmission Cost by Case'!$D:$D,$E34),0)</f>
        <v>0</v>
      </c>
      <c r="P34" s="21">
        <f>IF(P$2&gt;=$G34,INDEX(CHOOSE(MATCH($C34,'Resource Cost Trajectories'!$B$3:$B$6,0),'Resource Cost Trajectories'!$C$113:$F$142,'Resource Cost Trajectories'!$I$113:$L$142,'Resource Cost Trajectories'!$O$113:$R$142,'Resource Cost Trajectories'!$U$113:$X$142),MATCH($G34,'Resource Cost Trajectories'!$B$113:$B$142,0),MATCH($D34,'Resource Cost Trajectories'!$C$112:$F$112,0))+SUMIFS('Transmission Cost by Case'!$H:$H,'Transmission Cost by Case'!$B:$B,$B34,'Transmission Cost by Case'!$C:$C,$C34,'Transmission Cost by Case'!$D:$D,$E34),0)</f>
        <v>0</v>
      </c>
      <c r="Q34" s="21">
        <f>IF(Q$2&gt;=$G34,INDEX(CHOOSE(MATCH($C34,'Resource Cost Trajectories'!$B$3:$B$6,0),'Resource Cost Trajectories'!$C$113:$F$142,'Resource Cost Trajectories'!$I$113:$L$142,'Resource Cost Trajectories'!$O$113:$R$142,'Resource Cost Trajectories'!$U$113:$X$142),MATCH($G34,'Resource Cost Trajectories'!$B$113:$B$142,0),MATCH($D34,'Resource Cost Trajectories'!$C$112:$F$112,0))+SUMIFS('Transmission Cost by Case'!$H:$H,'Transmission Cost by Case'!$B:$B,$B34,'Transmission Cost by Case'!$C:$C,$C34,'Transmission Cost by Case'!$D:$D,$E34),0)</f>
        <v>0</v>
      </c>
      <c r="R34" s="21">
        <f>IF(R$2&gt;=$G34,INDEX(CHOOSE(MATCH($C34,'Resource Cost Trajectories'!$B$3:$B$6,0),'Resource Cost Trajectories'!$C$113:$F$142,'Resource Cost Trajectories'!$I$113:$L$142,'Resource Cost Trajectories'!$O$113:$R$142,'Resource Cost Trajectories'!$U$113:$X$142),MATCH($G34,'Resource Cost Trajectories'!$B$113:$B$142,0),MATCH($D34,'Resource Cost Trajectories'!$C$112:$F$112,0))+SUMIFS('Transmission Cost by Case'!$H:$H,'Transmission Cost by Case'!$B:$B,$B34,'Transmission Cost by Case'!$C:$C,$C34,'Transmission Cost by Case'!$D:$D,$E34),0)</f>
        <v>395.51499999999999</v>
      </c>
      <c r="S34" s="21">
        <f>IF(S$2&gt;=$G34,INDEX(CHOOSE(MATCH($C34,'Resource Cost Trajectories'!$B$3:$B$6,0),'Resource Cost Trajectories'!$C$113:$F$142,'Resource Cost Trajectories'!$I$113:$L$142,'Resource Cost Trajectories'!$O$113:$R$142,'Resource Cost Trajectories'!$U$113:$X$142),MATCH($G34,'Resource Cost Trajectories'!$B$113:$B$142,0),MATCH($D34,'Resource Cost Trajectories'!$C$112:$F$112,0))+SUMIFS('Transmission Cost by Case'!$H:$H,'Transmission Cost by Case'!$B:$B,$B34,'Transmission Cost by Case'!$C:$C,$C34,'Transmission Cost by Case'!$D:$D,$E34),0)</f>
        <v>395.51499999999999</v>
      </c>
      <c r="T34" s="21">
        <f>IF(T$2&gt;=$G34,INDEX(CHOOSE(MATCH($C34,'Resource Cost Trajectories'!$B$3:$B$6,0),'Resource Cost Trajectories'!$C$113:$F$142,'Resource Cost Trajectories'!$I$113:$L$142,'Resource Cost Trajectories'!$O$113:$R$142,'Resource Cost Trajectories'!$U$113:$X$142),MATCH($G34,'Resource Cost Trajectories'!$B$113:$B$142,0),MATCH($D34,'Resource Cost Trajectories'!$C$112:$F$112,0))+SUMIFS('Transmission Cost by Case'!$H:$H,'Transmission Cost by Case'!$B:$B,$B34,'Transmission Cost by Case'!$C:$C,$C34,'Transmission Cost by Case'!$D:$D,$E34),0)</f>
        <v>395.51499999999999</v>
      </c>
      <c r="U34" s="21">
        <f>IF(U$2&gt;=$G34,INDEX(CHOOSE(MATCH($C34,'Resource Cost Trajectories'!$B$3:$B$6,0),'Resource Cost Trajectories'!$C$113:$F$142,'Resource Cost Trajectories'!$I$113:$L$142,'Resource Cost Trajectories'!$O$113:$R$142,'Resource Cost Trajectories'!$U$113:$X$142),MATCH($G34,'Resource Cost Trajectories'!$B$113:$B$142,0),MATCH($D34,'Resource Cost Trajectories'!$C$112:$F$112,0))+SUMIFS('Transmission Cost by Case'!$H:$H,'Transmission Cost by Case'!$B:$B,$B34,'Transmission Cost by Case'!$C:$C,$C34,'Transmission Cost by Case'!$D:$D,$E34),0)</f>
        <v>395.51499999999999</v>
      </c>
      <c r="V34" s="21">
        <f>IF(V$2&gt;=$G34,INDEX(CHOOSE(MATCH($C34,'Resource Cost Trajectories'!$B$3:$B$6,0),'Resource Cost Trajectories'!$C$113:$F$142,'Resource Cost Trajectories'!$I$113:$L$142,'Resource Cost Trajectories'!$O$113:$R$142,'Resource Cost Trajectories'!$U$113:$X$142),MATCH($G34,'Resource Cost Trajectories'!$B$113:$B$142,0),MATCH($D34,'Resource Cost Trajectories'!$C$112:$F$112,0))+SUMIFS('Transmission Cost by Case'!$H:$H,'Transmission Cost by Case'!$B:$B,$B34,'Transmission Cost by Case'!$C:$C,$C34,'Transmission Cost by Case'!$D:$D,$E34),0)</f>
        <v>395.51499999999999</v>
      </c>
      <c r="W34" s="21">
        <f>IF(W$2&gt;=$G34,INDEX(CHOOSE(MATCH($C34,'Resource Cost Trajectories'!$B$3:$B$6,0),'Resource Cost Trajectories'!$C$113:$F$142,'Resource Cost Trajectories'!$I$113:$L$142,'Resource Cost Trajectories'!$O$113:$R$142,'Resource Cost Trajectories'!$U$113:$X$142),MATCH($G34,'Resource Cost Trajectories'!$B$113:$B$142,0),MATCH($D34,'Resource Cost Trajectories'!$C$112:$F$112,0))+SUMIFS('Transmission Cost by Case'!$H:$H,'Transmission Cost by Case'!$B:$B,$B34,'Transmission Cost by Case'!$C:$C,$C34,'Transmission Cost by Case'!$D:$D,$E34),0)</f>
        <v>395.51499999999999</v>
      </c>
    </row>
    <row r="35" spans="2:23">
      <c r="B35" s="3">
        <v>6</v>
      </c>
      <c r="C35" s="3" t="s">
        <v>19</v>
      </c>
      <c r="D35" s="3" t="s">
        <v>9</v>
      </c>
      <c r="E35" s="3" t="s">
        <v>16</v>
      </c>
      <c r="F35" s="4">
        <v>8000</v>
      </c>
      <c r="G35" s="4">
        <v>2045</v>
      </c>
      <c r="H35" s="21">
        <f>IF(H$2&gt;=$G35,INDEX(CHOOSE(MATCH($C35,'Resource Cost Trajectories'!$B$3:$B$6,0),'Resource Cost Trajectories'!$C$113:$F$142,'Resource Cost Trajectories'!$I$113:$L$142,'Resource Cost Trajectories'!$O$113:$R$142,'Resource Cost Trajectories'!$U$113:$X$142),MATCH($G35,'Resource Cost Trajectories'!$B$113:$B$142,0),MATCH($D35,'Resource Cost Trajectories'!$C$112:$F$112,0))+SUMIFS('Transmission Cost by Case'!$H:$H,'Transmission Cost by Case'!$B:$B,$B35,'Transmission Cost by Case'!$C:$C,$C35,'Transmission Cost by Case'!$D:$D,$E35),0)</f>
        <v>0</v>
      </c>
      <c r="I35" s="21">
        <f>IF(I$2&gt;=$G35,INDEX(CHOOSE(MATCH($C35,'Resource Cost Trajectories'!$B$3:$B$6,0),'Resource Cost Trajectories'!$C$113:$F$142,'Resource Cost Trajectories'!$I$113:$L$142,'Resource Cost Trajectories'!$O$113:$R$142,'Resource Cost Trajectories'!$U$113:$X$142),MATCH($G35,'Resource Cost Trajectories'!$B$113:$B$142,0),MATCH($D35,'Resource Cost Trajectories'!$C$112:$F$112,0))+SUMIFS('Transmission Cost by Case'!$H:$H,'Transmission Cost by Case'!$B:$B,$B35,'Transmission Cost by Case'!$C:$C,$C35,'Transmission Cost by Case'!$D:$D,$E35),0)</f>
        <v>0</v>
      </c>
      <c r="J35" s="21">
        <f>IF(J$2&gt;=$G35,INDEX(CHOOSE(MATCH($C35,'Resource Cost Trajectories'!$B$3:$B$6,0),'Resource Cost Trajectories'!$C$113:$F$142,'Resource Cost Trajectories'!$I$113:$L$142,'Resource Cost Trajectories'!$O$113:$R$142,'Resource Cost Trajectories'!$U$113:$X$142),MATCH($G35,'Resource Cost Trajectories'!$B$113:$B$142,0),MATCH($D35,'Resource Cost Trajectories'!$C$112:$F$112,0))+SUMIFS('Transmission Cost by Case'!$H:$H,'Transmission Cost by Case'!$B:$B,$B35,'Transmission Cost by Case'!$C:$C,$C35,'Transmission Cost by Case'!$D:$D,$E35),0)</f>
        <v>0</v>
      </c>
      <c r="K35" s="21">
        <f>IF(K$2&gt;=$G35,INDEX(CHOOSE(MATCH($C35,'Resource Cost Trajectories'!$B$3:$B$6,0),'Resource Cost Trajectories'!$C$113:$F$142,'Resource Cost Trajectories'!$I$113:$L$142,'Resource Cost Trajectories'!$O$113:$R$142,'Resource Cost Trajectories'!$U$113:$X$142),MATCH($G35,'Resource Cost Trajectories'!$B$113:$B$142,0),MATCH($D35,'Resource Cost Trajectories'!$C$112:$F$112,0))+SUMIFS('Transmission Cost by Case'!$H:$H,'Transmission Cost by Case'!$B:$B,$B35,'Transmission Cost by Case'!$C:$C,$C35,'Transmission Cost by Case'!$D:$D,$E35),0)</f>
        <v>0</v>
      </c>
      <c r="L35" s="21">
        <f>IF(L$2&gt;=$G35,INDEX(CHOOSE(MATCH($C35,'Resource Cost Trajectories'!$B$3:$B$6,0),'Resource Cost Trajectories'!$C$113:$F$142,'Resource Cost Trajectories'!$I$113:$L$142,'Resource Cost Trajectories'!$O$113:$R$142,'Resource Cost Trajectories'!$U$113:$X$142),MATCH($G35,'Resource Cost Trajectories'!$B$113:$B$142,0),MATCH($D35,'Resource Cost Trajectories'!$C$112:$F$112,0))+SUMIFS('Transmission Cost by Case'!$H:$H,'Transmission Cost by Case'!$B:$B,$B35,'Transmission Cost by Case'!$C:$C,$C35,'Transmission Cost by Case'!$D:$D,$E35),0)</f>
        <v>0</v>
      </c>
      <c r="M35" s="21">
        <f>IF(M$2&gt;=$G35,INDEX(CHOOSE(MATCH($C35,'Resource Cost Trajectories'!$B$3:$B$6,0),'Resource Cost Trajectories'!$C$113:$F$142,'Resource Cost Trajectories'!$I$113:$L$142,'Resource Cost Trajectories'!$O$113:$R$142,'Resource Cost Trajectories'!$U$113:$X$142),MATCH($G35,'Resource Cost Trajectories'!$B$113:$B$142,0),MATCH($D35,'Resource Cost Trajectories'!$C$112:$F$112,0))+SUMIFS('Transmission Cost by Case'!$H:$H,'Transmission Cost by Case'!$B:$B,$B35,'Transmission Cost by Case'!$C:$C,$C35,'Transmission Cost by Case'!$D:$D,$E35),0)</f>
        <v>0</v>
      </c>
      <c r="N35" s="21">
        <f>IF(N$2&gt;=$G35,INDEX(CHOOSE(MATCH($C35,'Resource Cost Trajectories'!$B$3:$B$6,0),'Resource Cost Trajectories'!$C$113:$F$142,'Resource Cost Trajectories'!$I$113:$L$142,'Resource Cost Trajectories'!$O$113:$R$142,'Resource Cost Trajectories'!$U$113:$X$142),MATCH($G35,'Resource Cost Trajectories'!$B$113:$B$142,0),MATCH($D35,'Resource Cost Trajectories'!$C$112:$F$112,0))+SUMIFS('Transmission Cost by Case'!$H:$H,'Transmission Cost by Case'!$B:$B,$B35,'Transmission Cost by Case'!$C:$C,$C35,'Transmission Cost by Case'!$D:$D,$E35),0)</f>
        <v>0</v>
      </c>
      <c r="O35" s="21">
        <f>IF(O$2&gt;=$G35,INDEX(CHOOSE(MATCH($C35,'Resource Cost Trajectories'!$B$3:$B$6,0),'Resource Cost Trajectories'!$C$113:$F$142,'Resource Cost Trajectories'!$I$113:$L$142,'Resource Cost Trajectories'!$O$113:$R$142,'Resource Cost Trajectories'!$U$113:$X$142),MATCH($G35,'Resource Cost Trajectories'!$B$113:$B$142,0),MATCH($D35,'Resource Cost Trajectories'!$C$112:$F$112,0))+SUMIFS('Transmission Cost by Case'!$H:$H,'Transmission Cost by Case'!$B:$B,$B35,'Transmission Cost by Case'!$C:$C,$C35,'Transmission Cost by Case'!$D:$D,$E35),0)</f>
        <v>0</v>
      </c>
      <c r="P35" s="21">
        <f>IF(P$2&gt;=$G35,INDEX(CHOOSE(MATCH($C35,'Resource Cost Trajectories'!$B$3:$B$6,0),'Resource Cost Trajectories'!$C$113:$F$142,'Resource Cost Trajectories'!$I$113:$L$142,'Resource Cost Trajectories'!$O$113:$R$142,'Resource Cost Trajectories'!$U$113:$X$142),MATCH($G35,'Resource Cost Trajectories'!$B$113:$B$142,0),MATCH($D35,'Resource Cost Trajectories'!$C$112:$F$112,0))+SUMIFS('Transmission Cost by Case'!$H:$H,'Transmission Cost by Case'!$B:$B,$B35,'Transmission Cost by Case'!$C:$C,$C35,'Transmission Cost by Case'!$D:$D,$E35),0)</f>
        <v>0</v>
      </c>
      <c r="Q35" s="21">
        <f>IF(Q$2&gt;=$G35,INDEX(CHOOSE(MATCH($C35,'Resource Cost Trajectories'!$B$3:$B$6,0),'Resource Cost Trajectories'!$C$113:$F$142,'Resource Cost Trajectories'!$I$113:$L$142,'Resource Cost Trajectories'!$O$113:$R$142,'Resource Cost Trajectories'!$U$113:$X$142),MATCH($G35,'Resource Cost Trajectories'!$B$113:$B$142,0),MATCH($D35,'Resource Cost Trajectories'!$C$112:$F$112,0))+SUMIFS('Transmission Cost by Case'!$H:$H,'Transmission Cost by Case'!$B:$B,$B35,'Transmission Cost by Case'!$C:$C,$C35,'Transmission Cost by Case'!$D:$D,$E35),0)</f>
        <v>0</v>
      </c>
      <c r="R35" s="21">
        <f>IF(R$2&gt;=$G35,INDEX(CHOOSE(MATCH($C35,'Resource Cost Trajectories'!$B$3:$B$6,0),'Resource Cost Trajectories'!$C$113:$F$142,'Resource Cost Trajectories'!$I$113:$L$142,'Resource Cost Trajectories'!$O$113:$R$142,'Resource Cost Trajectories'!$U$113:$X$142),MATCH($G35,'Resource Cost Trajectories'!$B$113:$B$142,0),MATCH($D35,'Resource Cost Trajectories'!$C$112:$F$112,0))+SUMIFS('Transmission Cost by Case'!$H:$H,'Transmission Cost by Case'!$B:$B,$B35,'Transmission Cost by Case'!$C:$C,$C35,'Transmission Cost by Case'!$D:$D,$E35),0)</f>
        <v>0</v>
      </c>
      <c r="S35" s="21">
        <f>IF(S$2&gt;=$G35,INDEX(CHOOSE(MATCH($C35,'Resource Cost Trajectories'!$B$3:$B$6,0),'Resource Cost Trajectories'!$C$113:$F$142,'Resource Cost Trajectories'!$I$113:$L$142,'Resource Cost Trajectories'!$O$113:$R$142,'Resource Cost Trajectories'!$U$113:$X$142),MATCH($G35,'Resource Cost Trajectories'!$B$113:$B$142,0),MATCH($D35,'Resource Cost Trajectories'!$C$112:$F$112,0))+SUMIFS('Transmission Cost by Case'!$H:$H,'Transmission Cost by Case'!$B:$B,$B35,'Transmission Cost by Case'!$C:$C,$C35,'Transmission Cost by Case'!$D:$D,$E35),0)</f>
        <v>0</v>
      </c>
      <c r="T35" s="21">
        <f>IF(T$2&gt;=$G35,INDEX(CHOOSE(MATCH($C35,'Resource Cost Trajectories'!$B$3:$B$6,0),'Resource Cost Trajectories'!$C$113:$F$142,'Resource Cost Trajectories'!$I$113:$L$142,'Resource Cost Trajectories'!$O$113:$R$142,'Resource Cost Trajectories'!$U$113:$X$142),MATCH($G35,'Resource Cost Trajectories'!$B$113:$B$142,0),MATCH($D35,'Resource Cost Trajectories'!$C$112:$F$112,0))+SUMIFS('Transmission Cost by Case'!$H:$H,'Transmission Cost by Case'!$B:$B,$B35,'Transmission Cost by Case'!$C:$C,$C35,'Transmission Cost by Case'!$D:$D,$E35),0)</f>
        <v>0</v>
      </c>
      <c r="U35" s="21">
        <f>IF(U$2&gt;=$G35,INDEX(CHOOSE(MATCH($C35,'Resource Cost Trajectories'!$B$3:$B$6,0),'Resource Cost Trajectories'!$C$113:$F$142,'Resource Cost Trajectories'!$I$113:$L$142,'Resource Cost Trajectories'!$O$113:$R$142,'Resource Cost Trajectories'!$U$113:$X$142),MATCH($G35,'Resource Cost Trajectories'!$B$113:$B$142,0),MATCH($D35,'Resource Cost Trajectories'!$C$112:$F$112,0))+SUMIFS('Transmission Cost by Case'!$H:$H,'Transmission Cost by Case'!$B:$B,$B35,'Transmission Cost by Case'!$C:$C,$C35,'Transmission Cost by Case'!$D:$D,$E35),0)</f>
        <v>0</v>
      </c>
      <c r="V35" s="21">
        <f>IF(V$2&gt;=$G35,INDEX(CHOOSE(MATCH($C35,'Resource Cost Trajectories'!$B$3:$B$6,0),'Resource Cost Trajectories'!$C$113:$F$142,'Resource Cost Trajectories'!$I$113:$L$142,'Resource Cost Trajectories'!$O$113:$R$142,'Resource Cost Trajectories'!$U$113:$X$142),MATCH($G35,'Resource Cost Trajectories'!$B$113:$B$142,0),MATCH($D35,'Resource Cost Trajectories'!$C$112:$F$112,0))+SUMIFS('Transmission Cost by Case'!$H:$H,'Transmission Cost by Case'!$B:$B,$B35,'Transmission Cost by Case'!$C:$C,$C35,'Transmission Cost by Case'!$D:$D,$E35),0)</f>
        <v>0</v>
      </c>
      <c r="W35" s="21">
        <f>IF(W$2&gt;=$G35,INDEX(CHOOSE(MATCH($C35,'Resource Cost Trajectories'!$B$3:$B$6,0),'Resource Cost Trajectories'!$C$113:$F$142,'Resource Cost Trajectories'!$I$113:$L$142,'Resource Cost Trajectories'!$O$113:$R$142,'Resource Cost Trajectories'!$U$113:$X$142),MATCH($G35,'Resource Cost Trajectories'!$B$113:$B$142,0),MATCH($D35,'Resource Cost Trajectories'!$C$112:$F$112,0))+SUMIFS('Transmission Cost by Case'!$H:$H,'Transmission Cost by Case'!$B:$B,$B35,'Transmission Cost by Case'!$C:$C,$C35,'Transmission Cost by Case'!$D:$D,$E35),0)</f>
        <v>610.44999999999993</v>
      </c>
    </row>
    <row r="36" spans="2:23">
      <c r="B36" s="3">
        <v>6</v>
      </c>
      <c r="C36" s="3" t="s">
        <v>19</v>
      </c>
      <c r="D36" s="3" t="s">
        <v>11</v>
      </c>
      <c r="E36" s="3" t="s">
        <v>17</v>
      </c>
      <c r="F36" s="4">
        <v>8000</v>
      </c>
      <c r="G36" s="4">
        <v>2045</v>
      </c>
      <c r="H36" s="21">
        <f>IF(H$2&gt;=$G36,INDEX(CHOOSE(MATCH($C36,'Resource Cost Trajectories'!$B$3:$B$6,0),'Resource Cost Trajectories'!$C$113:$F$142,'Resource Cost Trajectories'!$I$113:$L$142,'Resource Cost Trajectories'!$O$113:$R$142,'Resource Cost Trajectories'!$U$113:$X$142),MATCH($G36,'Resource Cost Trajectories'!$B$113:$B$142,0),MATCH($D36,'Resource Cost Trajectories'!$C$112:$F$112,0))+SUMIFS('Transmission Cost by Case'!$H:$H,'Transmission Cost by Case'!$B:$B,$B36,'Transmission Cost by Case'!$C:$C,$C36,'Transmission Cost by Case'!$D:$D,$E36),0)</f>
        <v>0</v>
      </c>
      <c r="I36" s="21">
        <f>IF(I$2&gt;=$G36,INDEX(CHOOSE(MATCH($C36,'Resource Cost Trajectories'!$B$3:$B$6,0),'Resource Cost Trajectories'!$C$113:$F$142,'Resource Cost Trajectories'!$I$113:$L$142,'Resource Cost Trajectories'!$O$113:$R$142,'Resource Cost Trajectories'!$U$113:$X$142),MATCH($G36,'Resource Cost Trajectories'!$B$113:$B$142,0),MATCH($D36,'Resource Cost Trajectories'!$C$112:$F$112,0))+SUMIFS('Transmission Cost by Case'!$H:$H,'Transmission Cost by Case'!$B:$B,$B36,'Transmission Cost by Case'!$C:$C,$C36,'Transmission Cost by Case'!$D:$D,$E36),0)</f>
        <v>0</v>
      </c>
      <c r="J36" s="21">
        <f>IF(J$2&gt;=$G36,INDEX(CHOOSE(MATCH($C36,'Resource Cost Trajectories'!$B$3:$B$6,0),'Resource Cost Trajectories'!$C$113:$F$142,'Resource Cost Trajectories'!$I$113:$L$142,'Resource Cost Trajectories'!$O$113:$R$142,'Resource Cost Trajectories'!$U$113:$X$142),MATCH($G36,'Resource Cost Trajectories'!$B$113:$B$142,0),MATCH($D36,'Resource Cost Trajectories'!$C$112:$F$112,0))+SUMIFS('Transmission Cost by Case'!$H:$H,'Transmission Cost by Case'!$B:$B,$B36,'Transmission Cost by Case'!$C:$C,$C36,'Transmission Cost by Case'!$D:$D,$E36),0)</f>
        <v>0</v>
      </c>
      <c r="K36" s="21">
        <f>IF(K$2&gt;=$G36,INDEX(CHOOSE(MATCH($C36,'Resource Cost Trajectories'!$B$3:$B$6,0),'Resource Cost Trajectories'!$C$113:$F$142,'Resource Cost Trajectories'!$I$113:$L$142,'Resource Cost Trajectories'!$O$113:$R$142,'Resource Cost Trajectories'!$U$113:$X$142),MATCH($G36,'Resource Cost Trajectories'!$B$113:$B$142,0),MATCH($D36,'Resource Cost Trajectories'!$C$112:$F$112,0))+SUMIFS('Transmission Cost by Case'!$H:$H,'Transmission Cost by Case'!$B:$B,$B36,'Transmission Cost by Case'!$C:$C,$C36,'Transmission Cost by Case'!$D:$D,$E36),0)</f>
        <v>0</v>
      </c>
      <c r="L36" s="21">
        <f>IF(L$2&gt;=$G36,INDEX(CHOOSE(MATCH($C36,'Resource Cost Trajectories'!$B$3:$B$6,0),'Resource Cost Trajectories'!$C$113:$F$142,'Resource Cost Trajectories'!$I$113:$L$142,'Resource Cost Trajectories'!$O$113:$R$142,'Resource Cost Trajectories'!$U$113:$X$142),MATCH($G36,'Resource Cost Trajectories'!$B$113:$B$142,0),MATCH($D36,'Resource Cost Trajectories'!$C$112:$F$112,0))+SUMIFS('Transmission Cost by Case'!$H:$H,'Transmission Cost by Case'!$B:$B,$B36,'Transmission Cost by Case'!$C:$C,$C36,'Transmission Cost by Case'!$D:$D,$E36),0)</f>
        <v>0</v>
      </c>
      <c r="M36" s="21">
        <f>IF(M$2&gt;=$G36,INDEX(CHOOSE(MATCH($C36,'Resource Cost Trajectories'!$B$3:$B$6,0),'Resource Cost Trajectories'!$C$113:$F$142,'Resource Cost Trajectories'!$I$113:$L$142,'Resource Cost Trajectories'!$O$113:$R$142,'Resource Cost Trajectories'!$U$113:$X$142),MATCH($G36,'Resource Cost Trajectories'!$B$113:$B$142,0),MATCH($D36,'Resource Cost Trajectories'!$C$112:$F$112,0))+SUMIFS('Transmission Cost by Case'!$H:$H,'Transmission Cost by Case'!$B:$B,$B36,'Transmission Cost by Case'!$C:$C,$C36,'Transmission Cost by Case'!$D:$D,$E36),0)</f>
        <v>0</v>
      </c>
      <c r="N36" s="21">
        <f>IF(N$2&gt;=$G36,INDEX(CHOOSE(MATCH($C36,'Resource Cost Trajectories'!$B$3:$B$6,0),'Resource Cost Trajectories'!$C$113:$F$142,'Resource Cost Trajectories'!$I$113:$L$142,'Resource Cost Trajectories'!$O$113:$R$142,'Resource Cost Trajectories'!$U$113:$X$142),MATCH($G36,'Resource Cost Trajectories'!$B$113:$B$142,0),MATCH($D36,'Resource Cost Trajectories'!$C$112:$F$112,0))+SUMIFS('Transmission Cost by Case'!$H:$H,'Transmission Cost by Case'!$B:$B,$B36,'Transmission Cost by Case'!$C:$C,$C36,'Transmission Cost by Case'!$D:$D,$E36),0)</f>
        <v>0</v>
      </c>
      <c r="O36" s="21">
        <f>IF(O$2&gt;=$G36,INDEX(CHOOSE(MATCH($C36,'Resource Cost Trajectories'!$B$3:$B$6,0),'Resource Cost Trajectories'!$C$113:$F$142,'Resource Cost Trajectories'!$I$113:$L$142,'Resource Cost Trajectories'!$O$113:$R$142,'Resource Cost Trajectories'!$U$113:$X$142),MATCH($G36,'Resource Cost Trajectories'!$B$113:$B$142,0),MATCH($D36,'Resource Cost Trajectories'!$C$112:$F$112,0))+SUMIFS('Transmission Cost by Case'!$H:$H,'Transmission Cost by Case'!$B:$B,$B36,'Transmission Cost by Case'!$C:$C,$C36,'Transmission Cost by Case'!$D:$D,$E36),0)</f>
        <v>0</v>
      </c>
      <c r="P36" s="21">
        <f>IF(P$2&gt;=$G36,INDEX(CHOOSE(MATCH($C36,'Resource Cost Trajectories'!$B$3:$B$6,0),'Resource Cost Trajectories'!$C$113:$F$142,'Resource Cost Trajectories'!$I$113:$L$142,'Resource Cost Trajectories'!$O$113:$R$142,'Resource Cost Trajectories'!$U$113:$X$142),MATCH($G36,'Resource Cost Trajectories'!$B$113:$B$142,0),MATCH($D36,'Resource Cost Trajectories'!$C$112:$F$112,0))+SUMIFS('Transmission Cost by Case'!$H:$H,'Transmission Cost by Case'!$B:$B,$B36,'Transmission Cost by Case'!$C:$C,$C36,'Transmission Cost by Case'!$D:$D,$E36),0)</f>
        <v>0</v>
      </c>
      <c r="Q36" s="21">
        <f>IF(Q$2&gt;=$G36,INDEX(CHOOSE(MATCH($C36,'Resource Cost Trajectories'!$B$3:$B$6,0),'Resource Cost Trajectories'!$C$113:$F$142,'Resource Cost Trajectories'!$I$113:$L$142,'Resource Cost Trajectories'!$O$113:$R$142,'Resource Cost Trajectories'!$U$113:$X$142),MATCH($G36,'Resource Cost Trajectories'!$B$113:$B$142,0),MATCH($D36,'Resource Cost Trajectories'!$C$112:$F$112,0))+SUMIFS('Transmission Cost by Case'!$H:$H,'Transmission Cost by Case'!$B:$B,$B36,'Transmission Cost by Case'!$C:$C,$C36,'Transmission Cost by Case'!$D:$D,$E36),0)</f>
        <v>0</v>
      </c>
      <c r="R36" s="21">
        <f>IF(R$2&gt;=$G36,INDEX(CHOOSE(MATCH($C36,'Resource Cost Trajectories'!$B$3:$B$6,0),'Resource Cost Trajectories'!$C$113:$F$142,'Resource Cost Trajectories'!$I$113:$L$142,'Resource Cost Trajectories'!$O$113:$R$142,'Resource Cost Trajectories'!$U$113:$X$142),MATCH($G36,'Resource Cost Trajectories'!$B$113:$B$142,0),MATCH($D36,'Resource Cost Trajectories'!$C$112:$F$112,0))+SUMIFS('Transmission Cost by Case'!$H:$H,'Transmission Cost by Case'!$B:$B,$B36,'Transmission Cost by Case'!$C:$C,$C36,'Transmission Cost by Case'!$D:$D,$E36),0)</f>
        <v>0</v>
      </c>
      <c r="S36" s="21">
        <f>IF(S$2&gt;=$G36,INDEX(CHOOSE(MATCH($C36,'Resource Cost Trajectories'!$B$3:$B$6,0),'Resource Cost Trajectories'!$C$113:$F$142,'Resource Cost Trajectories'!$I$113:$L$142,'Resource Cost Trajectories'!$O$113:$R$142,'Resource Cost Trajectories'!$U$113:$X$142),MATCH($G36,'Resource Cost Trajectories'!$B$113:$B$142,0),MATCH($D36,'Resource Cost Trajectories'!$C$112:$F$112,0))+SUMIFS('Transmission Cost by Case'!$H:$H,'Transmission Cost by Case'!$B:$B,$B36,'Transmission Cost by Case'!$C:$C,$C36,'Transmission Cost by Case'!$D:$D,$E36),0)</f>
        <v>0</v>
      </c>
      <c r="T36" s="21">
        <f>IF(T$2&gt;=$G36,INDEX(CHOOSE(MATCH($C36,'Resource Cost Trajectories'!$B$3:$B$6,0),'Resource Cost Trajectories'!$C$113:$F$142,'Resource Cost Trajectories'!$I$113:$L$142,'Resource Cost Trajectories'!$O$113:$R$142,'Resource Cost Trajectories'!$U$113:$X$142),MATCH($G36,'Resource Cost Trajectories'!$B$113:$B$142,0),MATCH($D36,'Resource Cost Trajectories'!$C$112:$F$112,0))+SUMIFS('Transmission Cost by Case'!$H:$H,'Transmission Cost by Case'!$B:$B,$B36,'Transmission Cost by Case'!$C:$C,$C36,'Transmission Cost by Case'!$D:$D,$E36),0)</f>
        <v>0</v>
      </c>
      <c r="U36" s="21">
        <f>IF(U$2&gt;=$G36,INDEX(CHOOSE(MATCH($C36,'Resource Cost Trajectories'!$B$3:$B$6,0),'Resource Cost Trajectories'!$C$113:$F$142,'Resource Cost Trajectories'!$I$113:$L$142,'Resource Cost Trajectories'!$O$113:$R$142,'Resource Cost Trajectories'!$U$113:$X$142),MATCH($G36,'Resource Cost Trajectories'!$B$113:$B$142,0),MATCH($D36,'Resource Cost Trajectories'!$C$112:$F$112,0))+SUMIFS('Transmission Cost by Case'!$H:$H,'Transmission Cost by Case'!$B:$B,$B36,'Transmission Cost by Case'!$C:$C,$C36,'Transmission Cost by Case'!$D:$D,$E36),0)</f>
        <v>0</v>
      </c>
      <c r="V36" s="21">
        <f>IF(V$2&gt;=$G36,INDEX(CHOOSE(MATCH($C36,'Resource Cost Trajectories'!$B$3:$B$6,0),'Resource Cost Trajectories'!$C$113:$F$142,'Resource Cost Trajectories'!$I$113:$L$142,'Resource Cost Trajectories'!$O$113:$R$142,'Resource Cost Trajectories'!$U$113:$X$142),MATCH($G36,'Resource Cost Trajectories'!$B$113:$B$142,0),MATCH($D36,'Resource Cost Trajectories'!$C$112:$F$112,0))+SUMIFS('Transmission Cost by Case'!$H:$H,'Transmission Cost by Case'!$B:$B,$B36,'Transmission Cost by Case'!$C:$C,$C36,'Transmission Cost by Case'!$D:$D,$E36),0)</f>
        <v>0</v>
      </c>
      <c r="W36" s="21">
        <f>IF(W$2&gt;=$G36,INDEX(CHOOSE(MATCH($C36,'Resource Cost Trajectories'!$B$3:$B$6,0),'Resource Cost Trajectories'!$C$113:$F$142,'Resource Cost Trajectories'!$I$113:$L$142,'Resource Cost Trajectories'!$O$113:$R$142,'Resource Cost Trajectories'!$U$113:$X$142),MATCH($G36,'Resource Cost Trajectories'!$B$113:$B$142,0),MATCH($D36,'Resource Cost Trajectories'!$C$112:$F$112,0))+SUMIFS('Transmission Cost by Case'!$H:$H,'Transmission Cost by Case'!$B:$B,$B36,'Transmission Cost by Case'!$C:$C,$C36,'Transmission Cost by Case'!$D:$D,$E36),0)</f>
        <v>449.07</v>
      </c>
    </row>
    <row r="37" spans="2:23">
      <c r="B37" s="3">
        <v>6</v>
      </c>
      <c r="C37" s="3" t="s">
        <v>19</v>
      </c>
      <c r="D37" s="3" t="s">
        <v>12</v>
      </c>
      <c r="E37" s="3" t="s">
        <v>17</v>
      </c>
      <c r="F37" s="4">
        <v>8000</v>
      </c>
      <c r="G37" s="4">
        <v>2045</v>
      </c>
      <c r="H37" s="21">
        <f>IF(H$2&gt;=$G37,INDEX(CHOOSE(MATCH($C37,'Resource Cost Trajectories'!$B$3:$B$6,0),'Resource Cost Trajectories'!$C$113:$F$142,'Resource Cost Trajectories'!$I$113:$L$142,'Resource Cost Trajectories'!$O$113:$R$142,'Resource Cost Trajectories'!$U$113:$X$142),MATCH($G37,'Resource Cost Trajectories'!$B$113:$B$142,0),MATCH($D37,'Resource Cost Trajectories'!$C$112:$F$112,0))+SUMIFS('Transmission Cost by Case'!$H:$H,'Transmission Cost by Case'!$B:$B,$B37,'Transmission Cost by Case'!$C:$C,$C37,'Transmission Cost by Case'!$D:$D,$E37),0)</f>
        <v>0</v>
      </c>
      <c r="I37" s="21">
        <f>IF(I$2&gt;=$G37,INDEX(CHOOSE(MATCH($C37,'Resource Cost Trajectories'!$B$3:$B$6,0),'Resource Cost Trajectories'!$C$113:$F$142,'Resource Cost Trajectories'!$I$113:$L$142,'Resource Cost Trajectories'!$O$113:$R$142,'Resource Cost Trajectories'!$U$113:$X$142),MATCH($G37,'Resource Cost Trajectories'!$B$113:$B$142,0),MATCH($D37,'Resource Cost Trajectories'!$C$112:$F$112,0))+SUMIFS('Transmission Cost by Case'!$H:$H,'Transmission Cost by Case'!$B:$B,$B37,'Transmission Cost by Case'!$C:$C,$C37,'Transmission Cost by Case'!$D:$D,$E37),0)</f>
        <v>0</v>
      </c>
      <c r="J37" s="21">
        <f>IF(J$2&gt;=$G37,INDEX(CHOOSE(MATCH($C37,'Resource Cost Trajectories'!$B$3:$B$6,0),'Resource Cost Trajectories'!$C$113:$F$142,'Resource Cost Trajectories'!$I$113:$L$142,'Resource Cost Trajectories'!$O$113:$R$142,'Resource Cost Trajectories'!$U$113:$X$142),MATCH($G37,'Resource Cost Trajectories'!$B$113:$B$142,0),MATCH($D37,'Resource Cost Trajectories'!$C$112:$F$112,0))+SUMIFS('Transmission Cost by Case'!$H:$H,'Transmission Cost by Case'!$B:$B,$B37,'Transmission Cost by Case'!$C:$C,$C37,'Transmission Cost by Case'!$D:$D,$E37),0)</f>
        <v>0</v>
      </c>
      <c r="K37" s="21">
        <f>IF(K$2&gt;=$G37,INDEX(CHOOSE(MATCH($C37,'Resource Cost Trajectories'!$B$3:$B$6,0),'Resource Cost Trajectories'!$C$113:$F$142,'Resource Cost Trajectories'!$I$113:$L$142,'Resource Cost Trajectories'!$O$113:$R$142,'Resource Cost Trajectories'!$U$113:$X$142),MATCH($G37,'Resource Cost Trajectories'!$B$113:$B$142,0),MATCH($D37,'Resource Cost Trajectories'!$C$112:$F$112,0))+SUMIFS('Transmission Cost by Case'!$H:$H,'Transmission Cost by Case'!$B:$B,$B37,'Transmission Cost by Case'!$C:$C,$C37,'Transmission Cost by Case'!$D:$D,$E37),0)</f>
        <v>0</v>
      </c>
      <c r="L37" s="21">
        <f>IF(L$2&gt;=$G37,INDEX(CHOOSE(MATCH($C37,'Resource Cost Trajectories'!$B$3:$B$6,0),'Resource Cost Trajectories'!$C$113:$F$142,'Resource Cost Trajectories'!$I$113:$L$142,'Resource Cost Trajectories'!$O$113:$R$142,'Resource Cost Trajectories'!$U$113:$X$142),MATCH($G37,'Resource Cost Trajectories'!$B$113:$B$142,0),MATCH($D37,'Resource Cost Trajectories'!$C$112:$F$112,0))+SUMIFS('Transmission Cost by Case'!$H:$H,'Transmission Cost by Case'!$B:$B,$B37,'Transmission Cost by Case'!$C:$C,$C37,'Transmission Cost by Case'!$D:$D,$E37),0)</f>
        <v>0</v>
      </c>
      <c r="M37" s="21">
        <f>IF(M$2&gt;=$G37,INDEX(CHOOSE(MATCH($C37,'Resource Cost Trajectories'!$B$3:$B$6,0),'Resource Cost Trajectories'!$C$113:$F$142,'Resource Cost Trajectories'!$I$113:$L$142,'Resource Cost Trajectories'!$O$113:$R$142,'Resource Cost Trajectories'!$U$113:$X$142),MATCH($G37,'Resource Cost Trajectories'!$B$113:$B$142,0),MATCH($D37,'Resource Cost Trajectories'!$C$112:$F$112,0))+SUMIFS('Transmission Cost by Case'!$H:$H,'Transmission Cost by Case'!$B:$B,$B37,'Transmission Cost by Case'!$C:$C,$C37,'Transmission Cost by Case'!$D:$D,$E37),0)</f>
        <v>0</v>
      </c>
      <c r="N37" s="21">
        <f>IF(N$2&gt;=$G37,INDEX(CHOOSE(MATCH($C37,'Resource Cost Trajectories'!$B$3:$B$6,0),'Resource Cost Trajectories'!$C$113:$F$142,'Resource Cost Trajectories'!$I$113:$L$142,'Resource Cost Trajectories'!$O$113:$R$142,'Resource Cost Trajectories'!$U$113:$X$142),MATCH($G37,'Resource Cost Trajectories'!$B$113:$B$142,0),MATCH($D37,'Resource Cost Trajectories'!$C$112:$F$112,0))+SUMIFS('Transmission Cost by Case'!$H:$H,'Transmission Cost by Case'!$B:$B,$B37,'Transmission Cost by Case'!$C:$C,$C37,'Transmission Cost by Case'!$D:$D,$E37),0)</f>
        <v>0</v>
      </c>
      <c r="O37" s="21">
        <f>IF(O$2&gt;=$G37,INDEX(CHOOSE(MATCH($C37,'Resource Cost Trajectories'!$B$3:$B$6,0),'Resource Cost Trajectories'!$C$113:$F$142,'Resource Cost Trajectories'!$I$113:$L$142,'Resource Cost Trajectories'!$O$113:$R$142,'Resource Cost Trajectories'!$U$113:$X$142),MATCH($G37,'Resource Cost Trajectories'!$B$113:$B$142,0),MATCH($D37,'Resource Cost Trajectories'!$C$112:$F$112,0))+SUMIFS('Transmission Cost by Case'!$H:$H,'Transmission Cost by Case'!$B:$B,$B37,'Transmission Cost by Case'!$C:$C,$C37,'Transmission Cost by Case'!$D:$D,$E37),0)</f>
        <v>0</v>
      </c>
      <c r="P37" s="21">
        <f>IF(P$2&gt;=$G37,INDEX(CHOOSE(MATCH($C37,'Resource Cost Trajectories'!$B$3:$B$6,0),'Resource Cost Trajectories'!$C$113:$F$142,'Resource Cost Trajectories'!$I$113:$L$142,'Resource Cost Trajectories'!$O$113:$R$142,'Resource Cost Trajectories'!$U$113:$X$142),MATCH($G37,'Resource Cost Trajectories'!$B$113:$B$142,0),MATCH($D37,'Resource Cost Trajectories'!$C$112:$F$112,0))+SUMIFS('Transmission Cost by Case'!$H:$H,'Transmission Cost by Case'!$B:$B,$B37,'Transmission Cost by Case'!$C:$C,$C37,'Transmission Cost by Case'!$D:$D,$E37),0)</f>
        <v>0</v>
      </c>
      <c r="Q37" s="21">
        <f>IF(Q$2&gt;=$G37,INDEX(CHOOSE(MATCH($C37,'Resource Cost Trajectories'!$B$3:$B$6,0),'Resource Cost Trajectories'!$C$113:$F$142,'Resource Cost Trajectories'!$I$113:$L$142,'Resource Cost Trajectories'!$O$113:$R$142,'Resource Cost Trajectories'!$U$113:$X$142),MATCH($G37,'Resource Cost Trajectories'!$B$113:$B$142,0),MATCH($D37,'Resource Cost Trajectories'!$C$112:$F$112,0))+SUMIFS('Transmission Cost by Case'!$H:$H,'Transmission Cost by Case'!$B:$B,$B37,'Transmission Cost by Case'!$C:$C,$C37,'Transmission Cost by Case'!$D:$D,$E37),0)</f>
        <v>0</v>
      </c>
      <c r="R37" s="21">
        <f>IF(R$2&gt;=$G37,INDEX(CHOOSE(MATCH($C37,'Resource Cost Trajectories'!$B$3:$B$6,0),'Resource Cost Trajectories'!$C$113:$F$142,'Resource Cost Trajectories'!$I$113:$L$142,'Resource Cost Trajectories'!$O$113:$R$142,'Resource Cost Trajectories'!$U$113:$X$142),MATCH($G37,'Resource Cost Trajectories'!$B$113:$B$142,0),MATCH($D37,'Resource Cost Trajectories'!$C$112:$F$112,0))+SUMIFS('Transmission Cost by Case'!$H:$H,'Transmission Cost by Case'!$B:$B,$B37,'Transmission Cost by Case'!$C:$C,$C37,'Transmission Cost by Case'!$D:$D,$E37),0)</f>
        <v>0</v>
      </c>
      <c r="S37" s="21">
        <f>IF(S$2&gt;=$G37,INDEX(CHOOSE(MATCH($C37,'Resource Cost Trajectories'!$B$3:$B$6,0),'Resource Cost Trajectories'!$C$113:$F$142,'Resource Cost Trajectories'!$I$113:$L$142,'Resource Cost Trajectories'!$O$113:$R$142,'Resource Cost Trajectories'!$U$113:$X$142),MATCH($G37,'Resource Cost Trajectories'!$B$113:$B$142,0),MATCH($D37,'Resource Cost Trajectories'!$C$112:$F$112,0))+SUMIFS('Transmission Cost by Case'!$H:$H,'Transmission Cost by Case'!$B:$B,$B37,'Transmission Cost by Case'!$C:$C,$C37,'Transmission Cost by Case'!$D:$D,$E37),0)</f>
        <v>0</v>
      </c>
      <c r="T37" s="21">
        <f>IF(T$2&gt;=$G37,INDEX(CHOOSE(MATCH($C37,'Resource Cost Trajectories'!$B$3:$B$6,0),'Resource Cost Trajectories'!$C$113:$F$142,'Resource Cost Trajectories'!$I$113:$L$142,'Resource Cost Trajectories'!$O$113:$R$142,'Resource Cost Trajectories'!$U$113:$X$142),MATCH($G37,'Resource Cost Trajectories'!$B$113:$B$142,0),MATCH($D37,'Resource Cost Trajectories'!$C$112:$F$112,0))+SUMIFS('Transmission Cost by Case'!$H:$H,'Transmission Cost by Case'!$B:$B,$B37,'Transmission Cost by Case'!$C:$C,$C37,'Transmission Cost by Case'!$D:$D,$E37),0)</f>
        <v>0</v>
      </c>
      <c r="U37" s="21">
        <f>IF(U$2&gt;=$G37,INDEX(CHOOSE(MATCH($C37,'Resource Cost Trajectories'!$B$3:$B$6,0),'Resource Cost Trajectories'!$C$113:$F$142,'Resource Cost Trajectories'!$I$113:$L$142,'Resource Cost Trajectories'!$O$113:$R$142,'Resource Cost Trajectories'!$U$113:$X$142),MATCH($G37,'Resource Cost Trajectories'!$B$113:$B$142,0),MATCH($D37,'Resource Cost Trajectories'!$C$112:$F$112,0))+SUMIFS('Transmission Cost by Case'!$H:$H,'Transmission Cost by Case'!$B:$B,$B37,'Transmission Cost by Case'!$C:$C,$C37,'Transmission Cost by Case'!$D:$D,$E37),0)</f>
        <v>0</v>
      </c>
      <c r="V37" s="21">
        <f>IF(V$2&gt;=$G37,INDEX(CHOOSE(MATCH($C37,'Resource Cost Trajectories'!$B$3:$B$6,0),'Resource Cost Trajectories'!$C$113:$F$142,'Resource Cost Trajectories'!$I$113:$L$142,'Resource Cost Trajectories'!$O$113:$R$142,'Resource Cost Trajectories'!$U$113:$X$142),MATCH($G37,'Resource Cost Trajectories'!$B$113:$B$142,0),MATCH($D37,'Resource Cost Trajectories'!$C$112:$F$112,0))+SUMIFS('Transmission Cost by Case'!$H:$H,'Transmission Cost by Case'!$B:$B,$B37,'Transmission Cost by Case'!$C:$C,$C37,'Transmission Cost by Case'!$D:$D,$E37),0)</f>
        <v>0</v>
      </c>
      <c r="W37" s="21">
        <f>IF(W$2&gt;=$G37,INDEX(CHOOSE(MATCH($C37,'Resource Cost Trajectories'!$B$3:$B$6,0),'Resource Cost Trajectories'!$C$113:$F$142,'Resource Cost Trajectories'!$I$113:$L$142,'Resource Cost Trajectories'!$O$113:$R$142,'Resource Cost Trajectories'!$U$113:$X$142),MATCH($G37,'Resource Cost Trajectories'!$B$113:$B$142,0),MATCH($D37,'Resource Cost Trajectories'!$C$112:$F$112,0))+SUMIFS('Transmission Cost by Case'!$H:$H,'Transmission Cost by Case'!$B:$B,$B37,'Transmission Cost by Case'!$C:$C,$C37,'Transmission Cost by Case'!$D:$D,$E37),0)</f>
        <v>400.07</v>
      </c>
    </row>
    <row r="38" spans="2:23">
      <c r="B38" s="3">
        <v>6</v>
      </c>
      <c r="C38" s="3" t="s">
        <v>19</v>
      </c>
      <c r="D38" s="3" t="s">
        <v>13</v>
      </c>
      <c r="E38" s="3" t="s">
        <v>17</v>
      </c>
      <c r="F38" s="4">
        <v>8000</v>
      </c>
      <c r="G38" s="4">
        <v>2045</v>
      </c>
      <c r="H38" s="21">
        <f>IF(H$2&gt;=$G38,INDEX(CHOOSE(MATCH($C38,'Resource Cost Trajectories'!$B$3:$B$6,0),'Resource Cost Trajectories'!$C$113:$F$142,'Resource Cost Trajectories'!$I$113:$L$142,'Resource Cost Trajectories'!$O$113:$R$142,'Resource Cost Trajectories'!$U$113:$X$142),MATCH($G38,'Resource Cost Trajectories'!$B$113:$B$142,0),MATCH($D38,'Resource Cost Trajectories'!$C$112:$F$112,0))+SUMIFS('Transmission Cost by Case'!$H:$H,'Transmission Cost by Case'!$B:$B,$B38,'Transmission Cost by Case'!$C:$C,$C38,'Transmission Cost by Case'!$D:$D,$E38),0)</f>
        <v>0</v>
      </c>
      <c r="I38" s="21">
        <f>IF(I$2&gt;=$G38,INDEX(CHOOSE(MATCH($C38,'Resource Cost Trajectories'!$B$3:$B$6,0),'Resource Cost Trajectories'!$C$113:$F$142,'Resource Cost Trajectories'!$I$113:$L$142,'Resource Cost Trajectories'!$O$113:$R$142,'Resource Cost Trajectories'!$U$113:$X$142),MATCH($G38,'Resource Cost Trajectories'!$B$113:$B$142,0),MATCH($D38,'Resource Cost Trajectories'!$C$112:$F$112,0))+SUMIFS('Transmission Cost by Case'!$H:$H,'Transmission Cost by Case'!$B:$B,$B38,'Transmission Cost by Case'!$C:$C,$C38,'Transmission Cost by Case'!$D:$D,$E38),0)</f>
        <v>0</v>
      </c>
      <c r="J38" s="21">
        <f>IF(J$2&gt;=$G38,INDEX(CHOOSE(MATCH($C38,'Resource Cost Trajectories'!$B$3:$B$6,0),'Resource Cost Trajectories'!$C$113:$F$142,'Resource Cost Trajectories'!$I$113:$L$142,'Resource Cost Trajectories'!$O$113:$R$142,'Resource Cost Trajectories'!$U$113:$X$142),MATCH($G38,'Resource Cost Trajectories'!$B$113:$B$142,0),MATCH($D38,'Resource Cost Trajectories'!$C$112:$F$112,0))+SUMIFS('Transmission Cost by Case'!$H:$H,'Transmission Cost by Case'!$B:$B,$B38,'Transmission Cost by Case'!$C:$C,$C38,'Transmission Cost by Case'!$D:$D,$E38),0)</f>
        <v>0</v>
      </c>
      <c r="K38" s="21">
        <f>IF(K$2&gt;=$G38,INDEX(CHOOSE(MATCH($C38,'Resource Cost Trajectories'!$B$3:$B$6,0),'Resource Cost Trajectories'!$C$113:$F$142,'Resource Cost Trajectories'!$I$113:$L$142,'Resource Cost Trajectories'!$O$113:$R$142,'Resource Cost Trajectories'!$U$113:$X$142),MATCH($G38,'Resource Cost Trajectories'!$B$113:$B$142,0),MATCH($D38,'Resource Cost Trajectories'!$C$112:$F$112,0))+SUMIFS('Transmission Cost by Case'!$H:$H,'Transmission Cost by Case'!$B:$B,$B38,'Transmission Cost by Case'!$C:$C,$C38,'Transmission Cost by Case'!$D:$D,$E38),0)</f>
        <v>0</v>
      </c>
      <c r="L38" s="21">
        <f>IF(L$2&gt;=$G38,INDEX(CHOOSE(MATCH($C38,'Resource Cost Trajectories'!$B$3:$B$6,0),'Resource Cost Trajectories'!$C$113:$F$142,'Resource Cost Trajectories'!$I$113:$L$142,'Resource Cost Trajectories'!$O$113:$R$142,'Resource Cost Trajectories'!$U$113:$X$142),MATCH($G38,'Resource Cost Trajectories'!$B$113:$B$142,0),MATCH($D38,'Resource Cost Trajectories'!$C$112:$F$112,0))+SUMIFS('Transmission Cost by Case'!$H:$H,'Transmission Cost by Case'!$B:$B,$B38,'Transmission Cost by Case'!$C:$C,$C38,'Transmission Cost by Case'!$D:$D,$E38),0)</f>
        <v>0</v>
      </c>
      <c r="M38" s="21">
        <f>IF(M$2&gt;=$G38,INDEX(CHOOSE(MATCH($C38,'Resource Cost Trajectories'!$B$3:$B$6,0),'Resource Cost Trajectories'!$C$113:$F$142,'Resource Cost Trajectories'!$I$113:$L$142,'Resource Cost Trajectories'!$O$113:$R$142,'Resource Cost Trajectories'!$U$113:$X$142),MATCH($G38,'Resource Cost Trajectories'!$B$113:$B$142,0),MATCH($D38,'Resource Cost Trajectories'!$C$112:$F$112,0))+SUMIFS('Transmission Cost by Case'!$H:$H,'Transmission Cost by Case'!$B:$B,$B38,'Transmission Cost by Case'!$C:$C,$C38,'Transmission Cost by Case'!$D:$D,$E38),0)</f>
        <v>0</v>
      </c>
      <c r="N38" s="21">
        <f>IF(N$2&gt;=$G38,INDEX(CHOOSE(MATCH($C38,'Resource Cost Trajectories'!$B$3:$B$6,0),'Resource Cost Trajectories'!$C$113:$F$142,'Resource Cost Trajectories'!$I$113:$L$142,'Resource Cost Trajectories'!$O$113:$R$142,'Resource Cost Trajectories'!$U$113:$X$142),MATCH($G38,'Resource Cost Trajectories'!$B$113:$B$142,0),MATCH($D38,'Resource Cost Trajectories'!$C$112:$F$112,0))+SUMIFS('Transmission Cost by Case'!$H:$H,'Transmission Cost by Case'!$B:$B,$B38,'Transmission Cost by Case'!$C:$C,$C38,'Transmission Cost by Case'!$D:$D,$E38),0)</f>
        <v>0</v>
      </c>
      <c r="O38" s="21">
        <f>IF(O$2&gt;=$G38,INDEX(CHOOSE(MATCH($C38,'Resource Cost Trajectories'!$B$3:$B$6,0),'Resource Cost Trajectories'!$C$113:$F$142,'Resource Cost Trajectories'!$I$113:$L$142,'Resource Cost Trajectories'!$O$113:$R$142,'Resource Cost Trajectories'!$U$113:$X$142),MATCH($G38,'Resource Cost Trajectories'!$B$113:$B$142,0),MATCH($D38,'Resource Cost Trajectories'!$C$112:$F$112,0))+SUMIFS('Transmission Cost by Case'!$H:$H,'Transmission Cost by Case'!$B:$B,$B38,'Transmission Cost by Case'!$C:$C,$C38,'Transmission Cost by Case'!$D:$D,$E38),0)</f>
        <v>0</v>
      </c>
      <c r="P38" s="21">
        <f>IF(P$2&gt;=$G38,INDEX(CHOOSE(MATCH($C38,'Resource Cost Trajectories'!$B$3:$B$6,0),'Resource Cost Trajectories'!$C$113:$F$142,'Resource Cost Trajectories'!$I$113:$L$142,'Resource Cost Trajectories'!$O$113:$R$142,'Resource Cost Trajectories'!$U$113:$X$142),MATCH($G38,'Resource Cost Trajectories'!$B$113:$B$142,0),MATCH($D38,'Resource Cost Trajectories'!$C$112:$F$112,0))+SUMIFS('Transmission Cost by Case'!$H:$H,'Transmission Cost by Case'!$B:$B,$B38,'Transmission Cost by Case'!$C:$C,$C38,'Transmission Cost by Case'!$D:$D,$E38),0)</f>
        <v>0</v>
      </c>
      <c r="Q38" s="21">
        <f>IF(Q$2&gt;=$G38,INDEX(CHOOSE(MATCH($C38,'Resource Cost Trajectories'!$B$3:$B$6,0),'Resource Cost Trajectories'!$C$113:$F$142,'Resource Cost Trajectories'!$I$113:$L$142,'Resource Cost Trajectories'!$O$113:$R$142,'Resource Cost Trajectories'!$U$113:$X$142),MATCH($G38,'Resource Cost Trajectories'!$B$113:$B$142,0),MATCH($D38,'Resource Cost Trajectories'!$C$112:$F$112,0))+SUMIFS('Transmission Cost by Case'!$H:$H,'Transmission Cost by Case'!$B:$B,$B38,'Transmission Cost by Case'!$C:$C,$C38,'Transmission Cost by Case'!$D:$D,$E38),0)</f>
        <v>0</v>
      </c>
      <c r="R38" s="21">
        <f>IF(R$2&gt;=$G38,INDEX(CHOOSE(MATCH($C38,'Resource Cost Trajectories'!$B$3:$B$6,0),'Resource Cost Trajectories'!$C$113:$F$142,'Resource Cost Trajectories'!$I$113:$L$142,'Resource Cost Trajectories'!$O$113:$R$142,'Resource Cost Trajectories'!$U$113:$X$142),MATCH($G38,'Resource Cost Trajectories'!$B$113:$B$142,0),MATCH($D38,'Resource Cost Trajectories'!$C$112:$F$112,0))+SUMIFS('Transmission Cost by Case'!$H:$H,'Transmission Cost by Case'!$B:$B,$B38,'Transmission Cost by Case'!$C:$C,$C38,'Transmission Cost by Case'!$D:$D,$E38),0)</f>
        <v>0</v>
      </c>
      <c r="S38" s="21">
        <f>IF(S$2&gt;=$G38,INDEX(CHOOSE(MATCH($C38,'Resource Cost Trajectories'!$B$3:$B$6,0),'Resource Cost Trajectories'!$C$113:$F$142,'Resource Cost Trajectories'!$I$113:$L$142,'Resource Cost Trajectories'!$O$113:$R$142,'Resource Cost Trajectories'!$U$113:$X$142),MATCH($G38,'Resource Cost Trajectories'!$B$113:$B$142,0),MATCH($D38,'Resource Cost Trajectories'!$C$112:$F$112,0))+SUMIFS('Transmission Cost by Case'!$H:$H,'Transmission Cost by Case'!$B:$B,$B38,'Transmission Cost by Case'!$C:$C,$C38,'Transmission Cost by Case'!$D:$D,$E38),0)</f>
        <v>0</v>
      </c>
      <c r="T38" s="21">
        <f>IF(T$2&gt;=$G38,INDEX(CHOOSE(MATCH($C38,'Resource Cost Trajectories'!$B$3:$B$6,0),'Resource Cost Trajectories'!$C$113:$F$142,'Resource Cost Trajectories'!$I$113:$L$142,'Resource Cost Trajectories'!$O$113:$R$142,'Resource Cost Trajectories'!$U$113:$X$142),MATCH($G38,'Resource Cost Trajectories'!$B$113:$B$142,0),MATCH($D38,'Resource Cost Trajectories'!$C$112:$F$112,0))+SUMIFS('Transmission Cost by Case'!$H:$H,'Transmission Cost by Case'!$B:$B,$B38,'Transmission Cost by Case'!$C:$C,$C38,'Transmission Cost by Case'!$D:$D,$E38),0)</f>
        <v>0</v>
      </c>
      <c r="U38" s="21">
        <f>IF(U$2&gt;=$G38,INDEX(CHOOSE(MATCH($C38,'Resource Cost Trajectories'!$B$3:$B$6,0),'Resource Cost Trajectories'!$C$113:$F$142,'Resource Cost Trajectories'!$I$113:$L$142,'Resource Cost Trajectories'!$O$113:$R$142,'Resource Cost Trajectories'!$U$113:$X$142),MATCH($G38,'Resource Cost Trajectories'!$B$113:$B$142,0),MATCH($D38,'Resource Cost Trajectories'!$C$112:$F$112,0))+SUMIFS('Transmission Cost by Case'!$H:$H,'Transmission Cost by Case'!$B:$B,$B38,'Transmission Cost by Case'!$C:$C,$C38,'Transmission Cost by Case'!$D:$D,$E38),0)</f>
        <v>0</v>
      </c>
      <c r="V38" s="21">
        <f>IF(V$2&gt;=$G38,INDEX(CHOOSE(MATCH($C38,'Resource Cost Trajectories'!$B$3:$B$6,0),'Resource Cost Trajectories'!$C$113:$F$142,'Resource Cost Trajectories'!$I$113:$L$142,'Resource Cost Trajectories'!$O$113:$R$142,'Resource Cost Trajectories'!$U$113:$X$142),MATCH($G38,'Resource Cost Trajectories'!$B$113:$B$142,0),MATCH($D38,'Resource Cost Trajectories'!$C$112:$F$112,0))+SUMIFS('Transmission Cost by Case'!$H:$H,'Transmission Cost by Case'!$B:$B,$B38,'Transmission Cost by Case'!$C:$C,$C38,'Transmission Cost by Case'!$D:$D,$E38),0)</f>
        <v>0</v>
      </c>
      <c r="W38" s="21">
        <f>IF(W$2&gt;=$G38,INDEX(CHOOSE(MATCH($C38,'Resource Cost Trajectories'!$B$3:$B$6,0),'Resource Cost Trajectories'!$C$113:$F$142,'Resource Cost Trajectories'!$I$113:$L$142,'Resource Cost Trajectories'!$O$113:$R$142,'Resource Cost Trajectories'!$U$113:$X$142),MATCH($G38,'Resource Cost Trajectories'!$B$113:$B$142,0),MATCH($D38,'Resource Cost Trajectories'!$C$112:$F$112,0))+SUMIFS('Transmission Cost by Case'!$H:$H,'Transmission Cost by Case'!$B:$B,$B38,'Transmission Cost by Case'!$C:$C,$C38,'Transmission Cost by Case'!$D:$D,$E38),0)</f>
        <v>376.44000000000005</v>
      </c>
    </row>
    <row r="39" spans="2:23">
      <c r="B39" s="3">
        <v>6</v>
      </c>
      <c r="C39" s="3" t="s">
        <v>19</v>
      </c>
      <c r="D39" s="3" t="s">
        <v>12</v>
      </c>
      <c r="E39" s="3" t="s">
        <v>16</v>
      </c>
      <c r="F39" s="4">
        <v>8000</v>
      </c>
      <c r="G39" s="4">
        <v>2045</v>
      </c>
      <c r="H39" s="21">
        <f>IF(H$2&gt;=$G39,INDEX(CHOOSE(MATCH($C39,'Resource Cost Trajectories'!$B$3:$B$6,0),'Resource Cost Trajectories'!$C$113:$F$142,'Resource Cost Trajectories'!$I$113:$L$142,'Resource Cost Trajectories'!$O$113:$R$142,'Resource Cost Trajectories'!$U$113:$X$142),MATCH($G39,'Resource Cost Trajectories'!$B$113:$B$142,0),MATCH($D39,'Resource Cost Trajectories'!$C$112:$F$112,0))+SUMIFS('Transmission Cost by Case'!$H:$H,'Transmission Cost by Case'!$B:$B,$B39,'Transmission Cost by Case'!$C:$C,$C39,'Transmission Cost by Case'!$D:$D,$E39),0)</f>
        <v>0</v>
      </c>
      <c r="I39" s="21">
        <f>IF(I$2&gt;=$G39,INDEX(CHOOSE(MATCH($C39,'Resource Cost Trajectories'!$B$3:$B$6,0),'Resource Cost Trajectories'!$C$113:$F$142,'Resource Cost Trajectories'!$I$113:$L$142,'Resource Cost Trajectories'!$O$113:$R$142,'Resource Cost Trajectories'!$U$113:$X$142),MATCH($G39,'Resource Cost Trajectories'!$B$113:$B$142,0),MATCH($D39,'Resource Cost Trajectories'!$C$112:$F$112,0))+SUMIFS('Transmission Cost by Case'!$H:$H,'Transmission Cost by Case'!$B:$B,$B39,'Transmission Cost by Case'!$C:$C,$C39,'Transmission Cost by Case'!$D:$D,$E39),0)</f>
        <v>0</v>
      </c>
      <c r="J39" s="21">
        <f>IF(J$2&gt;=$G39,INDEX(CHOOSE(MATCH($C39,'Resource Cost Trajectories'!$B$3:$B$6,0),'Resource Cost Trajectories'!$C$113:$F$142,'Resource Cost Trajectories'!$I$113:$L$142,'Resource Cost Trajectories'!$O$113:$R$142,'Resource Cost Trajectories'!$U$113:$X$142),MATCH($G39,'Resource Cost Trajectories'!$B$113:$B$142,0),MATCH($D39,'Resource Cost Trajectories'!$C$112:$F$112,0))+SUMIFS('Transmission Cost by Case'!$H:$H,'Transmission Cost by Case'!$B:$B,$B39,'Transmission Cost by Case'!$C:$C,$C39,'Transmission Cost by Case'!$D:$D,$E39),0)</f>
        <v>0</v>
      </c>
      <c r="K39" s="21">
        <f>IF(K$2&gt;=$G39,INDEX(CHOOSE(MATCH($C39,'Resource Cost Trajectories'!$B$3:$B$6,0),'Resource Cost Trajectories'!$C$113:$F$142,'Resource Cost Trajectories'!$I$113:$L$142,'Resource Cost Trajectories'!$O$113:$R$142,'Resource Cost Trajectories'!$U$113:$X$142),MATCH($G39,'Resource Cost Trajectories'!$B$113:$B$142,0),MATCH($D39,'Resource Cost Trajectories'!$C$112:$F$112,0))+SUMIFS('Transmission Cost by Case'!$H:$H,'Transmission Cost by Case'!$B:$B,$B39,'Transmission Cost by Case'!$C:$C,$C39,'Transmission Cost by Case'!$D:$D,$E39),0)</f>
        <v>0</v>
      </c>
      <c r="L39" s="21">
        <f>IF(L$2&gt;=$G39,INDEX(CHOOSE(MATCH($C39,'Resource Cost Trajectories'!$B$3:$B$6,0),'Resource Cost Trajectories'!$C$113:$F$142,'Resource Cost Trajectories'!$I$113:$L$142,'Resource Cost Trajectories'!$O$113:$R$142,'Resource Cost Trajectories'!$U$113:$X$142),MATCH($G39,'Resource Cost Trajectories'!$B$113:$B$142,0),MATCH($D39,'Resource Cost Trajectories'!$C$112:$F$112,0))+SUMIFS('Transmission Cost by Case'!$H:$H,'Transmission Cost by Case'!$B:$B,$B39,'Transmission Cost by Case'!$C:$C,$C39,'Transmission Cost by Case'!$D:$D,$E39),0)</f>
        <v>0</v>
      </c>
      <c r="M39" s="21">
        <f>IF(M$2&gt;=$G39,INDEX(CHOOSE(MATCH($C39,'Resource Cost Trajectories'!$B$3:$B$6,0),'Resource Cost Trajectories'!$C$113:$F$142,'Resource Cost Trajectories'!$I$113:$L$142,'Resource Cost Trajectories'!$O$113:$R$142,'Resource Cost Trajectories'!$U$113:$X$142),MATCH($G39,'Resource Cost Trajectories'!$B$113:$B$142,0),MATCH($D39,'Resource Cost Trajectories'!$C$112:$F$112,0))+SUMIFS('Transmission Cost by Case'!$H:$H,'Transmission Cost by Case'!$B:$B,$B39,'Transmission Cost by Case'!$C:$C,$C39,'Transmission Cost by Case'!$D:$D,$E39),0)</f>
        <v>0</v>
      </c>
      <c r="N39" s="21">
        <f>IF(N$2&gt;=$G39,INDEX(CHOOSE(MATCH($C39,'Resource Cost Trajectories'!$B$3:$B$6,0),'Resource Cost Trajectories'!$C$113:$F$142,'Resource Cost Trajectories'!$I$113:$L$142,'Resource Cost Trajectories'!$O$113:$R$142,'Resource Cost Trajectories'!$U$113:$X$142),MATCH($G39,'Resource Cost Trajectories'!$B$113:$B$142,0),MATCH($D39,'Resource Cost Trajectories'!$C$112:$F$112,0))+SUMIFS('Transmission Cost by Case'!$H:$H,'Transmission Cost by Case'!$B:$B,$B39,'Transmission Cost by Case'!$C:$C,$C39,'Transmission Cost by Case'!$D:$D,$E39),0)</f>
        <v>0</v>
      </c>
      <c r="O39" s="21">
        <f>IF(O$2&gt;=$G39,INDEX(CHOOSE(MATCH($C39,'Resource Cost Trajectories'!$B$3:$B$6,0),'Resource Cost Trajectories'!$C$113:$F$142,'Resource Cost Trajectories'!$I$113:$L$142,'Resource Cost Trajectories'!$O$113:$R$142,'Resource Cost Trajectories'!$U$113:$X$142),MATCH($G39,'Resource Cost Trajectories'!$B$113:$B$142,0),MATCH($D39,'Resource Cost Trajectories'!$C$112:$F$112,0))+SUMIFS('Transmission Cost by Case'!$H:$H,'Transmission Cost by Case'!$B:$B,$B39,'Transmission Cost by Case'!$C:$C,$C39,'Transmission Cost by Case'!$D:$D,$E39),0)</f>
        <v>0</v>
      </c>
      <c r="P39" s="21">
        <f>IF(P$2&gt;=$G39,INDEX(CHOOSE(MATCH($C39,'Resource Cost Trajectories'!$B$3:$B$6,0),'Resource Cost Trajectories'!$C$113:$F$142,'Resource Cost Trajectories'!$I$113:$L$142,'Resource Cost Trajectories'!$O$113:$R$142,'Resource Cost Trajectories'!$U$113:$X$142),MATCH($G39,'Resource Cost Trajectories'!$B$113:$B$142,0),MATCH($D39,'Resource Cost Trajectories'!$C$112:$F$112,0))+SUMIFS('Transmission Cost by Case'!$H:$H,'Transmission Cost by Case'!$B:$B,$B39,'Transmission Cost by Case'!$C:$C,$C39,'Transmission Cost by Case'!$D:$D,$E39),0)</f>
        <v>0</v>
      </c>
      <c r="Q39" s="21">
        <f>IF(Q$2&gt;=$G39,INDEX(CHOOSE(MATCH($C39,'Resource Cost Trajectories'!$B$3:$B$6,0),'Resource Cost Trajectories'!$C$113:$F$142,'Resource Cost Trajectories'!$I$113:$L$142,'Resource Cost Trajectories'!$O$113:$R$142,'Resource Cost Trajectories'!$U$113:$X$142),MATCH($G39,'Resource Cost Trajectories'!$B$113:$B$142,0),MATCH($D39,'Resource Cost Trajectories'!$C$112:$F$112,0))+SUMIFS('Transmission Cost by Case'!$H:$H,'Transmission Cost by Case'!$B:$B,$B39,'Transmission Cost by Case'!$C:$C,$C39,'Transmission Cost by Case'!$D:$D,$E39),0)</f>
        <v>0</v>
      </c>
      <c r="R39" s="21">
        <f>IF(R$2&gt;=$G39,INDEX(CHOOSE(MATCH($C39,'Resource Cost Trajectories'!$B$3:$B$6,0),'Resource Cost Trajectories'!$C$113:$F$142,'Resource Cost Trajectories'!$I$113:$L$142,'Resource Cost Trajectories'!$O$113:$R$142,'Resource Cost Trajectories'!$U$113:$X$142),MATCH($G39,'Resource Cost Trajectories'!$B$113:$B$142,0),MATCH($D39,'Resource Cost Trajectories'!$C$112:$F$112,0))+SUMIFS('Transmission Cost by Case'!$H:$H,'Transmission Cost by Case'!$B:$B,$B39,'Transmission Cost by Case'!$C:$C,$C39,'Transmission Cost by Case'!$D:$D,$E39),0)</f>
        <v>0</v>
      </c>
      <c r="S39" s="21">
        <f>IF(S$2&gt;=$G39,INDEX(CHOOSE(MATCH($C39,'Resource Cost Trajectories'!$B$3:$B$6,0),'Resource Cost Trajectories'!$C$113:$F$142,'Resource Cost Trajectories'!$I$113:$L$142,'Resource Cost Trajectories'!$O$113:$R$142,'Resource Cost Trajectories'!$U$113:$X$142),MATCH($G39,'Resource Cost Trajectories'!$B$113:$B$142,0),MATCH($D39,'Resource Cost Trajectories'!$C$112:$F$112,0))+SUMIFS('Transmission Cost by Case'!$H:$H,'Transmission Cost by Case'!$B:$B,$B39,'Transmission Cost by Case'!$C:$C,$C39,'Transmission Cost by Case'!$D:$D,$E39),0)</f>
        <v>0</v>
      </c>
      <c r="T39" s="21">
        <f>IF(T$2&gt;=$G39,INDEX(CHOOSE(MATCH($C39,'Resource Cost Trajectories'!$B$3:$B$6,0),'Resource Cost Trajectories'!$C$113:$F$142,'Resource Cost Trajectories'!$I$113:$L$142,'Resource Cost Trajectories'!$O$113:$R$142,'Resource Cost Trajectories'!$U$113:$X$142),MATCH($G39,'Resource Cost Trajectories'!$B$113:$B$142,0),MATCH($D39,'Resource Cost Trajectories'!$C$112:$F$112,0))+SUMIFS('Transmission Cost by Case'!$H:$H,'Transmission Cost by Case'!$B:$B,$B39,'Transmission Cost by Case'!$C:$C,$C39,'Transmission Cost by Case'!$D:$D,$E39),0)</f>
        <v>0</v>
      </c>
      <c r="U39" s="21">
        <f>IF(U$2&gt;=$G39,INDEX(CHOOSE(MATCH($C39,'Resource Cost Trajectories'!$B$3:$B$6,0),'Resource Cost Trajectories'!$C$113:$F$142,'Resource Cost Trajectories'!$I$113:$L$142,'Resource Cost Trajectories'!$O$113:$R$142,'Resource Cost Trajectories'!$U$113:$X$142),MATCH($G39,'Resource Cost Trajectories'!$B$113:$B$142,0),MATCH($D39,'Resource Cost Trajectories'!$C$112:$F$112,0))+SUMIFS('Transmission Cost by Case'!$H:$H,'Transmission Cost by Case'!$B:$B,$B39,'Transmission Cost by Case'!$C:$C,$C39,'Transmission Cost by Case'!$D:$D,$E39),0)</f>
        <v>0</v>
      </c>
      <c r="V39" s="21">
        <f>IF(V$2&gt;=$G39,INDEX(CHOOSE(MATCH($C39,'Resource Cost Trajectories'!$B$3:$B$6,0),'Resource Cost Trajectories'!$C$113:$F$142,'Resource Cost Trajectories'!$I$113:$L$142,'Resource Cost Trajectories'!$O$113:$R$142,'Resource Cost Trajectories'!$U$113:$X$142),MATCH($G39,'Resource Cost Trajectories'!$B$113:$B$142,0),MATCH($D39,'Resource Cost Trajectories'!$C$112:$F$112,0))+SUMIFS('Transmission Cost by Case'!$H:$H,'Transmission Cost by Case'!$B:$B,$B39,'Transmission Cost by Case'!$C:$C,$C39,'Transmission Cost by Case'!$D:$D,$E39),0)</f>
        <v>0</v>
      </c>
      <c r="W39" s="21">
        <f>IF(W$2&gt;=$G39,INDEX(CHOOSE(MATCH($C39,'Resource Cost Trajectories'!$B$3:$B$6,0),'Resource Cost Trajectories'!$C$113:$F$142,'Resource Cost Trajectories'!$I$113:$L$142,'Resource Cost Trajectories'!$O$113:$R$142,'Resource Cost Trajectories'!$U$113:$X$142),MATCH($G39,'Resource Cost Trajectories'!$B$113:$B$142,0),MATCH($D39,'Resource Cost Trajectories'!$C$112:$F$112,0))+SUMIFS('Transmission Cost by Case'!$H:$H,'Transmission Cost by Case'!$B:$B,$B39,'Transmission Cost by Case'!$C:$C,$C39,'Transmission Cost by Case'!$D:$D,$E39),0)</f>
        <v>446.41999999999996</v>
      </c>
    </row>
    <row r="40" spans="2:23">
      <c r="B40" s="3">
        <v>6</v>
      </c>
      <c r="C40" s="3" t="s">
        <v>19</v>
      </c>
      <c r="D40" s="3" t="s">
        <v>12</v>
      </c>
      <c r="E40" s="3" t="s">
        <v>17</v>
      </c>
      <c r="F40" s="4">
        <v>8000</v>
      </c>
      <c r="G40" s="4">
        <v>2045</v>
      </c>
      <c r="H40" s="21">
        <f>IF(H$2&gt;=$G40,INDEX(CHOOSE(MATCH($C40,'Resource Cost Trajectories'!$B$3:$B$6,0),'Resource Cost Trajectories'!$C$113:$F$142,'Resource Cost Trajectories'!$I$113:$L$142,'Resource Cost Trajectories'!$O$113:$R$142,'Resource Cost Trajectories'!$U$113:$X$142),MATCH($G40,'Resource Cost Trajectories'!$B$113:$B$142,0),MATCH($D40,'Resource Cost Trajectories'!$C$112:$F$112,0))+SUMIFS('Transmission Cost by Case'!$H:$H,'Transmission Cost by Case'!$B:$B,$B40,'Transmission Cost by Case'!$C:$C,$C40,'Transmission Cost by Case'!$D:$D,$E40),0)</f>
        <v>0</v>
      </c>
      <c r="I40" s="21">
        <f>IF(I$2&gt;=$G40,INDEX(CHOOSE(MATCH($C40,'Resource Cost Trajectories'!$B$3:$B$6,0),'Resource Cost Trajectories'!$C$113:$F$142,'Resource Cost Trajectories'!$I$113:$L$142,'Resource Cost Trajectories'!$O$113:$R$142,'Resource Cost Trajectories'!$U$113:$X$142),MATCH($G40,'Resource Cost Trajectories'!$B$113:$B$142,0),MATCH($D40,'Resource Cost Trajectories'!$C$112:$F$112,0))+SUMIFS('Transmission Cost by Case'!$H:$H,'Transmission Cost by Case'!$B:$B,$B40,'Transmission Cost by Case'!$C:$C,$C40,'Transmission Cost by Case'!$D:$D,$E40),0)</f>
        <v>0</v>
      </c>
      <c r="J40" s="21">
        <f>IF(J$2&gt;=$G40,INDEX(CHOOSE(MATCH($C40,'Resource Cost Trajectories'!$B$3:$B$6,0),'Resource Cost Trajectories'!$C$113:$F$142,'Resource Cost Trajectories'!$I$113:$L$142,'Resource Cost Trajectories'!$O$113:$R$142,'Resource Cost Trajectories'!$U$113:$X$142),MATCH($G40,'Resource Cost Trajectories'!$B$113:$B$142,0),MATCH($D40,'Resource Cost Trajectories'!$C$112:$F$112,0))+SUMIFS('Transmission Cost by Case'!$H:$H,'Transmission Cost by Case'!$B:$B,$B40,'Transmission Cost by Case'!$C:$C,$C40,'Transmission Cost by Case'!$D:$D,$E40),0)</f>
        <v>0</v>
      </c>
      <c r="K40" s="21">
        <f>IF(K$2&gt;=$G40,INDEX(CHOOSE(MATCH($C40,'Resource Cost Trajectories'!$B$3:$B$6,0),'Resource Cost Trajectories'!$C$113:$F$142,'Resource Cost Trajectories'!$I$113:$L$142,'Resource Cost Trajectories'!$O$113:$R$142,'Resource Cost Trajectories'!$U$113:$X$142),MATCH($G40,'Resource Cost Trajectories'!$B$113:$B$142,0),MATCH($D40,'Resource Cost Trajectories'!$C$112:$F$112,0))+SUMIFS('Transmission Cost by Case'!$H:$H,'Transmission Cost by Case'!$B:$B,$B40,'Transmission Cost by Case'!$C:$C,$C40,'Transmission Cost by Case'!$D:$D,$E40),0)</f>
        <v>0</v>
      </c>
      <c r="L40" s="21">
        <f>IF(L$2&gt;=$G40,INDEX(CHOOSE(MATCH($C40,'Resource Cost Trajectories'!$B$3:$B$6,0),'Resource Cost Trajectories'!$C$113:$F$142,'Resource Cost Trajectories'!$I$113:$L$142,'Resource Cost Trajectories'!$O$113:$R$142,'Resource Cost Trajectories'!$U$113:$X$142),MATCH($G40,'Resource Cost Trajectories'!$B$113:$B$142,0),MATCH($D40,'Resource Cost Trajectories'!$C$112:$F$112,0))+SUMIFS('Transmission Cost by Case'!$H:$H,'Transmission Cost by Case'!$B:$B,$B40,'Transmission Cost by Case'!$C:$C,$C40,'Transmission Cost by Case'!$D:$D,$E40),0)</f>
        <v>0</v>
      </c>
      <c r="M40" s="21">
        <f>IF(M$2&gt;=$G40,INDEX(CHOOSE(MATCH($C40,'Resource Cost Trajectories'!$B$3:$B$6,0),'Resource Cost Trajectories'!$C$113:$F$142,'Resource Cost Trajectories'!$I$113:$L$142,'Resource Cost Trajectories'!$O$113:$R$142,'Resource Cost Trajectories'!$U$113:$X$142),MATCH($G40,'Resource Cost Trajectories'!$B$113:$B$142,0),MATCH($D40,'Resource Cost Trajectories'!$C$112:$F$112,0))+SUMIFS('Transmission Cost by Case'!$H:$H,'Transmission Cost by Case'!$B:$B,$B40,'Transmission Cost by Case'!$C:$C,$C40,'Transmission Cost by Case'!$D:$D,$E40),0)</f>
        <v>0</v>
      </c>
      <c r="N40" s="21">
        <f>IF(N$2&gt;=$G40,INDEX(CHOOSE(MATCH($C40,'Resource Cost Trajectories'!$B$3:$B$6,0),'Resource Cost Trajectories'!$C$113:$F$142,'Resource Cost Trajectories'!$I$113:$L$142,'Resource Cost Trajectories'!$O$113:$R$142,'Resource Cost Trajectories'!$U$113:$X$142),MATCH($G40,'Resource Cost Trajectories'!$B$113:$B$142,0),MATCH($D40,'Resource Cost Trajectories'!$C$112:$F$112,0))+SUMIFS('Transmission Cost by Case'!$H:$H,'Transmission Cost by Case'!$B:$B,$B40,'Transmission Cost by Case'!$C:$C,$C40,'Transmission Cost by Case'!$D:$D,$E40),0)</f>
        <v>0</v>
      </c>
      <c r="O40" s="21">
        <f>IF(O$2&gt;=$G40,INDEX(CHOOSE(MATCH($C40,'Resource Cost Trajectories'!$B$3:$B$6,0),'Resource Cost Trajectories'!$C$113:$F$142,'Resource Cost Trajectories'!$I$113:$L$142,'Resource Cost Trajectories'!$O$113:$R$142,'Resource Cost Trajectories'!$U$113:$X$142),MATCH($G40,'Resource Cost Trajectories'!$B$113:$B$142,0),MATCH($D40,'Resource Cost Trajectories'!$C$112:$F$112,0))+SUMIFS('Transmission Cost by Case'!$H:$H,'Transmission Cost by Case'!$B:$B,$B40,'Transmission Cost by Case'!$C:$C,$C40,'Transmission Cost by Case'!$D:$D,$E40),0)</f>
        <v>0</v>
      </c>
      <c r="P40" s="21">
        <f>IF(P$2&gt;=$G40,INDEX(CHOOSE(MATCH($C40,'Resource Cost Trajectories'!$B$3:$B$6,0),'Resource Cost Trajectories'!$C$113:$F$142,'Resource Cost Trajectories'!$I$113:$L$142,'Resource Cost Trajectories'!$O$113:$R$142,'Resource Cost Trajectories'!$U$113:$X$142),MATCH($G40,'Resource Cost Trajectories'!$B$113:$B$142,0),MATCH($D40,'Resource Cost Trajectories'!$C$112:$F$112,0))+SUMIFS('Transmission Cost by Case'!$H:$H,'Transmission Cost by Case'!$B:$B,$B40,'Transmission Cost by Case'!$C:$C,$C40,'Transmission Cost by Case'!$D:$D,$E40),0)</f>
        <v>0</v>
      </c>
      <c r="Q40" s="21">
        <f>IF(Q$2&gt;=$G40,INDEX(CHOOSE(MATCH($C40,'Resource Cost Trajectories'!$B$3:$B$6,0),'Resource Cost Trajectories'!$C$113:$F$142,'Resource Cost Trajectories'!$I$113:$L$142,'Resource Cost Trajectories'!$O$113:$R$142,'Resource Cost Trajectories'!$U$113:$X$142),MATCH($G40,'Resource Cost Trajectories'!$B$113:$B$142,0),MATCH($D40,'Resource Cost Trajectories'!$C$112:$F$112,0))+SUMIFS('Transmission Cost by Case'!$H:$H,'Transmission Cost by Case'!$B:$B,$B40,'Transmission Cost by Case'!$C:$C,$C40,'Transmission Cost by Case'!$D:$D,$E40),0)</f>
        <v>0</v>
      </c>
      <c r="R40" s="21">
        <f>IF(R$2&gt;=$G40,INDEX(CHOOSE(MATCH($C40,'Resource Cost Trajectories'!$B$3:$B$6,0),'Resource Cost Trajectories'!$C$113:$F$142,'Resource Cost Trajectories'!$I$113:$L$142,'Resource Cost Trajectories'!$O$113:$R$142,'Resource Cost Trajectories'!$U$113:$X$142),MATCH($G40,'Resource Cost Trajectories'!$B$113:$B$142,0),MATCH($D40,'Resource Cost Trajectories'!$C$112:$F$112,0))+SUMIFS('Transmission Cost by Case'!$H:$H,'Transmission Cost by Case'!$B:$B,$B40,'Transmission Cost by Case'!$C:$C,$C40,'Transmission Cost by Case'!$D:$D,$E40),0)</f>
        <v>0</v>
      </c>
      <c r="S40" s="21">
        <f>IF(S$2&gt;=$G40,INDEX(CHOOSE(MATCH($C40,'Resource Cost Trajectories'!$B$3:$B$6,0),'Resource Cost Trajectories'!$C$113:$F$142,'Resource Cost Trajectories'!$I$113:$L$142,'Resource Cost Trajectories'!$O$113:$R$142,'Resource Cost Trajectories'!$U$113:$X$142),MATCH($G40,'Resource Cost Trajectories'!$B$113:$B$142,0),MATCH($D40,'Resource Cost Trajectories'!$C$112:$F$112,0))+SUMIFS('Transmission Cost by Case'!$H:$H,'Transmission Cost by Case'!$B:$B,$B40,'Transmission Cost by Case'!$C:$C,$C40,'Transmission Cost by Case'!$D:$D,$E40),0)</f>
        <v>0</v>
      </c>
      <c r="T40" s="21">
        <f>IF(T$2&gt;=$G40,INDEX(CHOOSE(MATCH($C40,'Resource Cost Trajectories'!$B$3:$B$6,0),'Resource Cost Trajectories'!$C$113:$F$142,'Resource Cost Trajectories'!$I$113:$L$142,'Resource Cost Trajectories'!$O$113:$R$142,'Resource Cost Trajectories'!$U$113:$X$142),MATCH($G40,'Resource Cost Trajectories'!$B$113:$B$142,0),MATCH($D40,'Resource Cost Trajectories'!$C$112:$F$112,0))+SUMIFS('Transmission Cost by Case'!$H:$H,'Transmission Cost by Case'!$B:$B,$B40,'Transmission Cost by Case'!$C:$C,$C40,'Transmission Cost by Case'!$D:$D,$E40),0)</f>
        <v>0</v>
      </c>
      <c r="U40" s="21">
        <f>IF(U$2&gt;=$G40,INDEX(CHOOSE(MATCH($C40,'Resource Cost Trajectories'!$B$3:$B$6,0),'Resource Cost Trajectories'!$C$113:$F$142,'Resource Cost Trajectories'!$I$113:$L$142,'Resource Cost Trajectories'!$O$113:$R$142,'Resource Cost Trajectories'!$U$113:$X$142),MATCH($G40,'Resource Cost Trajectories'!$B$113:$B$142,0),MATCH($D40,'Resource Cost Trajectories'!$C$112:$F$112,0))+SUMIFS('Transmission Cost by Case'!$H:$H,'Transmission Cost by Case'!$B:$B,$B40,'Transmission Cost by Case'!$C:$C,$C40,'Transmission Cost by Case'!$D:$D,$E40),0)</f>
        <v>0</v>
      </c>
      <c r="V40" s="21">
        <f>IF(V$2&gt;=$G40,INDEX(CHOOSE(MATCH($C40,'Resource Cost Trajectories'!$B$3:$B$6,0),'Resource Cost Trajectories'!$C$113:$F$142,'Resource Cost Trajectories'!$I$113:$L$142,'Resource Cost Trajectories'!$O$113:$R$142,'Resource Cost Trajectories'!$U$113:$X$142),MATCH($G40,'Resource Cost Trajectories'!$B$113:$B$142,0),MATCH($D40,'Resource Cost Trajectories'!$C$112:$F$112,0))+SUMIFS('Transmission Cost by Case'!$H:$H,'Transmission Cost by Case'!$B:$B,$B40,'Transmission Cost by Case'!$C:$C,$C40,'Transmission Cost by Case'!$D:$D,$E40),0)</f>
        <v>0</v>
      </c>
      <c r="W40" s="21">
        <f>IF(W$2&gt;=$G40,INDEX(CHOOSE(MATCH($C40,'Resource Cost Trajectories'!$B$3:$B$6,0),'Resource Cost Trajectories'!$C$113:$F$142,'Resource Cost Trajectories'!$I$113:$L$142,'Resource Cost Trajectories'!$O$113:$R$142,'Resource Cost Trajectories'!$U$113:$X$142),MATCH($G40,'Resource Cost Trajectories'!$B$113:$B$142,0),MATCH($D40,'Resource Cost Trajectories'!$C$112:$F$112,0))+SUMIFS('Transmission Cost by Case'!$H:$H,'Transmission Cost by Case'!$B:$B,$B40,'Transmission Cost by Case'!$C:$C,$C40,'Transmission Cost by Case'!$D:$D,$E40),0)</f>
        <v>400.07</v>
      </c>
    </row>
    <row r="41" spans="2:23">
      <c r="B41" s="3">
        <v>6</v>
      </c>
      <c r="C41" s="3" t="s">
        <v>19</v>
      </c>
      <c r="D41" s="3" t="s">
        <v>12</v>
      </c>
      <c r="E41" s="3" t="s">
        <v>18</v>
      </c>
      <c r="F41" s="4">
        <v>8000</v>
      </c>
      <c r="G41" s="4">
        <v>2045</v>
      </c>
      <c r="H41" s="21">
        <f>IF(H$2&gt;=$G41,INDEX(CHOOSE(MATCH($C41,'Resource Cost Trajectories'!$B$3:$B$6,0),'Resource Cost Trajectories'!$C$113:$F$142,'Resource Cost Trajectories'!$I$113:$L$142,'Resource Cost Trajectories'!$O$113:$R$142,'Resource Cost Trajectories'!$U$113:$X$142),MATCH($G41,'Resource Cost Trajectories'!$B$113:$B$142,0),MATCH($D41,'Resource Cost Trajectories'!$C$112:$F$112,0))+SUMIFS('Transmission Cost by Case'!$H:$H,'Transmission Cost by Case'!$B:$B,$B41,'Transmission Cost by Case'!$C:$C,$C41,'Transmission Cost by Case'!$D:$D,$E41),0)</f>
        <v>0</v>
      </c>
      <c r="I41" s="21">
        <f>IF(I$2&gt;=$G41,INDEX(CHOOSE(MATCH($C41,'Resource Cost Trajectories'!$B$3:$B$6,0),'Resource Cost Trajectories'!$C$113:$F$142,'Resource Cost Trajectories'!$I$113:$L$142,'Resource Cost Trajectories'!$O$113:$R$142,'Resource Cost Trajectories'!$U$113:$X$142),MATCH($G41,'Resource Cost Trajectories'!$B$113:$B$142,0),MATCH($D41,'Resource Cost Trajectories'!$C$112:$F$112,0))+SUMIFS('Transmission Cost by Case'!$H:$H,'Transmission Cost by Case'!$B:$B,$B41,'Transmission Cost by Case'!$C:$C,$C41,'Transmission Cost by Case'!$D:$D,$E41),0)</f>
        <v>0</v>
      </c>
      <c r="J41" s="21">
        <f>IF(J$2&gt;=$G41,INDEX(CHOOSE(MATCH($C41,'Resource Cost Trajectories'!$B$3:$B$6,0),'Resource Cost Trajectories'!$C$113:$F$142,'Resource Cost Trajectories'!$I$113:$L$142,'Resource Cost Trajectories'!$O$113:$R$142,'Resource Cost Trajectories'!$U$113:$X$142),MATCH($G41,'Resource Cost Trajectories'!$B$113:$B$142,0),MATCH($D41,'Resource Cost Trajectories'!$C$112:$F$112,0))+SUMIFS('Transmission Cost by Case'!$H:$H,'Transmission Cost by Case'!$B:$B,$B41,'Transmission Cost by Case'!$C:$C,$C41,'Transmission Cost by Case'!$D:$D,$E41),0)</f>
        <v>0</v>
      </c>
      <c r="K41" s="21">
        <f>IF(K$2&gt;=$G41,INDEX(CHOOSE(MATCH($C41,'Resource Cost Trajectories'!$B$3:$B$6,0),'Resource Cost Trajectories'!$C$113:$F$142,'Resource Cost Trajectories'!$I$113:$L$142,'Resource Cost Trajectories'!$O$113:$R$142,'Resource Cost Trajectories'!$U$113:$X$142),MATCH($G41,'Resource Cost Trajectories'!$B$113:$B$142,0),MATCH($D41,'Resource Cost Trajectories'!$C$112:$F$112,0))+SUMIFS('Transmission Cost by Case'!$H:$H,'Transmission Cost by Case'!$B:$B,$B41,'Transmission Cost by Case'!$C:$C,$C41,'Transmission Cost by Case'!$D:$D,$E41),0)</f>
        <v>0</v>
      </c>
      <c r="L41" s="21">
        <f>IF(L$2&gt;=$G41,INDEX(CHOOSE(MATCH($C41,'Resource Cost Trajectories'!$B$3:$B$6,0),'Resource Cost Trajectories'!$C$113:$F$142,'Resource Cost Trajectories'!$I$113:$L$142,'Resource Cost Trajectories'!$O$113:$R$142,'Resource Cost Trajectories'!$U$113:$X$142),MATCH($G41,'Resource Cost Trajectories'!$B$113:$B$142,0),MATCH($D41,'Resource Cost Trajectories'!$C$112:$F$112,0))+SUMIFS('Transmission Cost by Case'!$H:$H,'Transmission Cost by Case'!$B:$B,$B41,'Transmission Cost by Case'!$C:$C,$C41,'Transmission Cost by Case'!$D:$D,$E41),0)</f>
        <v>0</v>
      </c>
      <c r="M41" s="21">
        <f>IF(M$2&gt;=$G41,INDEX(CHOOSE(MATCH($C41,'Resource Cost Trajectories'!$B$3:$B$6,0),'Resource Cost Trajectories'!$C$113:$F$142,'Resource Cost Trajectories'!$I$113:$L$142,'Resource Cost Trajectories'!$O$113:$R$142,'Resource Cost Trajectories'!$U$113:$X$142),MATCH($G41,'Resource Cost Trajectories'!$B$113:$B$142,0),MATCH($D41,'Resource Cost Trajectories'!$C$112:$F$112,0))+SUMIFS('Transmission Cost by Case'!$H:$H,'Transmission Cost by Case'!$B:$B,$B41,'Transmission Cost by Case'!$C:$C,$C41,'Transmission Cost by Case'!$D:$D,$E41),0)</f>
        <v>0</v>
      </c>
      <c r="N41" s="21">
        <f>IF(N$2&gt;=$G41,INDEX(CHOOSE(MATCH($C41,'Resource Cost Trajectories'!$B$3:$B$6,0),'Resource Cost Trajectories'!$C$113:$F$142,'Resource Cost Trajectories'!$I$113:$L$142,'Resource Cost Trajectories'!$O$113:$R$142,'Resource Cost Trajectories'!$U$113:$X$142),MATCH($G41,'Resource Cost Trajectories'!$B$113:$B$142,0),MATCH($D41,'Resource Cost Trajectories'!$C$112:$F$112,0))+SUMIFS('Transmission Cost by Case'!$H:$H,'Transmission Cost by Case'!$B:$B,$B41,'Transmission Cost by Case'!$C:$C,$C41,'Transmission Cost by Case'!$D:$D,$E41),0)</f>
        <v>0</v>
      </c>
      <c r="O41" s="21">
        <f>IF(O$2&gt;=$G41,INDEX(CHOOSE(MATCH($C41,'Resource Cost Trajectories'!$B$3:$B$6,0),'Resource Cost Trajectories'!$C$113:$F$142,'Resource Cost Trajectories'!$I$113:$L$142,'Resource Cost Trajectories'!$O$113:$R$142,'Resource Cost Trajectories'!$U$113:$X$142),MATCH($G41,'Resource Cost Trajectories'!$B$113:$B$142,0),MATCH($D41,'Resource Cost Trajectories'!$C$112:$F$112,0))+SUMIFS('Transmission Cost by Case'!$H:$H,'Transmission Cost by Case'!$B:$B,$B41,'Transmission Cost by Case'!$C:$C,$C41,'Transmission Cost by Case'!$D:$D,$E41),0)</f>
        <v>0</v>
      </c>
      <c r="P41" s="21">
        <f>IF(P$2&gt;=$G41,INDEX(CHOOSE(MATCH($C41,'Resource Cost Trajectories'!$B$3:$B$6,0),'Resource Cost Trajectories'!$C$113:$F$142,'Resource Cost Trajectories'!$I$113:$L$142,'Resource Cost Trajectories'!$O$113:$R$142,'Resource Cost Trajectories'!$U$113:$X$142),MATCH($G41,'Resource Cost Trajectories'!$B$113:$B$142,0),MATCH($D41,'Resource Cost Trajectories'!$C$112:$F$112,0))+SUMIFS('Transmission Cost by Case'!$H:$H,'Transmission Cost by Case'!$B:$B,$B41,'Transmission Cost by Case'!$C:$C,$C41,'Transmission Cost by Case'!$D:$D,$E41),0)</f>
        <v>0</v>
      </c>
      <c r="Q41" s="21">
        <f>IF(Q$2&gt;=$G41,INDEX(CHOOSE(MATCH($C41,'Resource Cost Trajectories'!$B$3:$B$6,0),'Resource Cost Trajectories'!$C$113:$F$142,'Resource Cost Trajectories'!$I$113:$L$142,'Resource Cost Trajectories'!$O$113:$R$142,'Resource Cost Trajectories'!$U$113:$X$142),MATCH($G41,'Resource Cost Trajectories'!$B$113:$B$142,0),MATCH($D41,'Resource Cost Trajectories'!$C$112:$F$112,0))+SUMIFS('Transmission Cost by Case'!$H:$H,'Transmission Cost by Case'!$B:$B,$B41,'Transmission Cost by Case'!$C:$C,$C41,'Transmission Cost by Case'!$D:$D,$E41),0)</f>
        <v>0</v>
      </c>
      <c r="R41" s="21">
        <f>IF(R$2&gt;=$G41,INDEX(CHOOSE(MATCH($C41,'Resource Cost Trajectories'!$B$3:$B$6,0),'Resource Cost Trajectories'!$C$113:$F$142,'Resource Cost Trajectories'!$I$113:$L$142,'Resource Cost Trajectories'!$O$113:$R$142,'Resource Cost Trajectories'!$U$113:$X$142),MATCH($G41,'Resource Cost Trajectories'!$B$113:$B$142,0),MATCH($D41,'Resource Cost Trajectories'!$C$112:$F$112,0))+SUMIFS('Transmission Cost by Case'!$H:$H,'Transmission Cost by Case'!$B:$B,$B41,'Transmission Cost by Case'!$C:$C,$C41,'Transmission Cost by Case'!$D:$D,$E41),0)</f>
        <v>0</v>
      </c>
      <c r="S41" s="21">
        <f>IF(S$2&gt;=$G41,INDEX(CHOOSE(MATCH($C41,'Resource Cost Trajectories'!$B$3:$B$6,0),'Resource Cost Trajectories'!$C$113:$F$142,'Resource Cost Trajectories'!$I$113:$L$142,'Resource Cost Trajectories'!$O$113:$R$142,'Resource Cost Trajectories'!$U$113:$X$142),MATCH($G41,'Resource Cost Trajectories'!$B$113:$B$142,0),MATCH($D41,'Resource Cost Trajectories'!$C$112:$F$112,0))+SUMIFS('Transmission Cost by Case'!$H:$H,'Transmission Cost by Case'!$B:$B,$B41,'Transmission Cost by Case'!$C:$C,$C41,'Transmission Cost by Case'!$D:$D,$E41),0)</f>
        <v>0</v>
      </c>
      <c r="T41" s="21">
        <f>IF(T$2&gt;=$G41,INDEX(CHOOSE(MATCH($C41,'Resource Cost Trajectories'!$B$3:$B$6,0),'Resource Cost Trajectories'!$C$113:$F$142,'Resource Cost Trajectories'!$I$113:$L$142,'Resource Cost Trajectories'!$O$113:$R$142,'Resource Cost Trajectories'!$U$113:$X$142),MATCH($G41,'Resource Cost Trajectories'!$B$113:$B$142,0),MATCH($D41,'Resource Cost Trajectories'!$C$112:$F$112,0))+SUMIFS('Transmission Cost by Case'!$H:$H,'Transmission Cost by Case'!$B:$B,$B41,'Transmission Cost by Case'!$C:$C,$C41,'Transmission Cost by Case'!$D:$D,$E41),0)</f>
        <v>0</v>
      </c>
      <c r="U41" s="21">
        <f>IF(U$2&gt;=$G41,INDEX(CHOOSE(MATCH($C41,'Resource Cost Trajectories'!$B$3:$B$6,0),'Resource Cost Trajectories'!$C$113:$F$142,'Resource Cost Trajectories'!$I$113:$L$142,'Resource Cost Trajectories'!$O$113:$R$142,'Resource Cost Trajectories'!$U$113:$X$142),MATCH($G41,'Resource Cost Trajectories'!$B$113:$B$142,0),MATCH($D41,'Resource Cost Trajectories'!$C$112:$F$112,0))+SUMIFS('Transmission Cost by Case'!$H:$H,'Transmission Cost by Case'!$B:$B,$B41,'Transmission Cost by Case'!$C:$C,$C41,'Transmission Cost by Case'!$D:$D,$E41),0)</f>
        <v>0</v>
      </c>
      <c r="V41" s="21">
        <f>IF(V$2&gt;=$G41,INDEX(CHOOSE(MATCH($C41,'Resource Cost Trajectories'!$B$3:$B$6,0),'Resource Cost Trajectories'!$C$113:$F$142,'Resource Cost Trajectories'!$I$113:$L$142,'Resource Cost Trajectories'!$O$113:$R$142,'Resource Cost Trajectories'!$U$113:$X$142),MATCH($G41,'Resource Cost Trajectories'!$B$113:$B$142,0),MATCH($D41,'Resource Cost Trajectories'!$C$112:$F$112,0))+SUMIFS('Transmission Cost by Case'!$H:$H,'Transmission Cost by Case'!$B:$B,$B41,'Transmission Cost by Case'!$C:$C,$C41,'Transmission Cost by Case'!$D:$D,$E41),0)</f>
        <v>0</v>
      </c>
      <c r="W41" s="21">
        <f>IF(W$2&gt;=$G41,INDEX(CHOOSE(MATCH($C41,'Resource Cost Trajectories'!$B$3:$B$6,0),'Resource Cost Trajectories'!$C$113:$F$142,'Resource Cost Trajectories'!$I$113:$L$142,'Resource Cost Trajectories'!$O$113:$R$142,'Resource Cost Trajectories'!$U$113:$X$142),MATCH($G41,'Resource Cost Trajectories'!$B$113:$B$142,0),MATCH($D41,'Resource Cost Trajectories'!$C$112:$F$112,0))+SUMIFS('Transmission Cost by Case'!$H:$H,'Transmission Cost by Case'!$B:$B,$B41,'Transmission Cost by Case'!$C:$C,$C41,'Transmission Cost by Case'!$D:$D,$E41),0)</f>
        <v>376.89499999999998</v>
      </c>
    </row>
    <row r="42" spans="2:23">
      <c r="B42" s="3">
        <v>7</v>
      </c>
      <c r="C42" s="3" t="s">
        <v>8</v>
      </c>
      <c r="D42" s="3" t="s">
        <v>9</v>
      </c>
      <c r="E42" s="3" t="s">
        <v>10</v>
      </c>
      <c r="F42" s="4">
        <v>4875</v>
      </c>
      <c r="G42" s="4">
        <v>2030</v>
      </c>
      <c r="H42" s="21">
        <f>IF(H$2&gt;=$G42,INDEX(CHOOSE(MATCH($C42,'Resource Cost Trajectories'!$B$3:$B$6,0),'Resource Cost Trajectories'!$C$113:$F$142,'Resource Cost Trajectories'!$I$113:$L$142,'Resource Cost Trajectories'!$O$113:$R$142,'Resource Cost Trajectories'!$U$113:$X$142),MATCH($G42,'Resource Cost Trajectories'!$B$113:$B$142,0),MATCH($D42,'Resource Cost Trajectories'!$C$112:$F$112,0))+SUMIFS('Transmission Cost by Case'!$H:$H,'Transmission Cost by Case'!$B:$B,$B42,'Transmission Cost by Case'!$C:$C,$C42,'Transmission Cost by Case'!$D:$D,$E42),0)</f>
        <v>536.77521713647297</v>
      </c>
      <c r="I42" s="21">
        <f>IF(I$2&gt;=$G42,INDEX(CHOOSE(MATCH($C42,'Resource Cost Trajectories'!$B$3:$B$6,0),'Resource Cost Trajectories'!$C$113:$F$142,'Resource Cost Trajectories'!$I$113:$L$142,'Resource Cost Trajectories'!$O$113:$R$142,'Resource Cost Trajectories'!$U$113:$X$142),MATCH($G42,'Resource Cost Trajectories'!$B$113:$B$142,0),MATCH($D42,'Resource Cost Trajectories'!$C$112:$F$112,0))+SUMIFS('Transmission Cost by Case'!$H:$H,'Transmission Cost by Case'!$B:$B,$B42,'Transmission Cost by Case'!$C:$C,$C42,'Transmission Cost by Case'!$D:$D,$E42),0)</f>
        <v>536.77521713647297</v>
      </c>
      <c r="J42" s="21">
        <f>IF(J$2&gt;=$G42,INDEX(CHOOSE(MATCH($C42,'Resource Cost Trajectories'!$B$3:$B$6,0),'Resource Cost Trajectories'!$C$113:$F$142,'Resource Cost Trajectories'!$I$113:$L$142,'Resource Cost Trajectories'!$O$113:$R$142,'Resource Cost Trajectories'!$U$113:$X$142),MATCH($G42,'Resource Cost Trajectories'!$B$113:$B$142,0),MATCH($D42,'Resource Cost Trajectories'!$C$112:$F$112,0))+SUMIFS('Transmission Cost by Case'!$H:$H,'Transmission Cost by Case'!$B:$B,$B42,'Transmission Cost by Case'!$C:$C,$C42,'Transmission Cost by Case'!$D:$D,$E42),0)</f>
        <v>536.77521713647297</v>
      </c>
      <c r="K42" s="21">
        <f>IF(K$2&gt;=$G42,INDEX(CHOOSE(MATCH($C42,'Resource Cost Trajectories'!$B$3:$B$6,0),'Resource Cost Trajectories'!$C$113:$F$142,'Resource Cost Trajectories'!$I$113:$L$142,'Resource Cost Trajectories'!$O$113:$R$142,'Resource Cost Trajectories'!$U$113:$X$142),MATCH($G42,'Resource Cost Trajectories'!$B$113:$B$142,0),MATCH($D42,'Resource Cost Trajectories'!$C$112:$F$112,0))+SUMIFS('Transmission Cost by Case'!$H:$H,'Transmission Cost by Case'!$B:$B,$B42,'Transmission Cost by Case'!$C:$C,$C42,'Transmission Cost by Case'!$D:$D,$E42),0)</f>
        <v>536.77521713647297</v>
      </c>
      <c r="L42" s="21">
        <f>IF(L$2&gt;=$G42,INDEX(CHOOSE(MATCH($C42,'Resource Cost Trajectories'!$B$3:$B$6,0),'Resource Cost Trajectories'!$C$113:$F$142,'Resource Cost Trajectories'!$I$113:$L$142,'Resource Cost Trajectories'!$O$113:$R$142,'Resource Cost Trajectories'!$U$113:$X$142),MATCH($G42,'Resource Cost Trajectories'!$B$113:$B$142,0),MATCH($D42,'Resource Cost Trajectories'!$C$112:$F$112,0))+SUMIFS('Transmission Cost by Case'!$H:$H,'Transmission Cost by Case'!$B:$B,$B42,'Transmission Cost by Case'!$C:$C,$C42,'Transmission Cost by Case'!$D:$D,$E42),0)</f>
        <v>536.77521713647297</v>
      </c>
      <c r="M42" s="21">
        <f>IF(M$2&gt;=$G42,INDEX(CHOOSE(MATCH($C42,'Resource Cost Trajectories'!$B$3:$B$6,0),'Resource Cost Trajectories'!$C$113:$F$142,'Resource Cost Trajectories'!$I$113:$L$142,'Resource Cost Trajectories'!$O$113:$R$142,'Resource Cost Trajectories'!$U$113:$X$142),MATCH($G42,'Resource Cost Trajectories'!$B$113:$B$142,0),MATCH($D42,'Resource Cost Trajectories'!$C$112:$F$112,0))+SUMIFS('Transmission Cost by Case'!$H:$H,'Transmission Cost by Case'!$B:$B,$B42,'Transmission Cost by Case'!$C:$C,$C42,'Transmission Cost by Case'!$D:$D,$E42),0)</f>
        <v>536.77521713647297</v>
      </c>
      <c r="N42" s="21">
        <f>IF(N$2&gt;=$G42,INDEX(CHOOSE(MATCH($C42,'Resource Cost Trajectories'!$B$3:$B$6,0),'Resource Cost Trajectories'!$C$113:$F$142,'Resource Cost Trajectories'!$I$113:$L$142,'Resource Cost Trajectories'!$O$113:$R$142,'Resource Cost Trajectories'!$U$113:$X$142),MATCH($G42,'Resource Cost Trajectories'!$B$113:$B$142,0),MATCH($D42,'Resource Cost Trajectories'!$C$112:$F$112,0))+SUMIFS('Transmission Cost by Case'!$H:$H,'Transmission Cost by Case'!$B:$B,$B42,'Transmission Cost by Case'!$C:$C,$C42,'Transmission Cost by Case'!$D:$D,$E42),0)</f>
        <v>536.77521713647297</v>
      </c>
      <c r="O42" s="21">
        <f>IF(O$2&gt;=$G42,INDEX(CHOOSE(MATCH($C42,'Resource Cost Trajectories'!$B$3:$B$6,0),'Resource Cost Trajectories'!$C$113:$F$142,'Resource Cost Trajectories'!$I$113:$L$142,'Resource Cost Trajectories'!$O$113:$R$142,'Resource Cost Trajectories'!$U$113:$X$142),MATCH($G42,'Resource Cost Trajectories'!$B$113:$B$142,0),MATCH($D42,'Resource Cost Trajectories'!$C$112:$F$112,0))+SUMIFS('Transmission Cost by Case'!$H:$H,'Transmission Cost by Case'!$B:$B,$B42,'Transmission Cost by Case'!$C:$C,$C42,'Transmission Cost by Case'!$D:$D,$E42),0)</f>
        <v>536.77521713647297</v>
      </c>
      <c r="P42" s="21">
        <f>IF(P$2&gt;=$G42,INDEX(CHOOSE(MATCH($C42,'Resource Cost Trajectories'!$B$3:$B$6,0),'Resource Cost Trajectories'!$C$113:$F$142,'Resource Cost Trajectories'!$I$113:$L$142,'Resource Cost Trajectories'!$O$113:$R$142,'Resource Cost Trajectories'!$U$113:$X$142),MATCH($G42,'Resource Cost Trajectories'!$B$113:$B$142,0),MATCH($D42,'Resource Cost Trajectories'!$C$112:$F$112,0))+SUMIFS('Transmission Cost by Case'!$H:$H,'Transmission Cost by Case'!$B:$B,$B42,'Transmission Cost by Case'!$C:$C,$C42,'Transmission Cost by Case'!$D:$D,$E42),0)</f>
        <v>536.77521713647297</v>
      </c>
      <c r="Q42" s="21">
        <f>IF(Q$2&gt;=$G42,INDEX(CHOOSE(MATCH($C42,'Resource Cost Trajectories'!$B$3:$B$6,0),'Resource Cost Trajectories'!$C$113:$F$142,'Resource Cost Trajectories'!$I$113:$L$142,'Resource Cost Trajectories'!$O$113:$R$142,'Resource Cost Trajectories'!$U$113:$X$142),MATCH($G42,'Resource Cost Trajectories'!$B$113:$B$142,0),MATCH($D42,'Resource Cost Trajectories'!$C$112:$F$112,0))+SUMIFS('Transmission Cost by Case'!$H:$H,'Transmission Cost by Case'!$B:$B,$B42,'Transmission Cost by Case'!$C:$C,$C42,'Transmission Cost by Case'!$D:$D,$E42),0)</f>
        <v>536.77521713647297</v>
      </c>
      <c r="R42" s="21">
        <f>IF(R$2&gt;=$G42,INDEX(CHOOSE(MATCH($C42,'Resource Cost Trajectories'!$B$3:$B$6,0),'Resource Cost Trajectories'!$C$113:$F$142,'Resource Cost Trajectories'!$I$113:$L$142,'Resource Cost Trajectories'!$O$113:$R$142,'Resource Cost Trajectories'!$U$113:$X$142),MATCH($G42,'Resource Cost Trajectories'!$B$113:$B$142,0),MATCH($D42,'Resource Cost Trajectories'!$C$112:$F$112,0))+SUMIFS('Transmission Cost by Case'!$H:$H,'Transmission Cost by Case'!$B:$B,$B42,'Transmission Cost by Case'!$C:$C,$C42,'Transmission Cost by Case'!$D:$D,$E42),0)</f>
        <v>536.77521713647297</v>
      </c>
      <c r="S42" s="21">
        <f>IF(S$2&gt;=$G42,INDEX(CHOOSE(MATCH($C42,'Resource Cost Trajectories'!$B$3:$B$6,0),'Resource Cost Trajectories'!$C$113:$F$142,'Resource Cost Trajectories'!$I$113:$L$142,'Resource Cost Trajectories'!$O$113:$R$142,'Resource Cost Trajectories'!$U$113:$X$142),MATCH($G42,'Resource Cost Trajectories'!$B$113:$B$142,0),MATCH($D42,'Resource Cost Trajectories'!$C$112:$F$112,0))+SUMIFS('Transmission Cost by Case'!$H:$H,'Transmission Cost by Case'!$B:$B,$B42,'Transmission Cost by Case'!$C:$C,$C42,'Transmission Cost by Case'!$D:$D,$E42),0)</f>
        <v>536.77521713647297</v>
      </c>
      <c r="T42" s="21">
        <f>IF(T$2&gt;=$G42,INDEX(CHOOSE(MATCH($C42,'Resource Cost Trajectories'!$B$3:$B$6,0),'Resource Cost Trajectories'!$C$113:$F$142,'Resource Cost Trajectories'!$I$113:$L$142,'Resource Cost Trajectories'!$O$113:$R$142,'Resource Cost Trajectories'!$U$113:$X$142),MATCH($G42,'Resource Cost Trajectories'!$B$113:$B$142,0),MATCH($D42,'Resource Cost Trajectories'!$C$112:$F$112,0))+SUMIFS('Transmission Cost by Case'!$H:$H,'Transmission Cost by Case'!$B:$B,$B42,'Transmission Cost by Case'!$C:$C,$C42,'Transmission Cost by Case'!$D:$D,$E42),0)</f>
        <v>536.77521713647297</v>
      </c>
      <c r="U42" s="21">
        <f>IF(U$2&gt;=$G42,INDEX(CHOOSE(MATCH($C42,'Resource Cost Trajectories'!$B$3:$B$6,0),'Resource Cost Trajectories'!$C$113:$F$142,'Resource Cost Trajectories'!$I$113:$L$142,'Resource Cost Trajectories'!$O$113:$R$142,'Resource Cost Trajectories'!$U$113:$X$142),MATCH($G42,'Resource Cost Trajectories'!$B$113:$B$142,0),MATCH($D42,'Resource Cost Trajectories'!$C$112:$F$112,0))+SUMIFS('Transmission Cost by Case'!$H:$H,'Transmission Cost by Case'!$B:$B,$B42,'Transmission Cost by Case'!$C:$C,$C42,'Transmission Cost by Case'!$D:$D,$E42),0)</f>
        <v>536.77521713647297</v>
      </c>
      <c r="V42" s="21">
        <f>IF(V$2&gt;=$G42,INDEX(CHOOSE(MATCH($C42,'Resource Cost Trajectories'!$B$3:$B$6,0),'Resource Cost Trajectories'!$C$113:$F$142,'Resource Cost Trajectories'!$I$113:$L$142,'Resource Cost Trajectories'!$O$113:$R$142,'Resource Cost Trajectories'!$U$113:$X$142),MATCH($G42,'Resource Cost Trajectories'!$B$113:$B$142,0),MATCH($D42,'Resource Cost Trajectories'!$C$112:$F$112,0))+SUMIFS('Transmission Cost by Case'!$H:$H,'Transmission Cost by Case'!$B:$B,$B42,'Transmission Cost by Case'!$C:$C,$C42,'Transmission Cost by Case'!$D:$D,$E42),0)</f>
        <v>536.77521713647297</v>
      </c>
      <c r="W42" s="21">
        <f>IF(W$2&gt;=$G42,INDEX(CHOOSE(MATCH($C42,'Resource Cost Trajectories'!$B$3:$B$6,0),'Resource Cost Trajectories'!$C$113:$F$142,'Resource Cost Trajectories'!$I$113:$L$142,'Resource Cost Trajectories'!$O$113:$R$142,'Resource Cost Trajectories'!$U$113:$X$142),MATCH($G42,'Resource Cost Trajectories'!$B$113:$B$142,0),MATCH($D42,'Resource Cost Trajectories'!$C$112:$F$112,0))+SUMIFS('Transmission Cost by Case'!$H:$H,'Transmission Cost by Case'!$B:$B,$B42,'Transmission Cost by Case'!$C:$C,$C42,'Transmission Cost by Case'!$D:$D,$E42),0)</f>
        <v>536.77521713647297</v>
      </c>
    </row>
    <row r="43" spans="2:23">
      <c r="B43" s="3">
        <v>7</v>
      </c>
      <c r="C43" s="3" t="s">
        <v>8</v>
      </c>
      <c r="D43" s="3" t="s">
        <v>11</v>
      </c>
      <c r="E43" s="3" t="s">
        <v>10</v>
      </c>
      <c r="F43" s="4">
        <v>4875</v>
      </c>
      <c r="G43" s="4">
        <v>2030</v>
      </c>
      <c r="H43" s="21">
        <f>IF(H$2&gt;=$G43,INDEX(CHOOSE(MATCH($C43,'Resource Cost Trajectories'!$B$3:$B$6,0),'Resource Cost Trajectories'!$C$113:$F$142,'Resource Cost Trajectories'!$I$113:$L$142,'Resource Cost Trajectories'!$O$113:$R$142,'Resource Cost Trajectories'!$U$113:$X$142),MATCH($G43,'Resource Cost Trajectories'!$B$113:$B$142,0),MATCH($D43,'Resource Cost Trajectories'!$C$112:$F$112,0))+SUMIFS('Transmission Cost by Case'!$H:$H,'Transmission Cost by Case'!$B:$B,$B43,'Transmission Cost by Case'!$C:$C,$C43,'Transmission Cost by Case'!$D:$D,$E43),0)</f>
        <v>372.44521713647288</v>
      </c>
      <c r="I43" s="21">
        <f>IF(I$2&gt;=$G43,INDEX(CHOOSE(MATCH($C43,'Resource Cost Trajectories'!$B$3:$B$6,0),'Resource Cost Trajectories'!$C$113:$F$142,'Resource Cost Trajectories'!$I$113:$L$142,'Resource Cost Trajectories'!$O$113:$R$142,'Resource Cost Trajectories'!$U$113:$X$142),MATCH($G43,'Resource Cost Trajectories'!$B$113:$B$142,0),MATCH($D43,'Resource Cost Trajectories'!$C$112:$F$112,0))+SUMIFS('Transmission Cost by Case'!$H:$H,'Transmission Cost by Case'!$B:$B,$B43,'Transmission Cost by Case'!$C:$C,$C43,'Transmission Cost by Case'!$D:$D,$E43),0)</f>
        <v>372.44521713647288</v>
      </c>
      <c r="J43" s="21">
        <f>IF(J$2&gt;=$G43,INDEX(CHOOSE(MATCH($C43,'Resource Cost Trajectories'!$B$3:$B$6,0),'Resource Cost Trajectories'!$C$113:$F$142,'Resource Cost Trajectories'!$I$113:$L$142,'Resource Cost Trajectories'!$O$113:$R$142,'Resource Cost Trajectories'!$U$113:$X$142),MATCH($G43,'Resource Cost Trajectories'!$B$113:$B$142,0),MATCH($D43,'Resource Cost Trajectories'!$C$112:$F$112,0))+SUMIFS('Transmission Cost by Case'!$H:$H,'Transmission Cost by Case'!$B:$B,$B43,'Transmission Cost by Case'!$C:$C,$C43,'Transmission Cost by Case'!$D:$D,$E43),0)</f>
        <v>372.44521713647288</v>
      </c>
      <c r="K43" s="21">
        <f>IF(K$2&gt;=$G43,INDEX(CHOOSE(MATCH($C43,'Resource Cost Trajectories'!$B$3:$B$6,0),'Resource Cost Trajectories'!$C$113:$F$142,'Resource Cost Trajectories'!$I$113:$L$142,'Resource Cost Trajectories'!$O$113:$R$142,'Resource Cost Trajectories'!$U$113:$X$142),MATCH($G43,'Resource Cost Trajectories'!$B$113:$B$142,0),MATCH($D43,'Resource Cost Trajectories'!$C$112:$F$112,0))+SUMIFS('Transmission Cost by Case'!$H:$H,'Transmission Cost by Case'!$B:$B,$B43,'Transmission Cost by Case'!$C:$C,$C43,'Transmission Cost by Case'!$D:$D,$E43),0)</f>
        <v>372.44521713647288</v>
      </c>
      <c r="L43" s="21">
        <f>IF(L$2&gt;=$G43,INDEX(CHOOSE(MATCH($C43,'Resource Cost Trajectories'!$B$3:$B$6,0),'Resource Cost Trajectories'!$C$113:$F$142,'Resource Cost Trajectories'!$I$113:$L$142,'Resource Cost Trajectories'!$O$113:$R$142,'Resource Cost Trajectories'!$U$113:$X$142),MATCH($G43,'Resource Cost Trajectories'!$B$113:$B$142,0),MATCH($D43,'Resource Cost Trajectories'!$C$112:$F$112,0))+SUMIFS('Transmission Cost by Case'!$H:$H,'Transmission Cost by Case'!$B:$B,$B43,'Transmission Cost by Case'!$C:$C,$C43,'Transmission Cost by Case'!$D:$D,$E43),0)</f>
        <v>372.44521713647288</v>
      </c>
      <c r="M43" s="21">
        <f>IF(M$2&gt;=$G43,INDEX(CHOOSE(MATCH($C43,'Resource Cost Trajectories'!$B$3:$B$6,0),'Resource Cost Trajectories'!$C$113:$F$142,'Resource Cost Trajectories'!$I$113:$L$142,'Resource Cost Trajectories'!$O$113:$R$142,'Resource Cost Trajectories'!$U$113:$X$142),MATCH($G43,'Resource Cost Trajectories'!$B$113:$B$142,0),MATCH($D43,'Resource Cost Trajectories'!$C$112:$F$112,0))+SUMIFS('Transmission Cost by Case'!$H:$H,'Transmission Cost by Case'!$B:$B,$B43,'Transmission Cost by Case'!$C:$C,$C43,'Transmission Cost by Case'!$D:$D,$E43),0)</f>
        <v>372.44521713647288</v>
      </c>
      <c r="N43" s="21">
        <f>IF(N$2&gt;=$G43,INDEX(CHOOSE(MATCH($C43,'Resource Cost Trajectories'!$B$3:$B$6,0),'Resource Cost Trajectories'!$C$113:$F$142,'Resource Cost Trajectories'!$I$113:$L$142,'Resource Cost Trajectories'!$O$113:$R$142,'Resource Cost Trajectories'!$U$113:$X$142),MATCH($G43,'Resource Cost Trajectories'!$B$113:$B$142,0),MATCH($D43,'Resource Cost Trajectories'!$C$112:$F$112,0))+SUMIFS('Transmission Cost by Case'!$H:$H,'Transmission Cost by Case'!$B:$B,$B43,'Transmission Cost by Case'!$C:$C,$C43,'Transmission Cost by Case'!$D:$D,$E43),0)</f>
        <v>372.44521713647288</v>
      </c>
      <c r="O43" s="21">
        <f>IF(O$2&gt;=$G43,INDEX(CHOOSE(MATCH($C43,'Resource Cost Trajectories'!$B$3:$B$6,0),'Resource Cost Trajectories'!$C$113:$F$142,'Resource Cost Trajectories'!$I$113:$L$142,'Resource Cost Trajectories'!$O$113:$R$142,'Resource Cost Trajectories'!$U$113:$X$142),MATCH($G43,'Resource Cost Trajectories'!$B$113:$B$142,0),MATCH($D43,'Resource Cost Trajectories'!$C$112:$F$112,0))+SUMIFS('Transmission Cost by Case'!$H:$H,'Transmission Cost by Case'!$B:$B,$B43,'Transmission Cost by Case'!$C:$C,$C43,'Transmission Cost by Case'!$D:$D,$E43),0)</f>
        <v>372.44521713647288</v>
      </c>
      <c r="P43" s="21">
        <f>IF(P$2&gt;=$G43,INDEX(CHOOSE(MATCH($C43,'Resource Cost Trajectories'!$B$3:$B$6,0),'Resource Cost Trajectories'!$C$113:$F$142,'Resource Cost Trajectories'!$I$113:$L$142,'Resource Cost Trajectories'!$O$113:$R$142,'Resource Cost Trajectories'!$U$113:$X$142),MATCH($G43,'Resource Cost Trajectories'!$B$113:$B$142,0),MATCH($D43,'Resource Cost Trajectories'!$C$112:$F$112,0))+SUMIFS('Transmission Cost by Case'!$H:$H,'Transmission Cost by Case'!$B:$B,$B43,'Transmission Cost by Case'!$C:$C,$C43,'Transmission Cost by Case'!$D:$D,$E43),0)</f>
        <v>372.44521713647288</v>
      </c>
      <c r="Q43" s="21">
        <f>IF(Q$2&gt;=$G43,INDEX(CHOOSE(MATCH($C43,'Resource Cost Trajectories'!$B$3:$B$6,0),'Resource Cost Trajectories'!$C$113:$F$142,'Resource Cost Trajectories'!$I$113:$L$142,'Resource Cost Trajectories'!$O$113:$R$142,'Resource Cost Trajectories'!$U$113:$X$142),MATCH($G43,'Resource Cost Trajectories'!$B$113:$B$142,0),MATCH($D43,'Resource Cost Trajectories'!$C$112:$F$112,0))+SUMIFS('Transmission Cost by Case'!$H:$H,'Transmission Cost by Case'!$B:$B,$B43,'Transmission Cost by Case'!$C:$C,$C43,'Transmission Cost by Case'!$D:$D,$E43),0)</f>
        <v>372.44521713647288</v>
      </c>
      <c r="R43" s="21">
        <f>IF(R$2&gt;=$G43,INDEX(CHOOSE(MATCH($C43,'Resource Cost Trajectories'!$B$3:$B$6,0),'Resource Cost Trajectories'!$C$113:$F$142,'Resource Cost Trajectories'!$I$113:$L$142,'Resource Cost Trajectories'!$O$113:$R$142,'Resource Cost Trajectories'!$U$113:$X$142),MATCH($G43,'Resource Cost Trajectories'!$B$113:$B$142,0),MATCH($D43,'Resource Cost Trajectories'!$C$112:$F$112,0))+SUMIFS('Transmission Cost by Case'!$H:$H,'Transmission Cost by Case'!$B:$B,$B43,'Transmission Cost by Case'!$C:$C,$C43,'Transmission Cost by Case'!$D:$D,$E43),0)</f>
        <v>372.44521713647288</v>
      </c>
      <c r="S43" s="21">
        <f>IF(S$2&gt;=$G43,INDEX(CHOOSE(MATCH($C43,'Resource Cost Trajectories'!$B$3:$B$6,0),'Resource Cost Trajectories'!$C$113:$F$142,'Resource Cost Trajectories'!$I$113:$L$142,'Resource Cost Trajectories'!$O$113:$R$142,'Resource Cost Trajectories'!$U$113:$X$142),MATCH($G43,'Resource Cost Trajectories'!$B$113:$B$142,0),MATCH($D43,'Resource Cost Trajectories'!$C$112:$F$112,0))+SUMIFS('Transmission Cost by Case'!$H:$H,'Transmission Cost by Case'!$B:$B,$B43,'Transmission Cost by Case'!$C:$C,$C43,'Transmission Cost by Case'!$D:$D,$E43),0)</f>
        <v>372.44521713647288</v>
      </c>
      <c r="T43" s="21">
        <f>IF(T$2&gt;=$G43,INDEX(CHOOSE(MATCH($C43,'Resource Cost Trajectories'!$B$3:$B$6,0),'Resource Cost Trajectories'!$C$113:$F$142,'Resource Cost Trajectories'!$I$113:$L$142,'Resource Cost Trajectories'!$O$113:$R$142,'Resource Cost Trajectories'!$U$113:$X$142),MATCH($G43,'Resource Cost Trajectories'!$B$113:$B$142,0),MATCH($D43,'Resource Cost Trajectories'!$C$112:$F$112,0))+SUMIFS('Transmission Cost by Case'!$H:$H,'Transmission Cost by Case'!$B:$B,$B43,'Transmission Cost by Case'!$C:$C,$C43,'Transmission Cost by Case'!$D:$D,$E43),0)</f>
        <v>372.44521713647288</v>
      </c>
      <c r="U43" s="21">
        <f>IF(U$2&gt;=$G43,INDEX(CHOOSE(MATCH($C43,'Resource Cost Trajectories'!$B$3:$B$6,0),'Resource Cost Trajectories'!$C$113:$F$142,'Resource Cost Trajectories'!$I$113:$L$142,'Resource Cost Trajectories'!$O$113:$R$142,'Resource Cost Trajectories'!$U$113:$X$142),MATCH($G43,'Resource Cost Trajectories'!$B$113:$B$142,0),MATCH($D43,'Resource Cost Trajectories'!$C$112:$F$112,0))+SUMIFS('Transmission Cost by Case'!$H:$H,'Transmission Cost by Case'!$B:$B,$B43,'Transmission Cost by Case'!$C:$C,$C43,'Transmission Cost by Case'!$D:$D,$E43),0)</f>
        <v>372.44521713647288</v>
      </c>
      <c r="V43" s="21">
        <f>IF(V$2&gt;=$G43,INDEX(CHOOSE(MATCH($C43,'Resource Cost Trajectories'!$B$3:$B$6,0),'Resource Cost Trajectories'!$C$113:$F$142,'Resource Cost Trajectories'!$I$113:$L$142,'Resource Cost Trajectories'!$O$113:$R$142,'Resource Cost Trajectories'!$U$113:$X$142),MATCH($G43,'Resource Cost Trajectories'!$B$113:$B$142,0),MATCH($D43,'Resource Cost Trajectories'!$C$112:$F$112,0))+SUMIFS('Transmission Cost by Case'!$H:$H,'Transmission Cost by Case'!$B:$B,$B43,'Transmission Cost by Case'!$C:$C,$C43,'Transmission Cost by Case'!$D:$D,$E43),0)</f>
        <v>372.44521713647288</v>
      </c>
      <c r="W43" s="21">
        <f>IF(W$2&gt;=$G43,INDEX(CHOOSE(MATCH($C43,'Resource Cost Trajectories'!$B$3:$B$6,0),'Resource Cost Trajectories'!$C$113:$F$142,'Resource Cost Trajectories'!$I$113:$L$142,'Resource Cost Trajectories'!$O$113:$R$142,'Resource Cost Trajectories'!$U$113:$X$142),MATCH($G43,'Resource Cost Trajectories'!$B$113:$B$142,0),MATCH($D43,'Resource Cost Trajectories'!$C$112:$F$112,0))+SUMIFS('Transmission Cost by Case'!$H:$H,'Transmission Cost by Case'!$B:$B,$B43,'Transmission Cost by Case'!$C:$C,$C43,'Transmission Cost by Case'!$D:$D,$E43),0)</f>
        <v>372.44521713647288</v>
      </c>
    </row>
    <row r="44" spans="2:23">
      <c r="B44" s="3">
        <v>7</v>
      </c>
      <c r="C44" s="3" t="s">
        <v>8</v>
      </c>
      <c r="D44" s="3" t="s">
        <v>12</v>
      </c>
      <c r="E44" s="3" t="s">
        <v>10</v>
      </c>
      <c r="F44" s="4">
        <v>4875</v>
      </c>
      <c r="G44" s="4">
        <v>2030</v>
      </c>
      <c r="H44" s="21">
        <f>IF(H$2&gt;=$G44,INDEX(CHOOSE(MATCH($C44,'Resource Cost Trajectories'!$B$3:$B$6,0),'Resource Cost Trajectories'!$C$113:$F$142,'Resource Cost Trajectories'!$I$113:$L$142,'Resource Cost Trajectories'!$O$113:$R$142,'Resource Cost Trajectories'!$U$113:$X$142),MATCH($G44,'Resource Cost Trajectories'!$B$113:$B$142,0),MATCH($D44,'Resource Cost Trajectories'!$C$112:$F$112,0))+SUMIFS('Transmission Cost by Case'!$H:$H,'Transmission Cost by Case'!$B:$B,$B44,'Transmission Cost by Case'!$C:$C,$C44,'Transmission Cost by Case'!$D:$D,$E44),0)</f>
        <v>331.18521713647289</v>
      </c>
      <c r="I44" s="21">
        <f>IF(I$2&gt;=$G44,INDEX(CHOOSE(MATCH($C44,'Resource Cost Trajectories'!$B$3:$B$6,0),'Resource Cost Trajectories'!$C$113:$F$142,'Resource Cost Trajectories'!$I$113:$L$142,'Resource Cost Trajectories'!$O$113:$R$142,'Resource Cost Trajectories'!$U$113:$X$142),MATCH($G44,'Resource Cost Trajectories'!$B$113:$B$142,0),MATCH($D44,'Resource Cost Trajectories'!$C$112:$F$112,0))+SUMIFS('Transmission Cost by Case'!$H:$H,'Transmission Cost by Case'!$B:$B,$B44,'Transmission Cost by Case'!$C:$C,$C44,'Transmission Cost by Case'!$D:$D,$E44),0)</f>
        <v>331.18521713647289</v>
      </c>
      <c r="J44" s="21">
        <f>IF(J$2&gt;=$G44,INDEX(CHOOSE(MATCH($C44,'Resource Cost Trajectories'!$B$3:$B$6,0),'Resource Cost Trajectories'!$C$113:$F$142,'Resource Cost Trajectories'!$I$113:$L$142,'Resource Cost Trajectories'!$O$113:$R$142,'Resource Cost Trajectories'!$U$113:$X$142),MATCH($G44,'Resource Cost Trajectories'!$B$113:$B$142,0),MATCH($D44,'Resource Cost Trajectories'!$C$112:$F$112,0))+SUMIFS('Transmission Cost by Case'!$H:$H,'Transmission Cost by Case'!$B:$B,$B44,'Transmission Cost by Case'!$C:$C,$C44,'Transmission Cost by Case'!$D:$D,$E44),0)</f>
        <v>331.18521713647289</v>
      </c>
      <c r="K44" s="21">
        <f>IF(K$2&gt;=$G44,INDEX(CHOOSE(MATCH($C44,'Resource Cost Trajectories'!$B$3:$B$6,0),'Resource Cost Trajectories'!$C$113:$F$142,'Resource Cost Trajectories'!$I$113:$L$142,'Resource Cost Trajectories'!$O$113:$R$142,'Resource Cost Trajectories'!$U$113:$X$142),MATCH($G44,'Resource Cost Trajectories'!$B$113:$B$142,0),MATCH($D44,'Resource Cost Trajectories'!$C$112:$F$112,0))+SUMIFS('Transmission Cost by Case'!$H:$H,'Transmission Cost by Case'!$B:$B,$B44,'Transmission Cost by Case'!$C:$C,$C44,'Transmission Cost by Case'!$D:$D,$E44),0)</f>
        <v>331.18521713647289</v>
      </c>
      <c r="L44" s="21">
        <f>IF(L$2&gt;=$G44,INDEX(CHOOSE(MATCH($C44,'Resource Cost Trajectories'!$B$3:$B$6,0),'Resource Cost Trajectories'!$C$113:$F$142,'Resource Cost Trajectories'!$I$113:$L$142,'Resource Cost Trajectories'!$O$113:$R$142,'Resource Cost Trajectories'!$U$113:$X$142),MATCH($G44,'Resource Cost Trajectories'!$B$113:$B$142,0),MATCH($D44,'Resource Cost Trajectories'!$C$112:$F$112,0))+SUMIFS('Transmission Cost by Case'!$H:$H,'Transmission Cost by Case'!$B:$B,$B44,'Transmission Cost by Case'!$C:$C,$C44,'Transmission Cost by Case'!$D:$D,$E44),0)</f>
        <v>331.18521713647289</v>
      </c>
      <c r="M44" s="21">
        <f>IF(M$2&gt;=$G44,INDEX(CHOOSE(MATCH($C44,'Resource Cost Trajectories'!$B$3:$B$6,0),'Resource Cost Trajectories'!$C$113:$F$142,'Resource Cost Trajectories'!$I$113:$L$142,'Resource Cost Trajectories'!$O$113:$R$142,'Resource Cost Trajectories'!$U$113:$X$142),MATCH($G44,'Resource Cost Trajectories'!$B$113:$B$142,0),MATCH($D44,'Resource Cost Trajectories'!$C$112:$F$112,0))+SUMIFS('Transmission Cost by Case'!$H:$H,'Transmission Cost by Case'!$B:$B,$B44,'Transmission Cost by Case'!$C:$C,$C44,'Transmission Cost by Case'!$D:$D,$E44),0)</f>
        <v>331.18521713647289</v>
      </c>
      <c r="N44" s="21">
        <f>IF(N$2&gt;=$G44,INDEX(CHOOSE(MATCH($C44,'Resource Cost Trajectories'!$B$3:$B$6,0),'Resource Cost Trajectories'!$C$113:$F$142,'Resource Cost Trajectories'!$I$113:$L$142,'Resource Cost Trajectories'!$O$113:$R$142,'Resource Cost Trajectories'!$U$113:$X$142),MATCH($G44,'Resource Cost Trajectories'!$B$113:$B$142,0),MATCH($D44,'Resource Cost Trajectories'!$C$112:$F$112,0))+SUMIFS('Transmission Cost by Case'!$H:$H,'Transmission Cost by Case'!$B:$B,$B44,'Transmission Cost by Case'!$C:$C,$C44,'Transmission Cost by Case'!$D:$D,$E44),0)</f>
        <v>331.18521713647289</v>
      </c>
      <c r="O44" s="21">
        <f>IF(O$2&gt;=$G44,INDEX(CHOOSE(MATCH($C44,'Resource Cost Trajectories'!$B$3:$B$6,0),'Resource Cost Trajectories'!$C$113:$F$142,'Resource Cost Trajectories'!$I$113:$L$142,'Resource Cost Trajectories'!$O$113:$R$142,'Resource Cost Trajectories'!$U$113:$X$142),MATCH($G44,'Resource Cost Trajectories'!$B$113:$B$142,0),MATCH($D44,'Resource Cost Trajectories'!$C$112:$F$112,0))+SUMIFS('Transmission Cost by Case'!$H:$H,'Transmission Cost by Case'!$B:$B,$B44,'Transmission Cost by Case'!$C:$C,$C44,'Transmission Cost by Case'!$D:$D,$E44),0)</f>
        <v>331.18521713647289</v>
      </c>
      <c r="P44" s="21">
        <f>IF(P$2&gt;=$G44,INDEX(CHOOSE(MATCH($C44,'Resource Cost Trajectories'!$B$3:$B$6,0),'Resource Cost Trajectories'!$C$113:$F$142,'Resource Cost Trajectories'!$I$113:$L$142,'Resource Cost Trajectories'!$O$113:$R$142,'Resource Cost Trajectories'!$U$113:$X$142),MATCH($G44,'Resource Cost Trajectories'!$B$113:$B$142,0),MATCH($D44,'Resource Cost Trajectories'!$C$112:$F$112,0))+SUMIFS('Transmission Cost by Case'!$H:$H,'Transmission Cost by Case'!$B:$B,$B44,'Transmission Cost by Case'!$C:$C,$C44,'Transmission Cost by Case'!$D:$D,$E44),0)</f>
        <v>331.18521713647289</v>
      </c>
      <c r="Q44" s="21">
        <f>IF(Q$2&gt;=$G44,INDEX(CHOOSE(MATCH($C44,'Resource Cost Trajectories'!$B$3:$B$6,0),'Resource Cost Trajectories'!$C$113:$F$142,'Resource Cost Trajectories'!$I$113:$L$142,'Resource Cost Trajectories'!$O$113:$R$142,'Resource Cost Trajectories'!$U$113:$X$142),MATCH($G44,'Resource Cost Trajectories'!$B$113:$B$142,0),MATCH($D44,'Resource Cost Trajectories'!$C$112:$F$112,0))+SUMIFS('Transmission Cost by Case'!$H:$H,'Transmission Cost by Case'!$B:$B,$B44,'Transmission Cost by Case'!$C:$C,$C44,'Transmission Cost by Case'!$D:$D,$E44),0)</f>
        <v>331.18521713647289</v>
      </c>
      <c r="R44" s="21">
        <f>IF(R$2&gt;=$G44,INDEX(CHOOSE(MATCH($C44,'Resource Cost Trajectories'!$B$3:$B$6,0),'Resource Cost Trajectories'!$C$113:$F$142,'Resource Cost Trajectories'!$I$113:$L$142,'Resource Cost Trajectories'!$O$113:$R$142,'Resource Cost Trajectories'!$U$113:$X$142),MATCH($G44,'Resource Cost Trajectories'!$B$113:$B$142,0),MATCH($D44,'Resource Cost Trajectories'!$C$112:$F$112,0))+SUMIFS('Transmission Cost by Case'!$H:$H,'Transmission Cost by Case'!$B:$B,$B44,'Transmission Cost by Case'!$C:$C,$C44,'Transmission Cost by Case'!$D:$D,$E44),0)</f>
        <v>331.18521713647289</v>
      </c>
      <c r="S44" s="21">
        <f>IF(S$2&gt;=$G44,INDEX(CHOOSE(MATCH($C44,'Resource Cost Trajectories'!$B$3:$B$6,0),'Resource Cost Trajectories'!$C$113:$F$142,'Resource Cost Trajectories'!$I$113:$L$142,'Resource Cost Trajectories'!$O$113:$R$142,'Resource Cost Trajectories'!$U$113:$X$142),MATCH($G44,'Resource Cost Trajectories'!$B$113:$B$142,0),MATCH($D44,'Resource Cost Trajectories'!$C$112:$F$112,0))+SUMIFS('Transmission Cost by Case'!$H:$H,'Transmission Cost by Case'!$B:$B,$B44,'Transmission Cost by Case'!$C:$C,$C44,'Transmission Cost by Case'!$D:$D,$E44),0)</f>
        <v>331.18521713647289</v>
      </c>
      <c r="T44" s="21">
        <f>IF(T$2&gt;=$G44,INDEX(CHOOSE(MATCH($C44,'Resource Cost Trajectories'!$B$3:$B$6,0),'Resource Cost Trajectories'!$C$113:$F$142,'Resource Cost Trajectories'!$I$113:$L$142,'Resource Cost Trajectories'!$O$113:$R$142,'Resource Cost Trajectories'!$U$113:$X$142),MATCH($G44,'Resource Cost Trajectories'!$B$113:$B$142,0),MATCH($D44,'Resource Cost Trajectories'!$C$112:$F$112,0))+SUMIFS('Transmission Cost by Case'!$H:$H,'Transmission Cost by Case'!$B:$B,$B44,'Transmission Cost by Case'!$C:$C,$C44,'Transmission Cost by Case'!$D:$D,$E44),0)</f>
        <v>331.18521713647289</v>
      </c>
      <c r="U44" s="21">
        <f>IF(U$2&gt;=$G44,INDEX(CHOOSE(MATCH($C44,'Resource Cost Trajectories'!$B$3:$B$6,0),'Resource Cost Trajectories'!$C$113:$F$142,'Resource Cost Trajectories'!$I$113:$L$142,'Resource Cost Trajectories'!$O$113:$R$142,'Resource Cost Trajectories'!$U$113:$X$142),MATCH($G44,'Resource Cost Trajectories'!$B$113:$B$142,0),MATCH($D44,'Resource Cost Trajectories'!$C$112:$F$112,0))+SUMIFS('Transmission Cost by Case'!$H:$H,'Transmission Cost by Case'!$B:$B,$B44,'Transmission Cost by Case'!$C:$C,$C44,'Transmission Cost by Case'!$D:$D,$E44),0)</f>
        <v>331.18521713647289</v>
      </c>
      <c r="V44" s="21">
        <f>IF(V$2&gt;=$G44,INDEX(CHOOSE(MATCH($C44,'Resource Cost Trajectories'!$B$3:$B$6,0),'Resource Cost Trajectories'!$C$113:$F$142,'Resource Cost Trajectories'!$I$113:$L$142,'Resource Cost Trajectories'!$O$113:$R$142,'Resource Cost Trajectories'!$U$113:$X$142),MATCH($G44,'Resource Cost Trajectories'!$B$113:$B$142,0),MATCH($D44,'Resource Cost Trajectories'!$C$112:$F$112,0))+SUMIFS('Transmission Cost by Case'!$H:$H,'Transmission Cost by Case'!$B:$B,$B44,'Transmission Cost by Case'!$C:$C,$C44,'Transmission Cost by Case'!$D:$D,$E44),0)</f>
        <v>331.18521713647289</v>
      </c>
      <c r="W44" s="21">
        <f>IF(W$2&gt;=$G44,INDEX(CHOOSE(MATCH($C44,'Resource Cost Trajectories'!$B$3:$B$6,0),'Resource Cost Trajectories'!$C$113:$F$142,'Resource Cost Trajectories'!$I$113:$L$142,'Resource Cost Trajectories'!$O$113:$R$142,'Resource Cost Trajectories'!$U$113:$X$142),MATCH($G44,'Resource Cost Trajectories'!$B$113:$B$142,0),MATCH($D44,'Resource Cost Trajectories'!$C$112:$F$112,0))+SUMIFS('Transmission Cost by Case'!$H:$H,'Transmission Cost by Case'!$B:$B,$B44,'Transmission Cost by Case'!$C:$C,$C44,'Transmission Cost by Case'!$D:$D,$E44),0)</f>
        <v>331.18521713647289</v>
      </c>
    </row>
    <row r="45" spans="2:23">
      <c r="B45" s="3">
        <v>7</v>
      </c>
      <c r="C45" s="3" t="s">
        <v>8</v>
      </c>
      <c r="D45" s="3" t="s">
        <v>13</v>
      </c>
      <c r="E45" s="3" t="s">
        <v>10</v>
      </c>
      <c r="F45" s="4">
        <v>4875</v>
      </c>
      <c r="G45" s="4">
        <v>2030</v>
      </c>
      <c r="H45" s="21">
        <f>IF(H$2&gt;=$G45,INDEX(CHOOSE(MATCH($C45,'Resource Cost Trajectories'!$B$3:$B$6,0),'Resource Cost Trajectories'!$C$113:$F$142,'Resource Cost Trajectories'!$I$113:$L$142,'Resource Cost Trajectories'!$O$113:$R$142,'Resource Cost Trajectories'!$U$113:$X$142),MATCH($G45,'Resource Cost Trajectories'!$B$113:$B$142,0),MATCH($D45,'Resource Cost Trajectories'!$C$112:$F$112,0))+SUMIFS('Transmission Cost by Case'!$H:$H,'Transmission Cost by Case'!$B:$B,$B45,'Transmission Cost by Case'!$C:$C,$C45,'Transmission Cost by Case'!$D:$D,$E45),0)</f>
        <v>309.89521713647292</v>
      </c>
      <c r="I45" s="21">
        <f>IF(I$2&gt;=$G45,INDEX(CHOOSE(MATCH($C45,'Resource Cost Trajectories'!$B$3:$B$6,0),'Resource Cost Trajectories'!$C$113:$F$142,'Resource Cost Trajectories'!$I$113:$L$142,'Resource Cost Trajectories'!$O$113:$R$142,'Resource Cost Trajectories'!$U$113:$X$142),MATCH($G45,'Resource Cost Trajectories'!$B$113:$B$142,0),MATCH($D45,'Resource Cost Trajectories'!$C$112:$F$112,0))+SUMIFS('Transmission Cost by Case'!$H:$H,'Transmission Cost by Case'!$B:$B,$B45,'Transmission Cost by Case'!$C:$C,$C45,'Transmission Cost by Case'!$D:$D,$E45),0)</f>
        <v>309.89521713647292</v>
      </c>
      <c r="J45" s="21">
        <f>IF(J$2&gt;=$G45,INDEX(CHOOSE(MATCH($C45,'Resource Cost Trajectories'!$B$3:$B$6,0),'Resource Cost Trajectories'!$C$113:$F$142,'Resource Cost Trajectories'!$I$113:$L$142,'Resource Cost Trajectories'!$O$113:$R$142,'Resource Cost Trajectories'!$U$113:$X$142),MATCH($G45,'Resource Cost Trajectories'!$B$113:$B$142,0),MATCH($D45,'Resource Cost Trajectories'!$C$112:$F$112,0))+SUMIFS('Transmission Cost by Case'!$H:$H,'Transmission Cost by Case'!$B:$B,$B45,'Transmission Cost by Case'!$C:$C,$C45,'Transmission Cost by Case'!$D:$D,$E45),0)</f>
        <v>309.89521713647292</v>
      </c>
      <c r="K45" s="21">
        <f>IF(K$2&gt;=$G45,INDEX(CHOOSE(MATCH($C45,'Resource Cost Trajectories'!$B$3:$B$6,0),'Resource Cost Trajectories'!$C$113:$F$142,'Resource Cost Trajectories'!$I$113:$L$142,'Resource Cost Trajectories'!$O$113:$R$142,'Resource Cost Trajectories'!$U$113:$X$142),MATCH($G45,'Resource Cost Trajectories'!$B$113:$B$142,0),MATCH($D45,'Resource Cost Trajectories'!$C$112:$F$112,0))+SUMIFS('Transmission Cost by Case'!$H:$H,'Transmission Cost by Case'!$B:$B,$B45,'Transmission Cost by Case'!$C:$C,$C45,'Transmission Cost by Case'!$D:$D,$E45),0)</f>
        <v>309.89521713647292</v>
      </c>
      <c r="L45" s="21">
        <f>IF(L$2&gt;=$G45,INDEX(CHOOSE(MATCH($C45,'Resource Cost Trajectories'!$B$3:$B$6,0),'Resource Cost Trajectories'!$C$113:$F$142,'Resource Cost Trajectories'!$I$113:$L$142,'Resource Cost Trajectories'!$O$113:$R$142,'Resource Cost Trajectories'!$U$113:$X$142),MATCH($G45,'Resource Cost Trajectories'!$B$113:$B$142,0),MATCH($D45,'Resource Cost Trajectories'!$C$112:$F$112,0))+SUMIFS('Transmission Cost by Case'!$H:$H,'Transmission Cost by Case'!$B:$B,$B45,'Transmission Cost by Case'!$C:$C,$C45,'Transmission Cost by Case'!$D:$D,$E45),0)</f>
        <v>309.89521713647292</v>
      </c>
      <c r="M45" s="21">
        <f>IF(M$2&gt;=$G45,INDEX(CHOOSE(MATCH($C45,'Resource Cost Trajectories'!$B$3:$B$6,0),'Resource Cost Trajectories'!$C$113:$F$142,'Resource Cost Trajectories'!$I$113:$L$142,'Resource Cost Trajectories'!$O$113:$R$142,'Resource Cost Trajectories'!$U$113:$X$142),MATCH($G45,'Resource Cost Trajectories'!$B$113:$B$142,0),MATCH($D45,'Resource Cost Trajectories'!$C$112:$F$112,0))+SUMIFS('Transmission Cost by Case'!$H:$H,'Transmission Cost by Case'!$B:$B,$B45,'Transmission Cost by Case'!$C:$C,$C45,'Transmission Cost by Case'!$D:$D,$E45),0)</f>
        <v>309.89521713647292</v>
      </c>
      <c r="N45" s="21">
        <f>IF(N$2&gt;=$G45,INDEX(CHOOSE(MATCH($C45,'Resource Cost Trajectories'!$B$3:$B$6,0),'Resource Cost Trajectories'!$C$113:$F$142,'Resource Cost Trajectories'!$I$113:$L$142,'Resource Cost Trajectories'!$O$113:$R$142,'Resource Cost Trajectories'!$U$113:$X$142),MATCH($G45,'Resource Cost Trajectories'!$B$113:$B$142,0),MATCH($D45,'Resource Cost Trajectories'!$C$112:$F$112,0))+SUMIFS('Transmission Cost by Case'!$H:$H,'Transmission Cost by Case'!$B:$B,$B45,'Transmission Cost by Case'!$C:$C,$C45,'Transmission Cost by Case'!$D:$D,$E45),0)</f>
        <v>309.89521713647292</v>
      </c>
      <c r="O45" s="21">
        <f>IF(O$2&gt;=$G45,INDEX(CHOOSE(MATCH($C45,'Resource Cost Trajectories'!$B$3:$B$6,0),'Resource Cost Trajectories'!$C$113:$F$142,'Resource Cost Trajectories'!$I$113:$L$142,'Resource Cost Trajectories'!$O$113:$R$142,'Resource Cost Trajectories'!$U$113:$X$142),MATCH($G45,'Resource Cost Trajectories'!$B$113:$B$142,0),MATCH($D45,'Resource Cost Trajectories'!$C$112:$F$112,0))+SUMIFS('Transmission Cost by Case'!$H:$H,'Transmission Cost by Case'!$B:$B,$B45,'Transmission Cost by Case'!$C:$C,$C45,'Transmission Cost by Case'!$D:$D,$E45),0)</f>
        <v>309.89521713647292</v>
      </c>
      <c r="P45" s="21">
        <f>IF(P$2&gt;=$G45,INDEX(CHOOSE(MATCH($C45,'Resource Cost Trajectories'!$B$3:$B$6,0),'Resource Cost Trajectories'!$C$113:$F$142,'Resource Cost Trajectories'!$I$113:$L$142,'Resource Cost Trajectories'!$O$113:$R$142,'Resource Cost Trajectories'!$U$113:$X$142),MATCH($G45,'Resource Cost Trajectories'!$B$113:$B$142,0),MATCH($D45,'Resource Cost Trajectories'!$C$112:$F$112,0))+SUMIFS('Transmission Cost by Case'!$H:$H,'Transmission Cost by Case'!$B:$B,$B45,'Transmission Cost by Case'!$C:$C,$C45,'Transmission Cost by Case'!$D:$D,$E45),0)</f>
        <v>309.89521713647292</v>
      </c>
      <c r="Q45" s="21">
        <f>IF(Q$2&gt;=$G45,INDEX(CHOOSE(MATCH($C45,'Resource Cost Trajectories'!$B$3:$B$6,0),'Resource Cost Trajectories'!$C$113:$F$142,'Resource Cost Trajectories'!$I$113:$L$142,'Resource Cost Trajectories'!$O$113:$R$142,'Resource Cost Trajectories'!$U$113:$X$142),MATCH($G45,'Resource Cost Trajectories'!$B$113:$B$142,0),MATCH($D45,'Resource Cost Trajectories'!$C$112:$F$112,0))+SUMIFS('Transmission Cost by Case'!$H:$H,'Transmission Cost by Case'!$B:$B,$B45,'Transmission Cost by Case'!$C:$C,$C45,'Transmission Cost by Case'!$D:$D,$E45),0)</f>
        <v>309.89521713647292</v>
      </c>
      <c r="R45" s="21">
        <f>IF(R$2&gt;=$G45,INDEX(CHOOSE(MATCH($C45,'Resource Cost Trajectories'!$B$3:$B$6,0),'Resource Cost Trajectories'!$C$113:$F$142,'Resource Cost Trajectories'!$I$113:$L$142,'Resource Cost Trajectories'!$O$113:$R$142,'Resource Cost Trajectories'!$U$113:$X$142),MATCH($G45,'Resource Cost Trajectories'!$B$113:$B$142,0),MATCH($D45,'Resource Cost Trajectories'!$C$112:$F$112,0))+SUMIFS('Transmission Cost by Case'!$H:$H,'Transmission Cost by Case'!$B:$B,$B45,'Transmission Cost by Case'!$C:$C,$C45,'Transmission Cost by Case'!$D:$D,$E45),0)</f>
        <v>309.89521713647292</v>
      </c>
      <c r="S45" s="21">
        <f>IF(S$2&gt;=$G45,INDEX(CHOOSE(MATCH($C45,'Resource Cost Trajectories'!$B$3:$B$6,0),'Resource Cost Trajectories'!$C$113:$F$142,'Resource Cost Trajectories'!$I$113:$L$142,'Resource Cost Trajectories'!$O$113:$R$142,'Resource Cost Trajectories'!$U$113:$X$142),MATCH($G45,'Resource Cost Trajectories'!$B$113:$B$142,0),MATCH($D45,'Resource Cost Trajectories'!$C$112:$F$112,0))+SUMIFS('Transmission Cost by Case'!$H:$H,'Transmission Cost by Case'!$B:$B,$B45,'Transmission Cost by Case'!$C:$C,$C45,'Transmission Cost by Case'!$D:$D,$E45),0)</f>
        <v>309.89521713647292</v>
      </c>
      <c r="T45" s="21">
        <f>IF(T$2&gt;=$G45,INDEX(CHOOSE(MATCH($C45,'Resource Cost Trajectories'!$B$3:$B$6,0),'Resource Cost Trajectories'!$C$113:$F$142,'Resource Cost Trajectories'!$I$113:$L$142,'Resource Cost Trajectories'!$O$113:$R$142,'Resource Cost Trajectories'!$U$113:$X$142),MATCH($G45,'Resource Cost Trajectories'!$B$113:$B$142,0),MATCH($D45,'Resource Cost Trajectories'!$C$112:$F$112,0))+SUMIFS('Transmission Cost by Case'!$H:$H,'Transmission Cost by Case'!$B:$B,$B45,'Transmission Cost by Case'!$C:$C,$C45,'Transmission Cost by Case'!$D:$D,$E45),0)</f>
        <v>309.89521713647292</v>
      </c>
      <c r="U45" s="21">
        <f>IF(U$2&gt;=$G45,INDEX(CHOOSE(MATCH($C45,'Resource Cost Trajectories'!$B$3:$B$6,0),'Resource Cost Trajectories'!$C$113:$F$142,'Resource Cost Trajectories'!$I$113:$L$142,'Resource Cost Trajectories'!$O$113:$R$142,'Resource Cost Trajectories'!$U$113:$X$142),MATCH($G45,'Resource Cost Trajectories'!$B$113:$B$142,0),MATCH($D45,'Resource Cost Trajectories'!$C$112:$F$112,0))+SUMIFS('Transmission Cost by Case'!$H:$H,'Transmission Cost by Case'!$B:$B,$B45,'Transmission Cost by Case'!$C:$C,$C45,'Transmission Cost by Case'!$D:$D,$E45),0)</f>
        <v>309.89521713647292</v>
      </c>
      <c r="V45" s="21">
        <f>IF(V$2&gt;=$G45,INDEX(CHOOSE(MATCH($C45,'Resource Cost Trajectories'!$B$3:$B$6,0),'Resource Cost Trajectories'!$C$113:$F$142,'Resource Cost Trajectories'!$I$113:$L$142,'Resource Cost Trajectories'!$O$113:$R$142,'Resource Cost Trajectories'!$U$113:$X$142),MATCH($G45,'Resource Cost Trajectories'!$B$113:$B$142,0),MATCH($D45,'Resource Cost Trajectories'!$C$112:$F$112,0))+SUMIFS('Transmission Cost by Case'!$H:$H,'Transmission Cost by Case'!$B:$B,$B45,'Transmission Cost by Case'!$C:$C,$C45,'Transmission Cost by Case'!$D:$D,$E45),0)</f>
        <v>309.89521713647292</v>
      </c>
      <c r="W45" s="21">
        <f>IF(W$2&gt;=$G45,INDEX(CHOOSE(MATCH($C45,'Resource Cost Trajectories'!$B$3:$B$6,0),'Resource Cost Trajectories'!$C$113:$F$142,'Resource Cost Trajectories'!$I$113:$L$142,'Resource Cost Trajectories'!$O$113:$R$142,'Resource Cost Trajectories'!$U$113:$X$142),MATCH($G45,'Resource Cost Trajectories'!$B$113:$B$142,0),MATCH($D45,'Resource Cost Trajectories'!$C$112:$F$112,0))+SUMIFS('Transmission Cost by Case'!$H:$H,'Transmission Cost by Case'!$B:$B,$B45,'Transmission Cost by Case'!$C:$C,$C45,'Transmission Cost by Case'!$D:$D,$E45),0)</f>
        <v>309.89521713647292</v>
      </c>
    </row>
    <row r="46" spans="2:23">
      <c r="B46" s="3">
        <v>7</v>
      </c>
      <c r="C46" s="3" t="s">
        <v>14</v>
      </c>
      <c r="D46" s="3" t="s">
        <v>9</v>
      </c>
      <c r="E46" s="3" t="s">
        <v>16</v>
      </c>
      <c r="F46" s="4">
        <v>2680</v>
      </c>
      <c r="G46" s="4">
        <v>2035</v>
      </c>
      <c r="H46" s="21">
        <f>IF(H$2&gt;=$G46,INDEX(CHOOSE(MATCH($C46,'Resource Cost Trajectories'!$B$3:$B$6,0),'Resource Cost Trajectories'!$C$113:$F$142,'Resource Cost Trajectories'!$I$113:$L$142,'Resource Cost Trajectories'!$O$113:$R$142,'Resource Cost Trajectories'!$U$113:$X$142),MATCH($G46,'Resource Cost Trajectories'!$B$113:$B$142,0),MATCH($D46,'Resource Cost Trajectories'!$C$112:$F$112,0))+SUMIFS('Transmission Cost by Case'!$H:$H,'Transmission Cost by Case'!$B:$B,$B46,'Transmission Cost by Case'!$C:$C,$C46,'Transmission Cost by Case'!$D:$D,$E46),0)</f>
        <v>0</v>
      </c>
      <c r="I46" s="21">
        <f>IF(I$2&gt;=$G46,INDEX(CHOOSE(MATCH($C46,'Resource Cost Trajectories'!$B$3:$B$6,0),'Resource Cost Trajectories'!$C$113:$F$142,'Resource Cost Trajectories'!$I$113:$L$142,'Resource Cost Trajectories'!$O$113:$R$142,'Resource Cost Trajectories'!$U$113:$X$142),MATCH($G46,'Resource Cost Trajectories'!$B$113:$B$142,0),MATCH($D46,'Resource Cost Trajectories'!$C$112:$F$112,0))+SUMIFS('Transmission Cost by Case'!$H:$H,'Transmission Cost by Case'!$B:$B,$B46,'Transmission Cost by Case'!$C:$C,$C46,'Transmission Cost by Case'!$D:$D,$E46),0)</f>
        <v>0</v>
      </c>
      <c r="J46" s="21">
        <f>IF(J$2&gt;=$G46,INDEX(CHOOSE(MATCH($C46,'Resource Cost Trajectories'!$B$3:$B$6,0),'Resource Cost Trajectories'!$C$113:$F$142,'Resource Cost Trajectories'!$I$113:$L$142,'Resource Cost Trajectories'!$O$113:$R$142,'Resource Cost Trajectories'!$U$113:$X$142),MATCH($G46,'Resource Cost Trajectories'!$B$113:$B$142,0),MATCH($D46,'Resource Cost Trajectories'!$C$112:$F$112,0))+SUMIFS('Transmission Cost by Case'!$H:$H,'Transmission Cost by Case'!$B:$B,$B46,'Transmission Cost by Case'!$C:$C,$C46,'Transmission Cost by Case'!$D:$D,$E46),0)</f>
        <v>0</v>
      </c>
      <c r="K46" s="21">
        <f>IF(K$2&gt;=$G46,INDEX(CHOOSE(MATCH($C46,'Resource Cost Trajectories'!$B$3:$B$6,0),'Resource Cost Trajectories'!$C$113:$F$142,'Resource Cost Trajectories'!$I$113:$L$142,'Resource Cost Trajectories'!$O$113:$R$142,'Resource Cost Trajectories'!$U$113:$X$142),MATCH($G46,'Resource Cost Trajectories'!$B$113:$B$142,0),MATCH($D46,'Resource Cost Trajectories'!$C$112:$F$112,0))+SUMIFS('Transmission Cost by Case'!$H:$H,'Transmission Cost by Case'!$B:$B,$B46,'Transmission Cost by Case'!$C:$C,$C46,'Transmission Cost by Case'!$D:$D,$E46),0)</f>
        <v>0</v>
      </c>
      <c r="L46" s="21">
        <f>IF(L$2&gt;=$G46,INDEX(CHOOSE(MATCH($C46,'Resource Cost Trajectories'!$B$3:$B$6,0),'Resource Cost Trajectories'!$C$113:$F$142,'Resource Cost Trajectories'!$I$113:$L$142,'Resource Cost Trajectories'!$O$113:$R$142,'Resource Cost Trajectories'!$U$113:$X$142),MATCH($G46,'Resource Cost Trajectories'!$B$113:$B$142,0),MATCH($D46,'Resource Cost Trajectories'!$C$112:$F$112,0))+SUMIFS('Transmission Cost by Case'!$H:$H,'Transmission Cost by Case'!$B:$B,$B46,'Transmission Cost by Case'!$C:$C,$C46,'Transmission Cost by Case'!$D:$D,$E46),0)</f>
        <v>0</v>
      </c>
      <c r="M46" s="21">
        <f>IF(M$2&gt;=$G46,INDEX(CHOOSE(MATCH($C46,'Resource Cost Trajectories'!$B$3:$B$6,0),'Resource Cost Trajectories'!$C$113:$F$142,'Resource Cost Trajectories'!$I$113:$L$142,'Resource Cost Trajectories'!$O$113:$R$142,'Resource Cost Trajectories'!$U$113:$X$142),MATCH($G46,'Resource Cost Trajectories'!$B$113:$B$142,0),MATCH($D46,'Resource Cost Trajectories'!$C$112:$F$112,0))+SUMIFS('Transmission Cost by Case'!$H:$H,'Transmission Cost by Case'!$B:$B,$B46,'Transmission Cost by Case'!$C:$C,$C46,'Transmission Cost by Case'!$D:$D,$E46),0)</f>
        <v>665.61</v>
      </c>
      <c r="N46" s="21">
        <f>IF(N$2&gt;=$G46,INDEX(CHOOSE(MATCH($C46,'Resource Cost Trajectories'!$B$3:$B$6,0),'Resource Cost Trajectories'!$C$113:$F$142,'Resource Cost Trajectories'!$I$113:$L$142,'Resource Cost Trajectories'!$O$113:$R$142,'Resource Cost Trajectories'!$U$113:$X$142),MATCH($G46,'Resource Cost Trajectories'!$B$113:$B$142,0),MATCH($D46,'Resource Cost Trajectories'!$C$112:$F$112,0))+SUMIFS('Transmission Cost by Case'!$H:$H,'Transmission Cost by Case'!$B:$B,$B46,'Transmission Cost by Case'!$C:$C,$C46,'Transmission Cost by Case'!$D:$D,$E46),0)</f>
        <v>665.61</v>
      </c>
      <c r="O46" s="21">
        <f>IF(O$2&gt;=$G46,INDEX(CHOOSE(MATCH($C46,'Resource Cost Trajectories'!$B$3:$B$6,0),'Resource Cost Trajectories'!$C$113:$F$142,'Resource Cost Trajectories'!$I$113:$L$142,'Resource Cost Trajectories'!$O$113:$R$142,'Resource Cost Trajectories'!$U$113:$X$142),MATCH($G46,'Resource Cost Trajectories'!$B$113:$B$142,0),MATCH($D46,'Resource Cost Trajectories'!$C$112:$F$112,0))+SUMIFS('Transmission Cost by Case'!$H:$H,'Transmission Cost by Case'!$B:$B,$B46,'Transmission Cost by Case'!$C:$C,$C46,'Transmission Cost by Case'!$D:$D,$E46),0)</f>
        <v>665.61</v>
      </c>
      <c r="P46" s="21">
        <f>IF(P$2&gt;=$G46,INDEX(CHOOSE(MATCH($C46,'Resource Cost Trajectories'!$B$3:$B$6,0),'Resource Cost Trajectories'!$C$113:$F$142,'Resource Cost Trajectories'!$I$113:$L$142,'Resource Cost Trajectories'!$O$113:$R$142,'Resource Cost Trajectories'!$U$113:$X$142),MATCH($G46,'Resource Cost Trajectories'!$B$113:$B$142,0),MATCH($D46,'Resource Cost Trajectories'!$C$112:$F$112,0))+SUMIFS('Transmission Cost by Case'!$H:$H,'Transmission Cost by Case'!$B:$B,$B46,'Transmission Cost by Case'!$C:$C,$C46,'Transmission Cost by Case'!$D:$D,$E46),0)</f>
        <v>665.61</v>
      </c>
      <c r="Q46" s="21">
        <f>IF(Q$2&gt;=$G46,INDEX(CHOOSE(MATCH($C46,'Resource Cost Trajectories'!$B$3:$B$6,0),'Resource Cost Trajectories'!$C$113:$F$142,'Resource Cost Trajectories'!$I$113:$L$142,'Resource Cost Trajectories'!$O$113:$R$142,'Resource Cost Trajectories'!$U$113:$X$142),MATCH($G46,'Resource Cost Trajectories'!$B$113:$B$142,0),MATCH($D46,'Resource Cost Trajectories'!$C$112:$F$112,0))+SUMIFS('Transmission Cost by Case'!$H:$H,'Transmission Cost by Case'!$B:$B,$B46,'Transmission Cost by Case'!$C:$C,$C46,'Transmission Cost by Case'!$D:$D,$E46),0)</f>
        <v>665.61</v>
      </c>
      <c r="R46" s="21">
        <f>IF(R$2&gt;=$G46,INDEX(CHOOSE(MATCH($C46,'Resource Cost Trajectories'!$B$3:$B$6,0),'Resource Cost Trajectories'!$C$113:$F$142,'Resource Cost Trajectories'!$I$113:$L$142,'Resource Cost Trajectories'!$O$113:$R$142,'Resource Cost Trajectories'!$U$113:$X$142),MATCH($G46,'Resource Cost Trajectories'!$B$113:$B$142,0),MATCH($D46,'Resource Cost Trajectories'!$C$112:$F$112,0))+SUMIFS('Transmission Cost by Case'!$H:$H,'Transmission Cost by Case'!$B:$B,$B46,'Transmission Cost by Case'!$C:$C,$C46,'Transmission Cost by Case'!$D:$D,$E46),0)</f>
        <v>665.61</v>
      </c>
      <c r="S46" s="21">
        <f>IF(S$2&gt;=$G46,INDEX(CHOOSE(MATCH($C46,'Resource Cost Trajectories'!$B$3:$B$6,0),'Resource Cost Trajectories'!$C$113:$F$142,'Resource Cost Trajectories'!$I$113:$L$142,'Resource Cost Trajectories'!$O$113:$R$142,'Resource Cost Trajectories'!$U$113:$X$142),MATCH($G46,'Resource Cost Trajectories'!$B$113:$B$142,0),MATCH($D46,'Resource Cost Trajectories'!$C$112:$F$112,0))+SUMIFS('Transmission Cost by Case'!$H:$H,'Transmission Cost by Case'!$B:$B,$B46,'Transmission Cost by Case'!$C:$C,$C46,'Transmission Cost by Case'!$D:$D,$E46),0)</f>
        <v>665.61</v>
      </c>
      <c r="T46" s="21">
        <f>IF(T$2&gt;=$G46,INDEX(CHOOSE(MATCH($C46,'Resource Cost Trajectories'!$B$3:$B$6,0),'Resource Cost Trajectories'!$C$113:$F$142,'Resource Cost Trajectories'!$I$113:$L$142,'Resource Cost Trajectories'!$O$113:$R$142,'Resource Cost Trajectories'!$U$113:$X$142),MATCH($G46,'Resource Cost Trajectories'!$B$113:$B$142,0),MATCH($D46,'Resource Cost Trajectories'!$C$112:$F$112,0))+SUMIFS('Transmission Cost by Case'!$H:$H,'Transmission Cost by Case'!$B:$B,$B46,'Transmission Cost by Case'!$C:$C,$C46,'Transmission Cost by Case'!$D:$D,$E46),0)</f>
        <v>665.61</v>
      </c>
      <c r="U46" s="21">
        <f>IF(U$2&gt;=$G46,INDEX(CHOOSE(MATCH($C46,'Resource Cost Trajectories'!$B$3:$B$6,0),'Resource Cost Trajectories'!$C$113:$F$142,'Resource Cost Trajectories'!$I$113:$L$142,'Resource Cost Trajectories'!$O$113:$R$142,'Resource Cost Trajectories'!$U$113:$X$142),MATCH($G46,'Resource Cost Trajectories'!$B$113:$B$142,0),MATCH($D46,'Resource Cost Trajectories'!$C$112:$F$112,0))+SUMIFS('Transmission Cost by Case'!$H:$H,'Transmission Cost by Case'!$B:$B,$B46,'Transmission Cost by Case'!$C:$C,$C46,'Transmission Cost by Case'!$D:$D,$E46),0)</f>
        <v>665.61</v>
      </c>
      <c r="V46" s="21">
        <f>IF(V$2&gt;=$G46,INDEX(CHOOSE(MATCH($C46,'Resource Cost Trajectories'!$B$3:$B$6,0),'Resource Cost Trajectories'!$C$113:$F$142,'Resource Cost Trajectories'!$I$113:$L$142,'Resource Cost Trajectories'!$O$113:$R$142,'Resource Cost Trajectories'!$U$113:$X$142),MATCH($G46,'Resource Cost Trajectories'!$B$113:$B$142,0),MATCH($D46,'Resource Cost Trajectories'!$C$112:$F$112,0))+SUMIFS('Transmission Cost by Case'!$H:$H,'Transmission Cost by Case'!$B:$B,$B46,'Transmission Cost by Case'!$C:$C,$C46,'Transmission Cost by Case'!$D:$D,$E46),0)</f>
        <v>665.61</v>
      </c>
      <c r="W46" s="21">
        <f>IF(W$2&gt;=$G46,INDEX(CHOOSE(MATCH($C46,'Resource Cost Trajectories'!$B$3:$B$6,0),'Resource Cost Trajectories'!$C$113:$F$142,'Resource Cost Trajectories'!$I$113:$L$142,'Resource Cost Trajectories'!$O$113:$R$142,'Resource Cost Trajectories'!$U$113:$X$142),MATCH($G46,'Resource Cost Trajectories'!$B$113:$B$142,0),MATCH($D46,'Resource Cost Trajectories'!$C$112:$F$112,0))+SUMIFS('Transmission Cost by Case'!$H:$H,'Transmission Cost by Case'!$B:$B,$B46,'Transmission Cost by Case'!$C:$C,$C46,'Transmission Cost by Case'!$D:$D,$E46),0)</f>
        <v>665.61</v>
      </c>
    </row>
    <row r="47" spans="2:23">
      <c r="B47" s="3">
        <v>7</v>
      </c>
      <c r="C47" s="3" t="s">
        <v>14</v>
      </c>
      <c r="D47" s="3" t="s">
        <v>11</v>
      </c>
      <c r="E47" s="3" t="s">
        <v>17</v>
      </c>
      <c r="F47" s="4">
        <v>2680</v>
      </c>
      <c r="G47" s="4">
        <v>2035</v>
      </c>
      <c r="H47" s="21">
        <f>IF(H$2&gt;=$G47,INDEX(CHOOSE(MATCH($C47,'Resource Cost Trajectories'!$B$3:$B$6,0),'Resource Cost Trajectories'!$C$113:$F$142,'Resource Cost Trajectories'!$I$113:$L$142,'Resource Cost Trajectories'!$O$113:$R$142,'Resource Cost Trajectories'!$U$113:$X$142),MATCH($G47,'Resource Cost Trajectories'!$B$113:$B$142,0),MATCH($D47,'Resource Cost Trajectories'!$C$112:$F$112,0))+SUMIFS('Transmission Cost by Case'!$H:$H,'Transmission Cost by Case'!$B:$B,$B47,'Transmission Cost by Case'!$C:$C,$C47,'Transmission Cost by Case'!$D:$D,$E47),0)</f>
        <v>0</v>
      </c>
      <c r="I47" s="21">
        <f>IF(I$2&gt;=$G47,INDEX(CHOOSE(MATCH($C47,'Resource Cost Trajectories'!$B$3:$B$6,0),'Resource Cost Trajectories'!$C$113:$F$142,'Resource Cost Trajectories'!$I$113:$L$142,'Resource Cost Trajectories'!$O$113:$R$142,'Resource Cost Trajectories'!$U$113:$X$142),MATCH($G47,'Resource Cost Trajectories'!$B$113:$B$142,0),MATCH($D47,'Resource Cost Trajectories'!$C$112:$F$112,0))+SUMIFS('Transmission Cost by Case'!$H:$H,'Transmission Cost by Case'!$B:$B,$B47,'Transmission Cost by Case'!$C:$C,$C47,'Transmission Cost by Case'!$D:$D,$E47),0)</f>
        <v>0</v>
      </c>
      <c r="J47" s="21">
        <f>IF(J$2&gt;=$G47,INDEX(CHOOSE(MATCH($C47,'Resource Cost Trajectories'!$B$3:$B$6,0),'Resource Cost Trajectories'!$C$113:$F$142,'Resource Cost Trajectories'!$I$113:$L$142,'Resource Cost Trajectories'!$O$113:$R$142,'Resource Cost Trajectories'!$U$113:$X$142),MATCH($G47,'Resource Cost Trajectories'!$B$113:$B$142,0),MATCH($D47,'Resource Cost Trajectories'!$C$112:$F$112,0))+SUMIFS('Transmission Cost by Case'!$H:$H,'Transmission Cost by Case'!$B:$B,$B47,'Transmission Cost by Case'!$C:$C,$C47,'Transmission Cost by Case'!$D:$D,$E47),0)</f>
        <v>0</v>
      </c>
      <c r="K47" s="21">
        <f>IF(K$2&gt;=$G47,INDEX(CHOOSE(MATCH($C47,'Resource Cost Trajectories'!$B$3:$B$6,0),'Resource Cost Trajectories'!$C$113:$F$142,'Resource Cost Trajectories'!$I$113:$L$142,'Resource Cost Trajectories'!$O$113:$R$142,'Resource Cost Trajectories'!$U$113:$X$142),MATCH($G47,'Resource Cost Trajectories'!$B$113:$B$142,0),MATCH($D47,'Resource Cost Trajectories'!$C$112:$F$112,0))+SUMIFS('Transmission Cost by Case'!$H:$H,'Transmission Cost by Case'!$B:$B,$B47,'Transmission Cost by Case'!$C:$C,$C47,'Transmission Cost by Case'!$D:$D,$E47),0)</f>
        <v>0</v>
      </c>
      <c r="L47" s="21">
        <f>IF(L$2&gt;=$G47,INDEX(CHOOSE(MATCH($C47,'Resource Cost Trajectories'!$B$3:$B$6,0),'Resource Cost Trajectories'!$C$113:$F$142,'Resource Cost Trajectories'!$I$113:$L$142,'Resource Cost Trajectories'!$O$113:$R$142,'Resource Cost Trajectories'!$U$113:$X$142),MATCH($G47,'Resource Cost Trajectories'!$B$113:$B$142,0),MATCH($D47,'Resource Cost Trajectories'!$C$112:$F$112,0))+SUMIFS('Transmission Cost by Case'!$H:$H,'Transmission Cost by Case'!$B:$B,$B47,'Transmission Cost by Case'!$C:$C,$C47,'Transmission Cost by Case'!$D:$D,$E47),0)</f>
        <v>0</v>
      </c>
      <c r="M47" s="21">
        <f>IF(M$2&gt;=$G47,INDEX(CHOOSE(MATCH($C47,'Resource Cost Trajectories'!$B$3:$B$6,0),'Resource Cost Trajectories'!$C$113:$F$142,'Resource Cost Trajectories'!$I$113:$L$142,'Resource Cost Trajectories'!$O$113:$R$142,'Resource Cost Trajectories'!$U$113:$X$142),MATCH($G47,'Resource Cost Trajectories'!$B$113:$B$142,0),MATCH($D47,'Resource Cost Trajectories'!$C$112:$F$112,0))+SUMIFS('Transmission Cost by Case'!$H:$H,'Transmission Cost by Case'!$B:$B,$B47,'Transmission Cost by Case'!$C:$C,$C47,'Transmission Cost by Case'!$D:$D,$E47),0)</f>
        <v>482.3</v>
      </c>
      <c r="N47" s="21">
        <f>IF(N$2&gt;=$G47,INDEX(CHOOSE(MATCH($C47,'Resource Cost Trajectories'!$B$3:$B$6,0),'Resource Cost Trajectories'!$C$113:$F$142,'Resource Cost Trajectories'!$I$113:$L$142,'Resource Cost Trajectories'!$O$113:$R$142,'Resource Cost Trajectories'!$U$113:$X$142),MATCH($G47,'Resource Cost Trajectories'!$B$113:$B$142,0),MATCH($D47,'Resource Cost Trajectories'!$C$112:$F$112,0))+SUMIFS('Transmission Cost by Case'!$H:$H,'Transmission Cost by Case'!$B:$B,$B47,'Transmission Cost by Case'!$C:$C,$C47,'Transmission Cost by Case'!$D:$D,$E47),0)</f>
        <v>482.3</v>
      </c>
      <c r="O47" s="21">
        <f>IF(O$2&gt;=$G47,INDEX(CHOOSE(MATCH($C47,'Resource Cost Trajectories'!$B$3:$B$6,0),'Resource Cost Trajectories'!$C$113:$F$142,'Resource Cost Trajectories'!$I$113:$L$142,'Resource Cost Trajectories'!$O$113:$R$142,'Resource Cost Trajectories'!$U$113:$X$142),MATCH($G47,'Resource Cost Trajectories'!$B$113:$B$142,0),MATCH($D47,'Resource Cost Trajectories'!$C$112:$F$112,0))+SUMIFS('Transmission Cost by Case'!$H:$H,'Transmission Cost by Case'!$B:$B,$B47,'Transmission Cost by Case'!$C:$C,$C47,'Transmission Cost by Case'!$D:$D,$E47),0)</f>
        <v>482.3</v>
      </c>
      <c r="P47" s="21">
        <f>IF(P$2&gt;=$G47,INDEX(CHOOSE(MATCH($C47,'Resource Cost Trajectories'!$B$3:$B$6,0),'Resource Cost Trajectories'!$C$113:$F$142,'Resource Cost Trajectories'!$I$113:$L$142,'Resource Cost Trajectories'!$O$113:$R$142,'Resource Cost Trajectories'!$U$113:$X$142),MATCH($G47,'Resource Cost Trajectories'!$B$113:$B$142,0),MATCH($D47,'Resource Cost Trajectories'!$C$112:$F$112,0))+SUMIFS('Transmission Cost by Case'!$H:$H,'Transmission Cost by Case'!$B:$B,$B47,'Transmission Cost by Case'!$C:$C,$C47,'Transmission Cost by Case'!$D:$D,$E47),0)</f>
        <v>482.3</v>
      </c>
      <c r="Q47" s="21">
        <f>IF(Q$2&gt;=$G47,INDEX(CHOOSE(MATCH($C47,'Resource Cost Trajectories'!$B$3:$B$6,0),'Resource Cost Trajectories'!$C$113:$F$142,'Resource Cost Trajectories'!$I$113:$L$142,'Resource Cost Trajectories'!$O$113:$R$142,'Resource Cost Trajectories'!$U$113:$X$142),MATCH($G47,'Resource Cost Trajectories'!$B$113:$B$142,0),MATCH($D47,'Resource Cost Trajectories'!$C$112:$F$112,0))+SUMIFS('Transmission Cost by Case'!$H:$H,'Transmission Cost by Case'!$B:$B,$B47,'Transmission Cost by Case'!$C:$C,$C47,'Transmission Cost by Case'!$D:$D,$E47),0)</f>
        <v>482.3</v>
      </c>
      <c r="R47" s="21">
        <f>IF(R$2&gt;=$G47,INDEX(CHOOSE(MATCH($C47,'Resource Cost Trajectories'!$B$3:$B$6,0),'Resource Cost Trajectories'!$C$113:$F$142,'Resource Cost Trajectories'!$I$113:$L$142,'Resource Cost Trajectories'!$O$113:$R$142,'Resource Cost Trajectories'!$U$113:$X$142),MATCH($G47,'Resource Cost Trajectories'!$B$113:$B$142,0),MATCH($D47,'Resource Cost Trajectories'!$C$112:$F$112,0))+SUMIFS('Transmission Cost by Case'!$H:$H,'Transmission Cost by Case'!$B:$B,$B47,'Transmission Cost by Case'!$C:$C,$C47,'Transmission Cost by Case'!$D:$D,$E47),0)</f>
        <v>482.3</v>
      </c>
      <c r="S47" s="21">
        <f>IF(S$2&gt;=$G47,INDEX(CHOOSE(MATCH($C47,'Resource Cost Trajectories'!$B$3:$B$6,0),'Resource Cost Trajectories'!$C$113:$F$142,'Resource Cost Trajectories'!$I$113:$L$142,'Resource Cost Trajectories'!$O$113:$R$142,'Resource Cost Trajectories'!$U$113:$X$142),MATCH($G47,'Resource Cost Trajectories'!$B$113:$B$142,0),MATCH($D47,'Resource Cost Trajectories'!$C$112:$F$112,0))+SUMIFS('Transmission Cost by Case'!$H:$H,'Transmission Cost by Case'!$B:$B,$B47,'Transmission Cost by Case'!$C:$C,$C47,'Transmission Cost by Case'!$D:$D,$E47),0)</f>
        <v>482.3</v>
      </c>
      <c r="T47" s="21">
        <f>IF(T$2&gt;=$G47,INDEX(CHOOSE(MATCH($C47,'Resource Cost Trajectories'!$B$3:$B$6,0),'Resource Cost Trajectories'!$C$113:$F$142,'Resource Cost Trajectories'!$I$113:$L$142,'Resource Cost Trajectories'!$O$113:$R$142,'Resource Cost Trajectories'!$U$113:$X$142),MATCH($G47,'Resource Cost Trajectories'!$B$113:$B$142,0),MATCH($D47,'Resource Cost Trajectories'!$C$112:$F$112,0))+SUMIFS('Transmission Cost by Case'!$H:$H,'Transmission Cost by Case'!$B:$B,$B47,'Transmission Cost by Case'!$C:$C,$C47,'Transmission Cost by Case'!$D:$D,$E47),0)</f>
        <v>482.3</v>
      </c>
      <c r="U47" s="21">
        <f>IF(U$2&gt;=$G47,INDEX(CHOOSE(MATCH($C47,'Resource Cost Trajectories'!$B$3:$B$6,0),'Resource Cost Trajectories'!$C$113:$F$142,'Resource Cost Trajectories'!$I$113:$L$142,'Resource Cost Trajectories'!$O$113:$R$142,'Resource Cost Trajectories'!$U$113:$X$142),MATCH($G47,'Resource Cost Trajectories'!$B$113:$B$142,0),MATCH($D47,'Resource Cost Trajectories'!$C$112:$F$112,0))+SUMIFS('Transmission Cost by Case'!$H:$H,'Transmission Cost by Case'!$B:$B,$B47,'Transmission Cost by Case'!$C:$C,$C47,'Transmission Cost by Case'!$D:$D,$E47),0)</f>
        <v>482.3</v>
      </c>
      <c r="V47" s="21">
        <f>IF(V$2&gt;=$G47,INDEX(CHOOSE(MATCH($C47,'Resource Cost Trajectories'!$B$3:$B$6,0),'Resource Cost Trajectories'!$C$113:$F$142,'Resource Cost Trajectories'!$I$113:$L$142,'Resource Cost Trajectories'!$O$113:$R$142,'Resource Cost Trajectories'!$U$113:$X$142),MATCH($G47,'Resource Cost Trajectories'!$B$113:$B$142,0),MATCH($D47,'Resource Cost Trajectories'!$C$112:$F$112,0))+SUMIFS('Transmission Cost by Case'!$H:$H,'Transmission Cost by Case'!$B:$B,$B47,'Transmission Cost by Case'!$C:$C,$C47,'Transmission Cost by Case'!$D:$D,$E47),0)</f>
        <v>482.3</v>
      </c>
      <c r="W47" s="21">
        <f>IF(W$2&gt;=$G47,INDEX(CHOOSE(MATCH($C47,'Resource Cost Trajectories'!$B$3:$B$6,0),'Resource Cost Trajectories'!$C$113:$F$142,'Resource Cost Trajectories'!$I$113:$L$142,'Resource Cost Trajectories'!$O$113:$R$142,'Resource Cost Trajectories'!$U$113:$X$142),MATCH($G47,'Resource Cost Trajectories'!$B$113:$B$142,0),MATCH($D47,'Resource Cost Trajectories'!$C$112:$F$112,0))+SUMIFS('Transmission Cost by Case'!$H:$H,'Transmission Cost by Case'!$B:$B,$B47,'Transmission Cost by Case'!$C:$C,$C47,'Transmission Cost by Case'!$D:$D,$E47),0)</f>
        <v>482.3</v>
      </c>
    </row>
    <row r="48" spans="2:23">
      <c r="B48" s="3">
        <v>7</v>
      </c>
      <c r="C48" s="3" t="s">
        <v>14</v>
      </c>
      <c r="D48" s="3" t="s">
        <v>12</v>
      </c>
      <c r="E48" s="3" t="s">
        <v>17</v>
      </c>
      <c r="F48" s="4">
        <v>2680</v>
      </c>
      <c r="G48" s="4">
        <v>2035</v>
      </c>
      <c r="H48" s="21">
        <f>IF(H$2&gt;=$G48,INDEX(CHOOSE(MATCH($C48,'Resource Cost Trajectories'!$B$3:$B$6,0),'Resource Cost Trajectories'!$C$113:$F$142,'Resource Cost Trajectories'!$I$113:$L$142,'Resource Cost Trajectories'!$O$113:$R$142,'Resource Cost Trajectories'!$U$113:$X$142),MATCH($G48,'Resource Cost Trajectories'!$B$113:$B$142,0),MATCH($D48,'Resource Cost Trajectories'!$C$112:$F$112,0))+SUMIFS('Transmission Cost by Case'!$H:$H,'Transmission Cost by Case'!$B:$B,$B48,'Transmission Cost by Case'!$C:$C,$C48,'Transmission Cost by Case'!$D:$D,$E48),0)</f>
        <v>0</v>
      </c>
      <c r="I48" s="21">
        <f>IF(I$2&gt;=$G48,INDEX(CHOOSE(MATCH($C48,'Resource Cost Trajectories'!$B$3:$B$6,0),'Resource Cost Trajectories'!$C$113:$F$142,'Resource Cost Trajectories'!$I$113:$L$142,'Resource Cost Trajectories'!$O$113:$R$142,'Resource Cost Trajectories'!$U$113:$X$142),MATCH($G48,'Resource Cost Trajectories'!$B$113:$B$142,0),MATCH($D48,'Resource Cost Trajectories'!$C$112:$F$112,0))+SUMIFS('Transmission Cost by Case'!$H:$H,'Transmission Cost by Case'!$B:$B,$B48,'Transmission Cost by Case'!$C:$C,$C48,'Transmission Cost by Case'!$D:$D,$E48),0)</f>
        <v>0</v>
      </c>
      <c r="J48" s="21">
        <f>IF(J$2&gt;=$G48,INDEX(CHOOSE(MATCH($C48,'Resource Cost Trajectories'!$B$3:$B$6,0),'Resource Cost Trajectories'!$C$113:$F$142,'Resource Cost Trajectories'!$I$113:$L$142,'Resource Cost Trajectories'!$O$113:$R$142,'Resource Cost Trajectories'!$U$113:$X$142),MATCH($G48,'Resource Cost Trajectories'!$B$113:$B$142,0),MATCH($D48,'Resource Cost Trajectories'!$C$112:$F$112,0))+SUMIFS('Transmission Cost by Case'!$H:$H,'Transmission Cost by Case'!$B:$B,$B48,'Transmission Cost by Case'!$C:$C,$C48,'Transmission Cost by Case'!$D:$D,$E48),0)</f>
        <v>0</v>
      </c>
      <c r="K48" s="21">
        <f>IF(K$2&gt;=$G48,INDEX(CHOOSE(MATCH($C48,'Resource Cost Trajectories'!$B$3:$B$6,0),'Resource Cost Trajectories'!$C$113:$F$142,'Resource Cost Trajectories'!$I$113:$L$142,'Resource Cost Trajectories'!$O$113:$R$142,'Resource Cost Trajectories'!$U$113:$X$142),MATCH($G48,'Resource Cost Trajectories'!$B$113:$B$142,0),MATCH($D48,'Resource Cost Trajectories'!$C$112:$F$112,0))+SUMIFS('Transmission Cost by Case'!$H:$H,'Transmission Cost by Case'!$B:$B,$B48,'Transmission Cost by Case'!$C:$C,$C48,'Transmission Cost by Case'!$D:$D,$E48),0)</f>
        <v>0</v>
      </c>
      <c r="L48" s="21">
        <f>IF(L$2&gt;=$G48,INDEX(CHOOSE(MATCH($C48,'Resource Cost Trajectories'!$B$3:$B$6,0),'Resource Cost Trajectories'!$C$113:$F$142,'Resource Cost Trajectories'!$I$113:$L$142,'Resource Cost Trajectories'!$O$113:$R$142,'Resource Cost Trajectories'!$U$113:$X$142),MATCH($G48,'Resource Cost Trajectories'!$B$113:$B$142,0),MATCH($D48,'Resource Cost Trajectories'!$C$112:$F$112,0))+SUMIFS('Transmission Cost by Case'!$H:$H,'Transmission Cost by Case'!$B:$B,$B48,'Transmission Cost by Case'!$C:$C,$C48,'Transmission Cost by Case'!$D:$D,$E48),0)</f>
        <v>0</v>
      </c>
      <c r="M48" s="21">
        <f>IF(M$2&gt;=$G48,INDEX(CHOOSE(MATCH($C48,'Resource Cost Trajectories'!$B$3:$B$6,0),'Resource Cost Trajectories'!$C$113:$F$142,'Resource Cost Trajectories'!$I$113:$L$142,'Resource Cost Trajectories'!$O$113:$R$142,'Resource Cost Trajectories'!$U$113:$X$142),MATCH($G48,'Resource Cost Trajectories'!$B$113:$B$142,0),MATCH($D48,'Resource Cost Trajectories'!$C$112:$F$112,0))+SUMIFS('Transmission Cost by Case'!$H:$H,'Transmission Cost by Case'!$B:$B,$B48,'Transmission Cost by Case'!$C:$C,$C48,'Transmission Cost by Case'!$D:$D,$E48),0)</f>
        <v>436.98</v>
      </c>
      <c r="N48" s="21">
        <f>IF(N$2&gt;=$G48,INDEX(CHOOSE(MATCH($C48,'Resource Cost Trajectories'!$B$3:$B$6,0),'Resource Cost Trajectories'!$C$113:$F$142,'Resource Cost Trajectories'!$I$113:$L$142,'Resource Cost Trajectories'!$O$113:$R$142,'Resource Cost Trajectories'!$U$113:$X$142),MATCH($G48,'Resource Cost Trajectories'!$B$113:$B$142,0),MATCH($D48,'Resource Cost Trajectories'!$C$112:$F$112,0))+SUMIFS('Transmission Cost by Case'!$H:$H,'Transmission Cost by Case'!$B:$B,$B48,'Transmission Cost by Case'!$C:$C,$C48,'Transmission Cost by Case'!$D:$D,$E48),0)</f>
        <v>436.98</v>
      </c>
      <c r="O48" s="21">
        <f>IF(O$2&gt;=$G48,INDEX(CHOOSE(MATCH($C48,'Resource Cost Trajectories'!$B$3:$B$6,0),'Resource Cost Trajectories'!$C$113:$F$142,'Resource Cost Trajectories'!$I$113:$L$142,'Resource Cost Trajectories'!$O$113:$R$142,'Resource Cost Trajectories'!$U$113:$X$142),MATCH($G48,'Resource Cost Trajectories'!$B$113:$B$142,0),MATCH($D48,'Resource Cost Trajectories'!$C$112:$F$112,0))+SUMIFS('Transmission Cost by Case'!$H:$H,'Transmission Cost by Case'!$B:$B,$B48,'Transmission Cost by Case'!$C:$C,$C48,'Transmission Cost by Case'!$D:$D,$E48),0)</f>
        <v>436.98</v>
      </c>
      <c r="P48" s="21">
        <f>IF(P$2&gt;=$G48,INDEX(CHOOSE(MATCH($C48,'Resource Cost Trajectories'!$B$3:$B$6,0),'Resource Cost Trajectories'!$C$113:$F$142,'Resource Cost Trajectories'!$I$113:$L$142,'Resource Cost Trajectories'!$O$113:$R$142,'Resource Cost Trajectories'!$U$113:$X$142),MATCH($G48,'Resource Cost Trajectories'!$B$113:$B$142,0),MATCH($D48,'Resource Cost Trajectories'!$C$112:$F$112,0))+SUMIFS('Transmission Cost by Case'!$H:$H,'Transmission Cost by Case'!$B:$B,$B48,'Transmission Cost by Case'!$C:$C,$C48,'Transmission Cost by Case'!$D:$D,$E48),0)</f>
        <v>436.98</v>
      </c>
      <c r="Q48" s="21">
        <f>IF(Q$2&gt;=$G48,INDEX(CHOOSE(MATCH($C48,'Resource Cost Trajectories'!$B$3:$B$6,0),'Resource Cost Trajectories'!$C$113:$F$142,'Resource Cost Trajectories'!$I$113:$L$142,'Resource Cost Trajectories'!$O$113:$R$142,'Resource Cost Trajectories'!$U$113:$X$142),MATCH($G48,'Resource Cost Trajectories'!$B$113:$B$142,0),MATCH($D48,'Resource Cost Trajectories'!$C$112:$F$112,0))+SUMIFS('Transmission Cost by Case'!$H:$H,'Transmission Cost by Case'!$B:$B,$B48,'Transmission Cost by Case'!$C:$C,$C48,'Transmission Cost by Case'!$D:$D,$E48),0)</f>
        <v>436.98</v>
      </c>
      <c r="R48" s="21">
        <f>IF(R$2&gt;=$G48,INDEX(CHOOSE(MATCH($C48,'Resource Cost Trajectories'!$B$3:$B$6,0),'Resource Cost Trajectories'!$C$113:$F$142,'Resource Cost Trajectories'!$I$113:$L$142,'Resource Cost Trajectories'!$O$113:$R$142,'Resource Cost Trajectories'!$U$113:$X$142),MATCH($G48,'Resource Cost Trajectories'!$B$113:$B$142,0),MATCH($D48,'Resource Cost Trajectories'!$C$112:$F$112,0))+SUMIFS('Transmission Cost by Case'!$H:$H,'Transmission Cost by Case'!$B:$B,$B48,'Transmission Cost by Case'!$C:$C,$C48,'Transmission Cost by Case'!$D:$D,$E48),0)</f>
        <v>436.98</v>
      </c>
      <c r="S48" s="21">
        <f>IF(S$2&gt;=$G48,INDEX(CHOOSE(MATCH($C48,'Resource Cost Trajectories'!$B$3:$B$6,0),'Resource Cost Trajectories'!$C$113:$F$142,'Resource Cost Trajectories'!$I$113:$L$142,'Resource Cost Trajectories'!$O$113:$R$142,'Resource Cost Trajectories'!$U$113:$X$142),MATCH($G48,'Resource Cost Trajectories'!$B$113:$B$142,0),MATCH($D48,'Resource Cost Trajectories'!$C$112:$F$112,0))+SUMIFS('Transmission Cost by Case'!$H:$H,'Transmission Cost by Case'!$B:$B,$B48,'Transmission Cost by Case'!$C:$C,$C48,'Transmission Cost by Case'!$D:$D,$E48),0)</f>
        <v>436.98</v>
      </c>
      <c r="T48" s="21">
        <f>IF(T$2&gt;=$G48,INDEX(CHOOSE(MATCH($C48,'Resource Cost Trajectories'!$B$3:$B$6,0),'Resource Cost Trajectories'!$C$113:$F$142,'Resource Cost Trajectories'!$I$113:$L$142,'Resource Cost Trajectories'!$O$113:$R$142,'Resource Cost Trajectories'!$U$113:$X$142),MATCH($G48,'Resource Cost Trajectories'!$B$113:$B$142,0),MATCH($D48,'Resource Cost Trajectories'!$C$112:$F$112,0))+SUMIFS('Transmission Cost by Case'!$H:$H,'Transmission Cost by Case'!$B:$B,$B48,'Transmission Cost by Case'!$C:$C,$C48,'Transmission Cost by Case'!$D:$D,$E48),0)</f>
        <v>436.98</v>
      </c>
      <c r="U48" s="21">
        <f>IF(U$2&gt;=$G48,INDEX(CHOOSE(MATCH($C48,'Resource Cost Trajectories'!$B$3:$B$6,0),'Resource Cost Trajectories'!$C$113:$F$142,'Resource Cost Trajectories'!$I$113:$L$142,'Resource Cost Trajectories'!$O$113:$R$142,'Resource Cost Trajectories'!$U$113:$X$142),MATCH($G48,'Resource Cost Trajectories'!$B$113:$B$142,0),MATCH($D48,'Resource Cost Trajectories'!$C$112:$F$112,0))+SUMIFS('Transmission Cost by Case'!$H:$H,'Transmission Cost by Case'!$B:$B,$B48,'Transmission Cost by Case'!$C:$C,$C48,'Transmission Cost by Case'!$D:$D,$E48),0)</f>
        <v>436.98</v>
      </c>
      <c r="V48" s="21">
        <f>IF(V$2&gt;=$G48,INDEX(CHOOSE(MATCH($C48,'Resource Cost Trajectories'!$B$3:$B$6,0),'Resource Cost Trajectories'!$C$113:$F$142,'Resource Cost Trajectories'!$I$113:$L$142,'Resource Cost Trajectories'!$O$113:$R$142,'Resource Cost Trajectories'!$U$113:$X$142),MATCH($G48,'Resource Cost Trajectories'!$B$113:$B$142,0),MATCH($D48,'Resource Cost Trajectories'!$C$112:$F$112,0))+SUMIFS('Transmission Cost by Case'!$H:$H,'Transmission Cost by Case'!$B:$B,$B48,'Transmission Cost by Case'!$C:$C,$C48,'Transmission Cost by Case'!$D:$D,$E48),0)</f>
        <v>436.98</v>
      </c>
      <c r="W48" s="21">
        <f>IF(W$2&gt;=$G48,INDEX(CHOOSE(MATCH($C48,'Resource Cost Trajectories'!$B$3:$B$6,0),'Resource Cost Trajectories'!$C$113:$F$142,'Resource Cost Trajectories'!$I$113:$L$142,'Resource Cost Trajectories'!$O$113:$R$142,'Resource Cost Trajectories'!$U$113:$X$142),MATCH($G48,'Resource Cost Trajectories'!$B$113:$B$142,0),MATCH($D48,'Resource Cost Trajectories'!$C$112:$F$112,0))+SUMIFS('Transmission Cost by Case'!$H:$H,'Transmission Cost by Case'!$B:$B,$B48,'Transmission Cost by Case'!$C:$C,$C48,'Transmission Cost by Case'!$D:$D,$E48),0)</f>
        <v>436.98</v>
      </c>
    </row>
    <row r="49" spans="2:23">
      <c r="B49" s="3">
        <v>7</v>
      </c>
      <c r="C49" s="3" t="s">
        <v>14</v>
      </c>
      <c r="D49" s="3" t="s">
        <v>13</v>
      </c>
      <c r="E49" s="3" t="s">
        <v>17</v>
      </c>
      <c r="F49" s="4">
        <v>2680</v>
      </c>
      <c r="G49" s="4">
        <v>2035</v>
      </c>
      <c r="H49" s="21">
        <f>IF(H$2&gt;=$G49,INDEX(CHOOSE(MATCH($C49,'Resource Cost Trajectories'!$B$3:$B$6,0),'Resource Cost Trajectories'!$C$113:$F$142,'Resource Cost Trajectories'!$I$113:$L$142,'Resource Cost Trajectories'!$O$113:$R$142,'Resource Cost Trajectories'!$U$113:$X$142),MATCH($G49,'Resource Cost Trajectories'!$B$113:$B$142,0),MATCH($D49,'Resource Cost Trajectories'!$C$112:$F$112,0))+SUMIFS('Transmission Cost by Case'!$H:$H,'Transmission Cost by Case'!$B:$B,$B49,'Transmission Cost by Case'!$C:$C,$C49,'Transmission Cost by Case'!$D:$D,$E49),0)</f>
        <v>0</v>
      </c>
      <c r="I49" s="21">
        <f>IF(I$2&gt;=$G49,INDEX(CHOOSE(MATCH($C49,'Resource Cost Trajectories'!$B$3:$B$6,0),'Resource Cost Trajectories'!$C$113:$F$142,'Resource Cost Trajectories'!$I$113:$L$142,'Resource Cost Trajectories'!$O$113:$R$142,'Resource Cost Trajectories'!$U$113:$X$142),MATCH($G49,'Resource Cost Trajectories'!$B$113:$B$142,0),MATCH($D49,'Resource Cost Trajectories'!$C$112:$F$112,0))+SUMIFS('Transmission Cost by Case'!$H:$H,'Transmission Cost by Case'!$B:$B,$B49,'Transmission Cost by Case'!$C:$C,$C49,'Transmission Cost by Case'!$D:$D,$E49),0)</f>
        <v>0</v>
      </c>
      <c r="J49" s="21">
        <f>IF(J$2&gt;=$G49,INDEX(CHOOSE(MATCH($C49,'Resource Cost Trajectories'!$B$3:$B$6,0),'Resource Cost Trajectories'!$C$113:$F$142,'Resource Cost Trajectories'!$I$113:$L$142,'Resource Cost Trajectories'!$O$113:$R$142,'Resource Cost Trajectories'!$U$113:$X$142),MATCH($G49,'Resource Cost Trajectories'!$B$113:$B$142,0),MATCH($D49,'Resource Cost Trajectories'!$C$112:$F$112,0))+SUMIFS('Transmission Cost by Case'!$H:$H,'Transmission Cost by Case'!$B:$B,$B49,'Transmission Cost by Case'!$C:$C,$C49,'Transmission Cost by Case'!$D:$D,$E49),0)</f>
        <v>0</v>
      </c>
      <c r="K49" s="21">
        <f>IF(K$2&gt;=$G49,INDEX(CHOOSE(MATCH($C49,'Resource Cost Trajectories'!$B$3:$B$6,0),'Resource Cost Trajectories'!$C$113:$F$142,'Resource Cost Trajectories'!$I$113:$L$142,'Resource Cost Trajectories'!$O$113:$R$142,'Resource Cost Trajectories'!$U$113:$X$142),MATCH($G49,'Resource Cost Trajectories'!$B$113:$B$142,0),MATCH($D49,'Resource Cost Trajectories'!$C$112:$F$112,0))+SUMIFS('Transmission Cost by Case'!$H:$H,'Transmission Cost by Case'!$B:$B,$B49,'Transmission Cost by Case'!$C:$C,$C49,'Transmission Cost by Case'!$D:$D,$E49),0)</f>
        <v>0</v>
      </c>
      <c r="L49" s="21">
        <f>IF(L$2&gt;=$G49,INDEX(CHOOSE(MATCH($C49,'Resource Cost Trajectories'!$B$3:$B$6,0),'Resource Cost Trajectories'!$C$113:$F$142,'Resource Cost Trajectories'!$I$113:$L$142,'Resource Cost Trajectories'!$O$113:$R$142,'Resource Cost Trajectories'!$U$113:$X$142),MATCH($G49,'Resource Cost Trajectories'!$B$113:$B$142,0),MATCH($D49,'Resource Cost Trajectories'!$C$112:$F$112,0))+SUMIFS('Transmission Cost by Case'!$H:$H,'Transmission Cost by Case'!$B:$B,$B49,'Transmission Cost by Case'!$C:$C,$C49,'Transmission Cost by Case'!$D:$D,$E49),0)</f>
        <v>0</v>
      </c>
      <c r="M49" s="21">
        <f>IF(M$2&gt;=$G49,INDEX(CHOOSE(MATCH($C49,'Resource Cost Trajectories'!$B$3:$B$6,0),'Resource Cost Trajectories'!$C$113:$F$142,'Resource Cost Trajectories'!$I$113:$L$142,'Resource Cost Trajectories'!$O$113:$R$142,'Resource Cost Trajectories'!$U$113:$X$142),MATCH($G49,'Resource Cost Trajectories'!$B$113:$B$142,0),MATCH($D49,'Resource Cost Trajectories'!$C$112:$F$112,0))+SUMIFS('Transmission Cost by Case'!$H:$H,'Transmission Cost by Case'!$B:$B,$B49,'Transmission Cost by Case'!$C:$C,$C49,'Transmission Cost by Case'!$D:$D,$E49),0)</f>
        <v>414.36</v>
      </c>
      <c r="N49" s="21">
        <f>IF(N$2&gt;=$G49,INDEX(CHOOSE(MATCH($C49,'Resource Cost Trajectories'!$B$3:$B$6,0),'Resource Cost Trajectories'!$C$113:$F$142,'Resource Cost Trajectories'!$I$113:$L$142,'Resource Cost Trajectories'!$O$113:$R$142,'Resource Cost Trajectories'!$U$113:$X$142),MATCH($G49,'Resource Cost Trajectories'!$B$113:$B$142,0),MATCH($D49,'Resource Cost Trajectories'!$C$112:$F$112,0))+SUMIFS('Transmission Cost by Case'!$H:$H,'Transmission Cost by Case'!$B:$B,$B49,'Transmission Cost by Case'!$C:$C,$C49,'Transmission Cost by Case'!$D:$D,$E49),0)</f>
        <v>414.36</v>
      </c>
      <c r="O49" s="21">
        <f>IF(O$2&gt;=$G49,INDEX(CHOOSE(MATCH($C49,'Resource Cost Trajectories'!$B$3:$B$6,0),'Resource Cost Trajectories'!$C$113:$F$142,'Resource Cost Trajectories'!$I$113:$L$142,'Resource Cost Trajectories'!$O$113:$R$142,'Resource Cost Trajectories'!$U$113:$X$142),MATCH($G49,'Resource Cost Trajectories'!$B$113:$B$142,0),MATCH($D49,'Resource Cost Trajectories'!$C$112:$F$112,0))+SUMIFS('Transmission Cost by Case'!$H:$H,'Transmission Cost by Case'!$B:$B,$B49,'Transmission Cost by Case'!$C:$C,$C49,'Transmission Cost by Case'!$D:$D,$E49),0)</f>
        <v>414.36</v>
      </c>
      <c r="P49" s="21">
        <f>IF(P$2&gt;=$G49,INDEX(CHOOSE(MATCH($C49,'Resource Cost Trajectories'!$B$3:$B$6,0),'Resource Cost Trajectories'!$C$113:$F$142,'Resource Cost Trajectories'!$I$113:$L$142,'Resource Cost Trajectories'!$O$113:$R$142,'Resource Cost Trajectories'!$U$113:$X$142),MATCH($G49,'Resource Cost Trajectories'!$B$113:$B$142,0),MATCH($D49,'Resource Cost Trajectories'!$C$112:$F$112,0))+SUMIFS('Transmission Cost by Case'!$H:$H,'Transmission Cost by Case'!$B:$B,$B49,'Transmission Cost by Case'!$C:$C,$C49,'Transmission Cost by Case'!$D:$D,$E49),0)</f>
        <v>414.36</v>
      </c>
      <c r="Q49" s="21">
        <f>IF(Q$2&gt;=$G49,INDEX(CHOOSE(MATCH($C49,'Resource Cost Trajectories'!$B$3:$B$6,0),'Resource Cost Trajectories'!$C$113:$F$142,'Resource Cost Trajectories'!$I$113:$L$142,'Resource Cost Trajectories'!$O$113:$R$142,'Resource Cost Trajectories'!$U$113:$X$142),MATCH($G49,'Resource Cost Trajectories'!$B$113:$B$142,0),MATCH($D49,'Resource Cost Trajectories'!$C$112:$F$112,0))+SUMIFS('Transmission Cost by Case'!$H:$H,'Transmission Cost by Case'!$B:$B,$B49,'Transmission Cost by Case'!$C:$C,$C49,'Transmission Cost by Case'!$D:$D,$E49),0)</f>
        <v>414.36</v>
      </c>
      <c r="R49" s="21">
        <f>IF(R$2&gt;=$G49,INDEX(CHOOSE(MATCH($C49,'Resource Cost Trajectories'!$B$3:$B$6,0),'Resource Cost Trajectories'!$C$113:$F$142,'Resource Cost Trajectories'!$I$113:$L$142,'Resource Cost Trajectories'!$O$113:$R$142,'Resource Cost Trajectories'!$U$113:$X$142),MATCH($G49,'Resource Cost Trajectories'!$B$113:$B$142,0),MATCH($D49,'Resource Cost Trajectories'!$C$112:$F$112,0))+SUMIFS('Transmission Cost by Case'!$H:$H,'Transmission Cost by Case'!$B:$B,$B49,'Transmission Cost by Case'!$C:$C,$C49,'Transmission Cost by Case'!$D:$D,$E49),0)</f>
        <v>414.36</v>
      </c>
      <c r="S49" s="21">
        <f>IF(S$2&gt;=$G49,INDEX(CHOOSE(MATCH($C49,'Resource Cost Trajectories'!$B$3:$B$6,0),'Resource Cost Trajectories'!$C$113:$F$142,'Resource Cost Trajectories'!$I$113:$L$142,'Resource Cost Trajectories'!$O$113:$R$142,'Resource Cost Trajectories'!$U$113:$X$142),MATCH($G49,'Resource Cost Trajectories'!$B$113:$B$142,0),MATCH($D49,'Resource Cost Trajectories'!$C$112:$F$112,0))+SUMIFS('Transmission Cost by Case'!$H:$H,'Transmission Cost by Case'!$B:$B,$B49,'Transmission Cost by Case'!$C:$C,$C49,'Transmission Cost by Case'!$D:$D,$E49),0)</f>
        <v>414.36</v>
      </c>
      <c r="T49" s="21">
        <f>IF(T$2&gt;=$G49,INDEX(CHOOSE(MATCH($C49,'Resource Cost Trajectories'!$B$3:$B$6,0),'Resource Cost Trajectories'!$C$113:$F$142,'Resource Cost Trajectories'!$I$113:$L$142,'Resource Cost Trajectories'!$O$113:$R$142,'Resource Cost Trajectories'!$U$113:$X$142),MATCH($G49,'Resource Cost Trajectories'!$B$113:$B$142,0),MATCH($D49,'Resource Cost Trajectories'!$C$112:$F$112,0))+SUMIFS('Transmission Cost by Case'!$H:$H,'Transmission Cost by Case'!$B:$B,$B49,'Transmission Cost by Case'!$C:$C,$C49,'Transmission Cost by Case'!$D:$D,$E49),0)</f>
        <v>414.36</v>
      </c>
      <c r="U49" s="21">
        <f>IF(U$2&gt;=$G49,INDEX(CHOOSE(MATCH($C49,'Resource Cost Trajectories'!$B$3:$B$6,0),'Resource Cost Trajectories'!$C$113:$F$142,'Resource Cost Trajectories'!$I$113:$L$142,'Resource Cost Trajectories'!$O$113:$R$142,'Resource Cost Trajectories'!$U$113:$X$142),MATCH($G49,'Resource Cost Trajectories'!$B$113:$B$142,0),MATCH($D49,'Resource Cost Trajectories'!$C$112:$F$112,0))+SUMIFS('Transmission Cost by Case'!$H:$H,'Transmission Cost by Case'!$B:$B,$B49,'Transmission Cost by Case'!$C:$C,$C49,'Transmission Cost by Case'!$D:$D,$E49),0)</f>
        <v>414.36</v>
      </c>
      <c r="V49" s="21">
        <f>IF(V$2&gt;=$G49,INDEX(CHOOSE(MATCH($C49,'Resource Cost Trajectories'!$B$3:$B$6,0),'Resource Cost Trajectories'!$C$113:$F$142,'Resource Cost Trajectories'!$I$113:$L$142,'Resource Cost Trajectories'!$O$113:$R$142,'Resource Cost Trajectories'!$U$113:$X$142),MATCH($G49,'Resource Cost Trajectories'!$B$113:$B$142,0),MATCH($D49,'Resource Cost Trajectories'!$C$112:$F$112,0))+SUMIFS('Transmission Cost by Case'!$H:$H,'Transmission Cost by Case'!$B:$B,$B49,'Transmission Cost by Case'!$C:$C,$C49,'Transmission Cost by Case'!$D:$D,$E49),0)</f>
        <v>414.36</v>
      </c>
      <c r="W49" s="21">
        <f>IF(W$2&gt;=$G49,INDEX(CHOOSE(MATCH($C49,'Resource Cost Trajectories'!$B$3:$B$6,0),'Resource Cost Trajectories'!$C$113:$F$142,'Resource Cost Trajectories'!$I$113:$L$142,'Resource Cost Trajectories'!$O$113:$R$142,'Resource Cost Trajectories'!$U$113:$X$142),MATCH($G49,'Resource Cost Trajectories'!$B$113:$B$142,0),MATCH($D49,'Resource Cost Trajectories'!$C$112:$F$112,0))+SUMIFS('Transmission Cost by Case'!$H:$H,'Transmission Cost by Case'!$B:$B,$B49,'Transmission Cost by Case'!$C:$C,$C49,'Transmission Cost by Case'!$D:$D,$E49),0)</f>
        <v>414.36</v>
      </c>
    </row>
    <row r="50" spans="2:23">
      <c r="B50" s="3">
        <v>7</v>
      </c>
      <c r="C50" s="3" t="s">
        <v>14</v>
      </c>
      <c r="D50" s="3" t="s">
        <v>12</v>
      </c>
      <c r="E50" s="3" t="s">
        <v>16</v>
      </c>
      <c r="F50" s="4">
        <v>2680</v>
      </c>
      <c r="G50" s="4">
        <v>2035</v>
      </c>
      <c r="H50" s="21">
        <f>IF(H$2&gt;=$G50,INDEX(CHOOSE(MATCH($C50,'Resource Cost Trajectories'!$B$3:$B$6,0),'Resource Cost Trajectories'!$C$113:$F$142,'Resource Cost Trajectories'!$I$113:$L$142,'Resource Cost Trajectories'!$O$113:$R$142,'Resource Cost Trajectories'!$U$113:$X$142),MATCH($G50,'Resource Cost Trajectories'!$B$113:$B$142,0),MATCH($D50,'Resource Cost Trajectories'!$C$112:$F$112,0))+SUMIFS('Transmission Cost by Case'!$H:$H,'Transmission Cost by Case'!$B:$B,$B50,'Transmission Cost by Case'!$C:$C,$C50,'Transmission Cost by Case'!$D:$D,$E50),0)</f>
        <v>0</v>
      </c>
      <c r="I50" s="21">
        <f>IF(I$2&gt;=$G50,INDEX(CHOOSE(MATCH($C50,'Resource Cost Trajectories'!$B$3:$B$6,0),'Resource Cost Trajectories'!$C$113:$F$142,'Resource Cost Trajectories'!$I$113:$L$142,'Resource Cost Trajectories'!$O$113:$R$142,'Resource Cost Trajectories'!$U$113:$X$142),MATCH($G50,'Resource Cost Trajectories'!$B$113:$B$142,0),MATCH($D50,'Resource Cost Trajectories'!$C$112:$F$112,0))+SUMIFS('Transmission Cost by Case'!$H:$H,'Transmission Cost by Case'!$B:$B,$B50,'Transmission Cost by Case'!$C:$C,$C50,'Transmission Cost by Case'!$D:$D,$E50),0)</f>
        <v>0</v>
      </c>
      <c r="J50" s="21">
        <f>IF(J$2&gt;=$G50,INDEX(CHOOSE(MATCH($C50,'Resource Cost Trajectories'!$B$3:$B$6,0),'Resource Cost Trajectories'!$C$113:$F$142,'Resource Cost Trajectories'!$I$113:$L$142,'Resource Cost Trajectories'!$O$113:$R$142,'Resource Cost Trajectories'!$U$113:$X$142),MATCH($G50,'Resource Cost Trajectories'!$B$113:$B$142,0),MATCH($D50,'Resource Cost Trajectories'!$C$112:$F$112,0))+SUMIFS('Transmission Cost by Case'!$H:$H,'Transmission Cost by Case'!$B:$B,$B50,'Transmission Cost by Case'!$C:$C,$C50,'Transmission Cost by Case'!$D:$D,$E50),0)</f>
        <v>0</v>
      </c>
      <c r="K50" s="21">
        <f>IF(K$2&gt;=$G50,INDEX(CHOOSE(MATCH($C50,'Resource Cost Trajectories'!$B$3:$B$6,0),'Resource Cost Trajectories'!$C$113:$F$142,'Resource Cost Trajectories'!$I$113:$L$142,'Resource Cost Trajectories'!$O$113:$R$142,'Resource Cost Trajectories'!$U$113:$X$142),MATCH($G50,'Resource Cost Trajectories'!$B$113:$B$142,0),MATCH($D50,'Resource Cost Trajectories'!$C$112:$F$112,0))+SUMIFS('Transmission Cost by Case'!$H:$H,'Transmission Cost by Case'!$B:$B,$B50,'Transmission Cost by Case'!$C:$C,$C50,'Transmission Cost by Case'!$D:$D,$E50),0)</f>
        <v>0</v>
      </c>
      <c r="L50" s="21">
        <f>IF(L$2&gt;=$G50,INDEX(CHOOSE(MATCH($C50,'Resource Cost Trajectories'!$B$3:$B$6,0),'Resource Cost Trajectories'!$C$113:$F$142,'Resource Cost Trajectories'!$I$113:$L$142,'Resource Cost Trajectories'!$O$113:$R$142,'Resource Cost Trajectories'!$U$113:$X$142),MATCH($G50,'Resource Cost Trajectories'!$B$113:$B$142,0),MATCH($D50,'Resource Cost Trajectories'!$C$112:$F$112,0))+SUMIFS('Transmission Cost by Case'!$H:$H,'Transmission Cost by Case'!$B:$B,$B50,'Transmission Cost by Case'!$C:$C,$C50,'Transmission Cost by Case'!$D:$D,$E50),0)</f>
        <v>0</v>
      </c>
      <c r="M50" s="21">
        <f>IF(M$2&gt;=$G50,INDEX(CHOOSE(MATCH($C50,'Resource Cost Trajectories'!$B$3:$B$6,0),'Resource Cost Trajectories'!$C$113:$F$142,'Resource Cost Trajectories'!$I$113:$L$142,'Resource Cost Trajectories'!$O$113:$R$142,'Resource Cost Trajectories'!$U$113:$X$142),MATCH($G50,'Resource Cost Trajectories'!$B$113:$B$142,0),MATCH($D50,'Resource Cost Trajectories'!$C$112:$F$112,0))+SUMIFS('Transmission Cost by Case'!$H:$H,'Transmission Cost by Case'!$B:$B,$B50,'Transmission Cost by Case'!$C:$C,$C50,'Transmission Cost by Case'!$D:$D,$E50),0)</f>
        <v>483.33000000000004</v>
      </c>
      <c r="N50" s="21">
        <f>IF(N$2&gt;=$G50,INDEX(CHOOSE(MATCH($C50,'Resource Cost Trajectories'!$B$3:$B$6,0),'Resource Cost Trajectories'!$C$113:$F$142,'Resource Cost Trajectories'!$I$113:$L$142,'Resource Cost Trajectories'!$O$113:$R$142,'Resource Cost Trajectories'!$U$113:$X$142),MATCH($G50,'Resource Cost Trajectories'!$B$113:$B$142,0),MATCH($D50,'Resource Cost Trajectories'!$C$112:$F$112,0))+SUMIFS('Transmission Cost by Case'!$H:$H,'Transmission Cost by Case'!$B:$B,$B50,'Transmission Cost by Case'!$C:$C,$C50,'Transmission Cost by Case'!$D:$D,$E50),0)</f>
        <v>483.33000000000004</v>
      </c>
      <c r="O50" s="21">
        <f>IF(O$2&gt;=$G50,INDEX(CHOOSE(MATCH($C50,'Resource Cost Trajectories'!$B$3:$B$6,0),'Resource Cost Trajectories'!$C$113:$F$142,'Resource Cost Trajectories'!$I$113:$L$142,'Resource Cost Trajectories'!$O$113:$R$142,'Resource Cost Trajectories'!$U$113:$X$142),MATCH($G50,'Resource Cost Trajectories'!$B$113:$B$142,0),MATCH($D50,'Resource Cost Trajectories'!$C$112:$F$112,0))+SUMIFS('Transmission Cost by Case'!$H:$H,'Transmission Cost by Case'!$B:$B,$B50,'Transmission Cost by Case'!$C:$C,$C50,'Transmission Cost by Case'!$D:$D,$E50),0)</f>
        <v>483.33000000000004</v>
      </c>
      <c r="P50" s="21">
        <f>IF(P$2&gt;=$G50,INDEX(CHOOSE(MATCH($C50,'Resource Cost Trajectories'!$B$3:$B$6,0),'Resource Cost Trajectories'!$C$113:$F$142,'Resource Cost Trajectories'!$I$113:$L$142,'Resource Cost Trajectories'!$O$113:$R$142,'Resource Cost Trajectories'!$U$113:$X$142),MATCH($G50,'Resource Cost Trajectories'!$B$113:$B$142,0),MATCH($D50,'Resource Cost Trajectories'!$C$112:$F$112,0))+SUMIFS('Transmission Cost by Case'!$H:$H,'Transmission Cost by Case'!$B:$B,$B50,'Transmission Cost by Case'!$C:$C,$C50,'Transmission Cost by Case'!$D:$D,$E50),0)</f>
        <v>483.33000000000004</v>
      </c>
      <c r="Q50" s="21">
        <f>IF(Q$2&gt;=$G50,INDEX(CHOOSE(MATCH($C50,'Resource Cost Trajectories'!$B$3:$B$6,0),'Resource Cost Trajectories'!$C$113:$F$142,'Resource Cost Trajectories'!$I$113:$L$142,'Resource Cost Trajectories'!$O$113:$R$142,'Resource Cost Trajectories'!$U$113:$X$142),MATCH($G50,'Resource Cost Trajectories'!$B$113:$B$142,0),MATCH($D50,'Resource Cost Trajectories'!$C$112:$F$112,0))+SUMIFS('Transmission Cost by Case'!$H:$H,'Transmission Cost by Case'!$B:$B,$B50,'Transmission Cost by Case'!$C:$C,$C50,'Transmission Cost by Case'!$D:$D,$E50),0)</f>
        <v>483.33000000000004</v>
      </c>
      <c r="R50" s="21">
        <f>IF(R$2&gt;=$G50,INDEX(CHOOSE(MATCH($C50,'Resource Cost Trajectories'!$B$3:$B$6,0),'Resource Cost Trajectories'!$C$113:$F$142,'Resource Cost Trajectories'!$I$113:$L$142,'Resource Cost Trajectories'!$O$113:$R$142,'Resource Cost Trajectories'!$U$113:$X$142),MATCH($G50,'Resource Cost Trajectories'!$B$113:$B$142,0),MATCH($D50,'Resource Cost Trajectories'!$C$112:$F$112,0))+SUMIFS('Transmission Cost by Case'!$H:$H,'Transmission Cost by Case'!$B:$B,$B50,'Transmission Cost by Case'!$C:$C,$C50,'Transmission Cost by Case'!$D:$D,$E50),0)</f>
        <v>483.33000000000004</v>
      </c>
      <c r="S50" s="21">
        <f>IF(S$2&gt;=$G50,INDEX(CHOOSE(MATCH($C50,'Resource Cost Trajectories'!$B$3:$B$6,0),'Resource Cost Trajectories'!$C$113:$F$142,'Resource Cost Trajectories'!$I$113:$L$142,'Resource Cost Trajectories'!$O$113:$R$142,'Resource Cost Trajectories'!$U$113:$X$142),MATCH($G50,'Resource Cost Trajectories'!$B$113:$B$142,0),MATCH($D50,'Resource Cost Trajectories'!$C$112:$F$112,0))+SUMIFS('Transmission Cost by Case'!$H:$H,'Transmission Cost by Case'!$B:$B,$B50,'Transmission Cost by Case'!$C:$C,$C50,'Transmission Cost by Case'!$D:$D,$E50),0)</f>
        <v>483.33000000000004</v>
      </c>
      <c r="T50" s="21">
        <f>IF(T$2&gt;=$G50,INDEX(CHOOSE(MATCH($C50,'Resource Cost Trajectories'!$B$3:$B$6,0),'Resource Cost Trajectories'!$C$113:$F$142,'Resource Cost Trajectories'!$I$113:$L$142,'Resource Cost Trajectories'!$O$113:$R$142,'Resource Cost Trajectories'!$U$113:$X$142),MATCH($G50,'Resource Cost Trajectories'!$B$113:$B$142,0),MATCH($D50,'Resource Cost Trajectories'!$C$112:$F$112,0))+SUMIFS('Transmission Cost by Case'!$H:$H,'Transmission Cost by Case'!$B:$B,$B50,'Transmission Cost by Case'!$C:$C,$C50,'Transmission Cost by Case'!$D:$D,$E50),0)</f>
        <v>483.33000000000004</v>
      </c>
      <c r="U50" s="21">
        <f>IF(U$2&gt;=$G50,INDEX(CHOOSE(MATCH($C50,'Resource Cost Trajectories'!$B$3:$B$6,0),'Resource Cost Trajectories'!$C$113:$F$142,'Resource Cost Trajectories'!$I$113:$L$142,'Resource Cost Trajectories'!$O$113:$R$142,'Resource Cost Trajectories'!$U$113:$X$142),MATCH($G50,'Resource Cost Trajectories'!$B$113:$B$142,0),MATCH($D50,'Resource Cost Trajectories'!$C$112:$F$112,0))+SUMIFS('Transmission Cost by Case'!$H:$H,'Transmission Cost by Case'!$B:$B,$B50,'Transmission Cost by Case'!$C:$C,$C50,'Transmission Cost by Case'!$D:$D,$E50),0)</f>
        <v>483.33000000000004</v>
      </c>
      <c r="V50" s="21">
        <f>IF(V$2&gt;=$G50,INDEX(CHOOSE(MATCH($C50,'Resource Cost Trajectories'!$B$3:$B$6,0),'Resource Cost Trajectories'!$C$113:$F$142,'Resource Cost Trajectories'!$I$113:$L$142,'Resource Cost Trajectories'!$O$113:$R$142,'Resource Cost Trajectories'!$U$113:$X$142),MATCH($G50,'Resource Cost Trajectories'!$B$113:$B$142,0),MATCH($D50,'Resource Cost Trajectories'!$C$112:$F$112,0))+SUMIFS('Transmission Cost by Case'!$H:$H,'Transmission Cost by Case'!$B:$B,$B50,'Transmission Cost by Case'!$C:$C,$C50,'Transmission Cost by Case'!$D:$D,$E50),0)</f>
        <v>483.33000000000004</v>
      </c>
      <c r="W50" s="21">
        <f>IF(W$2&gt;=$G50,INDEX(CHOOSE(MATCH($C50,'Resource Cost Trajectories'!$B$3:$B$6,0),'Resource Cost Trajectories'!$C$113:$F$142,'Resource Cost Trajectories'!$I$113:$L$142,'Resource Cost Trajectories'!$O$113:$R$142,'Resource Cost Trajectories'!$U$113:$X$142),MATCH($G50,'Resource Cost Trajectories'!$B$113:$B$142,0),MATCH($D50,'Resource Cost Trajectories'!$C$112:$F$112,0))+SUMIFS('Transmission Cost by Case'!$H:$H,'Transmission Cost by Case'!$B:$B,$B50,'Transmission Cost by Case'!$C:$C,$C50,'Transmission Cost by Case'!$D:$D,$E50),0)</f>
        <v>483.33000000000004</v>
      </c>
    </row>
    <row r="51" spans="2:23">
      <c r="B51" s="3">
        <v>7</v>
      </c>
      <c r="C51" s="3" t="s">
        <v>14</v>
      </c>
      <c r="D51" s="3" t="s">
        <v>12</v>
      </c>
      <c r="E51" s="3" t="s">
        <v>17</v>
      </c>
      <c r="F51" s="4">
        <v>2680</v>
      </c>
      <c r="G51" s="4">
        <v>2035</v>
      </c>
      <c r="H51" s="21">
        <f>IF(H$2&gt;=$G51,INDEX(CHOOSE(MATCH($C51,'Resource Cost Trajectories'!$B$3:$B$6,0),'Resource Cost Trajectories'!$C$113:$F$142,'Resource Cost Trajectories'!$I$113:$L$142,'Resource Cost Trajectories'!$O$113:$R$142,'Resource Cost Trajectories'!$U$113:$X$142),MATCH($G51,'Resource Cost Trajectories'!$B$113:$B$142,0),MATCH($D51,'Resource Cost Trajectories'!$C$112:$F$112,0))+SUMIFS('Transmission Cost by Case'!$H:$H,'Transmission Cost by Case'!$B:$B,$B51,'Transmission Cost by Case'!$C:$C,$C51,'Transmission Cost by Case'!$D:$D,$E51),0)</f>
        <v>0</v>
      </c>
      <c r="I51" s="21">
        <f>IF(I$2&gt;=$G51,INDEX(CHOOSE(MATCH($C51,'Resource Cost Trajectories'!$B$3:$B$6,0),'Resource Cost Trajectories'!$C$113:$F$142,'Resource Cost Trajectories'!$I$113:$L$142,'Resource Cost Trajectories'!$O$113:$R$142,'Resource Cost Trajectories'!$U$113:$X$142),MATCH($G51,'Resource Cost Trajectories'!$B$113:$B$142,0),MATCH($D51,'Resource Cost Trajectories'!$C$112:$F$112,0))+SUMIFS('Transmission Cost by Case'!$H:$H,'Transmission Cost by Case'!$B:$B,$B51,'Transmission Cost by Case'!$C:$C,$C51,'Transmission Cost by Case'!$D:$D,$E51),0)</f>
        <v>0</v>
      </c>
      <c r="J51" s="21">
        <f>IF(J$2&gt;=$G51,INDEX(CHOOSE(MATCH($C51,'Resource Cost Trajectories'!$B$3:$B$6,0),'Resource Cost Trajectories'!$C$113:$F$142,'Resource Cost Trajectories'!$I$113:$L$142,'Resource Cost Trajectories'!$O$113:$R$142,'Resource Cost Trajectories'!$U$113:$X$142),MATCH($G51,'Resource Cost Trajectories'!$B$113:$B$142,0),MATCH($D51,'Resource Cost Trajectories'!$C$112:$F$112,0))+SUMIFS('Transmission Cost by Case'!$H:$H,'Transmission Cost by Case'!$B:$B,$B51,'Transmission Cost by Case'!$C:$C,$C51,'Transmission Cost by Case'!$D:$D,$E51),0)</f>
        <v>0</v>
      </c>
      <c r="K51" s="21">
        <f>IF(K$2&gt;=$G51,INDEX(CHOOSE(MATCH($C51,'Resource Cost Trajectories'!$B$3:$B$6,0),'Resource Cost Trajectories'!$C$113:$F$142,'Resource Cost Trajectories'!$I$113:$L$142,'Resource Cost Trajectories'!$O$113:$R$142,'Resource Cost Trajectories'!$U$113:$X$142),MATCH($G51,'Resource Cost Trajectories'!$B$113:$B$142,0),MATCH($D51,'Resource Cost Trajectories'!$C$112:$F$112,0))+SUMIFS('Transmission Cost by Case'!$H:$H,'Transmission Cost by Case'!$B:$B,$B51,'Transmission Cost by Case'!$C:$C,$C51,'Transmission Cost by Case'!$D:$D,$E51),0)</f>
        <v>0</v>
      </c>
      <c r="L51" s="21">
        <f>IF(L$2&gt;=$G51,INDEX(CHOOSE(MATCH($C51,'Resource Cost Trajectories'!$B$3:$B$6,0),'Resource Cost Trajectories'!$C$113:$F$142,'Resource Cost Trajectories'!$I$113:$L$142,'Resource Cost Trajectories'!$O$113:$R$142,'Resource Cost Trajectories'!$U$113:$X$142),MATCH($G51,'Resource Cost Trajectories'!$B$113:$B$142,0),MATCH($D51,'Resource Cost Trajectories'!$C$112:$F$112,0))+SUMIFS('Transmission Cost by Case'!$H:$H,'Transmission Cost by Case'!$B:$B,$B51,'Transmission Cost by Case'!$C:$C,$C51,'Transmission Cost by Case'!$D:$D,$E51),0)</f>
        <v>0</v>
      </c>
      <c r="M51" s="21">
        <f>IF(M$2&gt;=$G51,INDEX(CHOOSE(MATCH($C51,'Resource Cost Trajectories'!$B$3:$B$6,0),'Resource Cost Trajectories'!$C$113:$F$142,'Resource Cost Trajectories'!$I$113:$L$142,'Resource Cost Trajectories'!$O$113:$R$142,'Resource Cost Trajectories'!$U$113:$X$142),MATCH($G51,'Resource Cost Trajectories'!$B$113:$B$142,0),MATCH($D51,'Resource Cost Trajectories'!$C$112:$F$112,0))+SUMIFS('Transmission Cost by Case'!$H:$H,'Transmission Cost by Case'!$B:$B,$B51,'Transmission Cost by Case'!$C:$C,$C51,'Transmission Cost by Case'!$D:$D,$E51),0)</f>
        <v>436.98</v>
      </c>
      <c r="N51" s="21">
        <f>IF(N$2&gt;=$G51,INDEX(CHOOSE(MATCH($C51,'Resource Cost Trajectories'!$B$3:$B$6,0),'Resource Cost Trajectories'!$C$113:$F$142,'Resource Cost Trajectories'!$I$113:$L$142,'Resource Cost Trajectories'!$O$113:$R$142,'Resource Cost Trajectories'!$U$113:$X$142),MATCH($G51,'Resource Cost Trajectories'!$B$113:$B$142,0),MATCH($D51,'Resource Cost Trajectories'!$C$112:$F$112,0))+SUMIFS('Transmission Cost by Case'!$H:$H,'Transmission Cost by Case'!$B:$B,$B51,'Transmission Cost by Case'!$C:$C,$C51,'Transmission Cost by Case'!$D:$D,$E51),0)</f>
        <v>436.98</v>
      </c>
      <c r="O51" s="21">
        <f>IF(O$2&gt;=$G51,INDEX(CHOOSE(MATCH($C51,'Resource Cost Trajectories'!$B$3:$B$6,0),'Resource Cost Trajectories'!$C$113:$F$142,'Resource Cost Trajectories'!$I$113:$L$142,'Resource Cost Trajectories'!$O$113:$R$142,'Resource Cost Trajectories'!$U$113:$X$142),MATCH($G51,'Resource Cost Trajectories'!$B$113:$B$142,0),MATCH($D51,'Resource Cost Trajectories'!$C$112:$F$112,0))+SUMIFS('Transmission Cost by Case'!$H:$H,'Transmission Cost by Case'!$B:$B,$B51,'Transmission Cost by Case'!$C:$C,$C51,'Transmission Cost by Case'!$D:$D,$E51),0)</f>
        <v>436.98</v>
      </c>
      <c r="P51" s="21">
        <f>IF(P$2&gt;=$G51,INDEX(CHOOSE(MATCH($C51,'Resource Cost Trajectories'!$B$3:$B$6,0),'Resource Cost Trajectories'!$C$113:$F$142,'Resource Cost Trajectories'!$I$113:$L$142,'Resource Cost Trajectories'!$O$113:$R$142,'Resource Cost Trajectories'!$U$113:$X$142),MATCH($G51,'Resource Cost Trajectories'!$B$113:$B$142,0),MATCH($D51,'Resource Cost Trajectories'!$C$112:$F$112,0))+SUMIFS('Transmission Cost by Case'!$H:$H,'Transmission Cost by Case'!$B:$B,$B51,'Transmission Cost by Case'!$C:$C,$C51,'Transmission Cost by Case'!$D:$D,$E51),0)</f>
        <v>436.98</v>
      </c>
      <c r="Q51" s="21">
        <f>IF(Q$2&gt;=$G51,INDEX(CHOOSE(MATCH($C51,'Resource Cost Trajectories'!$B$3:$B$6,0),'Resource Cost Trajectories'!$C$113:$F$142,'Resource Cost Trajectories'!$I$113:$L$142,'Resource Cost Trajectories'!$O$113:$R$142,'Resource Cost Trajectories'!$U$113:$X$142),MATCH($G51,'Resource Cost Trajectories'!$B$113:$B$142,0),MATCH($D51,'Resource Cost Trajectories'!$C$112:$F$112,0))+SUMIFS('Transmission Cost by Case'!$H:$H,'Transmission Cost by Case'!$B:$B,$B51,'Transmission Cost by Case'!$C:$C,$C51,'Transmission Cost by Case'!$D:$D,$E51),0)</f>
        <v>436.98</v>
      </c>
      <c r="R51" s="21">
        <f>IF(R$2&gt;=$G51,INDEX(CHOOSE(MATCH($C51,'Resource Cost Trajectories'!$B$3:$B$6,0),'Resource Cost Trajectories'!$C$113:$F$142,'Resource Cost Trajectories'!$I$113:$L$142,'Resource Cost Trajectories'!$O$113:$R$142,'Resource Cost Trajectories'!$U$113:$X$142),MATCH($G51,'Resource Cost Trajectories'!$B$113:$B$142,0),MATCH($D51,'Resource Cost Trajectories'!$C$112:$F$112,0))+SUMIFS('Transmission Cost by Case'!$H:$H,'Transmission Cost by Case'!$B:$B,$B51,'Transmission Cost by Case'!$C:$C,$C51,'Transmission Cost by Case'!$D:$D,$E51),0)</f>
        <v>436.98</v>
      </c>
      <c r="S51" s="21">
        <f>IF(S$2&gt;=$G51,INDEX(CHOOSE(MATCH($C51,'Resource Cost Trajectories'!$B$3:$B$6,0),'Resource Cost Trajectories'!$C$113:$F$142,'Resource Cost Trajectories'!$I$113:$L$142,'Resource Cost Trajectories'!$O$113:$R$142,'Resource Cost Trajectories'!$U$113:$X$142),MATCH($G51,'Resource Cost Trajectories'!$B$113:$B$142,0),MATCH($D51,'Resource Cost Trajectories'!$C$112:$F$112,0))+SUMIFS('Transmission Cost by Case'!$H:$H,'Transmission Cost by Case'!$B:$B,$B51,'Transmission Cost by Case'!$C:$C,$C51,'Transmission Cost by Case'!$D:$D,$E51),0)</f>
        <v>436.98</v>
      </c>
      <c r="T51" s="21">
        <f>IF(T$2&gt;=$G51,INDEX(CHOOSE(MATCH($C51,'Resource Cost Trajectories'!$B$3:$B$6,0),'Resource Cost Trajectories'!$C$113:$F$142,'Resource Cost Trajectories'!$I$113:$L$142,'Resource Cost Trajectories'!$O$113:$R$142,'Resource Cost Trajectories'!$U$113:$X$142),MATCH($G51,'Resource Cost Trajectories'!$B$113:$B$142,0),MATCH($D51,'Resource Cost Trajectories'!$C$112:$F$112,0))+SUMIFS('Transmission Cost by Case'!$H:$H,'Transmission Cost by Case'!$B:$B,$B51,'Transmission Cost by Case'!$C:$C,$C51,'Transmission Cost by Case'!$D:$D,$E51),0)</f>
        <v>436.98</v>
      </c>
      <c r="U51" s="21">
        <f>IF(U$2&gt;=$G51,INDEX(CHOOSE(MATCH($C51,'Resource Cost Trajectories'!$B$3:$B$6,0),'Resource Cost Trajectories'!$C$113:$F$142,'Resource Cost Trajectories'!$I$113:$L$142,'Resource Cost Trajectories'!$O$113:$R$142,'Resource Cost Trajectories'!$U$113:$X$142),MATCH($G51,'Resource Cost Trajectories'!$B$113:$B$142,0),MATCH($D51,'Resource Cost Trajectories'!$C$112:$F$112,0))+SUMIFS('Transmission Cost by Case'!$H:$H,'Transmission Cost by Case'!$B:$B,$B51,'Transmission Cost by Case'!$C:$C,$C51,'Transmission Cost by Case'!$D:$D,$E51),0)</f>
        <v>436.98</v>
      </c>
      <c r="V51" s="21">
        <f>IF(V$2&gt;=$G51,INDEX(CHOOSE(MATCH($C51,'Resource Cost Trajectories'!$B$3:$B$6,0),'Resource Cost Trajectories'!$C$113:$F$142,'Resource Cost Trajectories'!$I$113:$L$142,'Resource Cost Trajectories'!$O$113:$R$142,'Resource Cost Trajectories'!$U$113:$X$142),MATCH($G51,'Resource Cost Trajectories'!$B$113:$B$142,0),MATCH($D51,'Resource Cost Trajectories'!$C$112:$F$112,0))+SUMIFS('Transmission Cost by Case'!$H:$H,'Transmission Cost by Case'!$B:$B,$B51,'Transmission Cost by Case'!$C:$C,$C51,'Transmission Cost by Case'!$D:$D,$E51),0)</f>
        <v>436.98</v>
      </c>
      <c r="W51" s="21">
        <f>IF(W$2&gt;=$G51,INDEX(CHOOSE(MATCH($C51,'Resource Cost Trajectories'!$B$3:$B$6,0),'Resource Cost Trajectories'!$C$113:$F$142,'Resource Cost Trajectories'!$I$113:$L$142,'Resource Cost Trajectories'!$O$113:$R$142,'Resource Cost Trajectories'!$U$113:$X$142),MATCH($G51,'Resource Cost Trajectories'!$B$113:$B$142,0),MATCH($D51,'Resource Cost Trajectories'!$C$112:$F$112,0))+SUMIFS('Transmission Cost by Case'!$H:$H,'Transmission Cost by Case'!$B:$B,$B51,'Transmission Cost by Case'!$C:$C,$C51,'Transmission Cost by Case'!$D:$D,$E51),0)</f>
        <v>436.98</v>
      </c>
    </row>
    <row r="52" spans="2:23">
      <c r="B52" s="3">
        <v>7</v>
      </c>
      <c r="C52" s="3" t="s">
        <v>14</v>
      </c>
      <c r="D52" s="3" t="s">
        <v>12</v>
      </c>
      <c r="E52" s="3" t="s">
        <v>18</v>
      </c>
      <c r="F52" s="4">
        <v>2680</v>
      </c>
      <c r="G52" s="4">
        <v>2035</v>
      </c>
      <c r="H52" s="21">
        <f>IF(H$2&gt;=$G52,INDEX(CHOOSE(MATCH($C52,'Resource Cost Trajectories'!$B$3:$B$6,0),'Resource Cost Trajectories'!$C$113:$F$142,'Resource Cost Trajectories'!$I$113:$L$142,'Resource Cost Trajectories'!$O$113:$R$142,'Resource Cost Trajectories'!$U$113:$X$142),MATCH($G52,'Resource Cost Trajectories'!$B$113:$B$142,0),MATCH($D52,'Resource Cost Trajectories'!$C$112:$F$112,0))+SUMIFS('Transmission Cost by Case'!$H:$H,'Transmission Cost by Case'!$B:$B,$B52,'Transmission Cost by Case'!$C:$C,$C52,'Transmission Cost by Case'!$D:$D,$E52),0)</f>
        <v>0</v>
      </c>
      <c r="I52" s="21">
        <f>IF(I$2&gt;=$G52,INDEX(CHOOSE(MATCH($C52,'Resource Cost Trajectories'!$B$3:$B$6,0),'Resource Cost Trajectories'!$C$113:$F$142,'Resource Cost Trajectories'!$I$113:$L$142,'Resource Cost Trajectories'!$O$113:$R$142,'Resource Cost Trajectories'!$U$113:$X$142),MATCH($G52,'Resource Cost Trajectories'!$B$113:$B$142,0),MATCH($D52,'Resource Cost Trajectories'!$C$112:$F$112,0))+SUMIFS('Transmission Cost by Case'!$H:$H,'Transmission Cost by Case'!$B:$B,$B52,'Transmission Cost by Case'!$C:$C,$C52,'Transmission Cost by Case'!$D:$D,$E52),0)</f>
        <v>0</v>
      </c>
      <c r="J52" s="21">
        <f>IF(J$2&gt;=$G52,INDEX(CHOOSE(MATCH($C52,'Resource Cost Trajectories'!$B$3:$B$6,0),'Resource Cost Trajectories'!$C$113:$F$142,'Resource Cost Trajectories'!$I$113:$L$142,'Resource Cost Trajectories'!$O$113:$R$142,'Resource Cost Trajectories'!$U$113:$X$142),MATCH($G52,'Resource Cost Trajectories'!$B$113:$B$142,0),MATCH($D52,'Resource Cost Trajectories'!$C$112:$F$112,0))+SUMIFS('Transmission Cost by Case'!$H:$H,'Transmission Cost by Case'!$B:$B,$B52,'Transmission Cost by Case'!$C:$C,$C52,'Transmission Cost by Case'!$D:$D,$E52),0)</f>
        <v>0</v>
      </c>
      <c r="K52" s="21">
        <f>IF(K$2&gt;=$G52,INDEX(CHOOSE(MATCH($C52,'Resource Cost Trajectories'!$B$3:$B$6,0),'Resource Cost Trajectories'!$C$113:$F$142,'Resource Cost Trajectories'!$I$113:$L$142,'Resource Cost Trajectories'!$O$113:$R$142,'Resource Cost Trajectories'!$U$113:$X$142),MATCH($G52,'Resource Cost Trajectories'!$B$113:$B$142,0),MATCH($D52,'Resource Cost Trajectories'!$C$112:$F$112,0))+SUMIFS('Transmission Cost by Case'!$H:$H,'Transmission Cost by Case'!$B:$B,$B52,'Transmission Cost by Case'!$C:$C,$C52,'Transmission Cost by Case'!$D:$D,$E52),0)</f>
        <v>0</v>
      </c>
      <c r="L52" s="21">
        <f>IF(L$2&gt;=$G52,INDEX(CHOOSE(MATCH($C52,'Resource Cost Trajectories'!$B$3:$B$6,0),'Resource Cost Trajectories'!$C$113:$F$142,'Resource Cost Trajectories'!$I$113:$L$142,'Resource Cost Trajectories'!$O$113:$R$142,'Resource Cost Trajectories'!$U$113:$X$142),MATCH($G52,'Resource Cost Trajectories'!$B$113:$B$142,0),MATCH($D52,'Resource Cost Trajectories'!$C$112:$F$112,0))+SUMIFS('Transmission Cost by Case'!$H:$H,'Transmission Cost by Case'!$B:$B,$B52,'Transmission Cost by Case'!$C:$C,$C52,'Transmission Cost by Case'!$D:$D,$E52),0)</f>
        <v>0</v>
      </c>
      <c r="M52" s="21">
        <f>IF(M$2&gt;=$G52,INDEX(CHOOSE(MATCH($C52,'Resource Cost Trajectories'!$B$3:$B$6,0),'Resource Cost Trajectories'!$C$113:$F$142,'Resource Cost Trajectories'!$I$113:$L$142,'Resource Cost Trajectories'!$O$113:$R$142,'Resource Cost Trajectories'!$U$113:$X$142),MATCH($G52,'Resource Cost Trajectories'!$B$113:$B$142,0),MATCH($D52,'Resource Cost Trajectories'!$C$112:$F$112,0))+SUMIFS('Transmission Cost by Case'!$H:$H,'Transmission Cost by Case'!$B:$B,$B52,'Transmission Cost by Case'!$C:$C,$C52,'Transmission Cost by Case'!$D:$D,$E52),0)</f>
        <v>413.80500000000001</v>
      </c>
      <c r="N52" s="21">
        <f>IF(N$2&gt;=$G52,INDEX(CHOOSE(MATCH($C52,'Resource Cost Trajectories'!$B$3:$B$6,0),'Resource Cost Trajectories'!$C$113:$F$142,'Resource Cost Trajectories'!$I$113:$L$142,'Resource Cost Trajectories'!$O$113:$R$142,'Resource Cost Trajectories'!$U$113:$X$142),MATCH($G52,'Resource Cost Trajectories'!$B$113:$B$142,0),MATCH($D52,'Resource Cost Trajectories'!$C$112:$F$112,0))+SUMIFS('Transmission Cost by Case'!$H:$H,'Transmission Cost by Case'!$B:$B,$B52,'Transmission Cost by Case'!$C:$C,$C52,'Transmission Cost by Case'!$D:$D,$E52),0)</f>
        <v>413.80500000000001</v>
      </c>
      <c r="O52" s="21">
        <f>IF(O$2&gt;=$G52,INDEX(CHOOSE(MATCH($C52,'Resource Cost Trajectories'!$B$3:$B$6,0),'Resource Cost Trajectories'!$C$113:$F$142,'Resource Cost Trajectories'!$I$113:$L$142,'Resource Cost Trajectories'!$O$113:$R$142,'Resource Cost Trajectories'!$U$113:$X$142),MATCH($G52,'Resource Cost Trajectories'!$B$113:$B$142,0),MATCH($D52,'Resource Cost Trajectories'!$C$112:$F$112,0))+SUMIFS('Transmission Cost by Case'!$H:$H,'Transmission Cost by Case'!$B:$B,$B52,'Transmission Cost by Case'!$C:$C,$C52,'Transmission Cost by Case'!$D:$D,$E52),0)</f>
        <v>413.80500000000001</v>
      </c>
      <c r="P52" s="21">
        <f>IF(P$2&gt;=$G52,INDEX(CHOOSE(MATCH($C52,'Resource Cost Trajectories'!$B$3:$B$6,0),'Resource Cost Trajectories'!$C$113:$F$142,'Resource Cost Trajectories'!$I$113:$L$142,'Resource Cost Trajectories'!$O$113:$R$142,'Resource Cost Trajectories'!$U$113:$X$142),MATCH($G52,'Resource Cost Trajectories'!$B$113:$B$142,0),MATCH($D52,'Resource Cost Trajectories'!$C$112:$F$112,0))+SUMIFS('Transmission Cost by Case'!$H:$H,'Transmission Cost by Case'!$B:$B,$B52,'Transmission Cost by Case'!$C:$C,$C52,'Transmission Cost by Case'!$D:$D,$E52),0)</f>
        <v>413.80500000000001</v>
      </c>
      <c r="Q52" s="21">
        <f>IF(Q$2&gt;=$G52,INDEX(CHOOSE(MATCH($C52,'Resource Cost Trajectories'!$B$3:$B$6,0),'Resource Cost Trajectories'!$C$113:$F$142,'Resource Cost Trajectories'!$I$113:$L$142,'Resource Cost Trajectories'!$O$113:$R$142,'Resource Cost Trajectories'!$U$113:$X$142),MATCH($G52,'Resource Cost Trajectories'!$B$113:$B$142,0),MATCH($D52,'Resource Cost Trajectories'!$C$112:$F$112,0))+SUMIFS('Transmission Cost by Case'!$H:$H,'Transmission Cost by Case'!$B:$B,$B52,'Transmission Cost by Case'!$C:$C,$C52,'Transmission Cost by Case'!$D:$D,$E52),0)</f>
        <v>413.80500000000001</v>
      </c>
      <c r="R52" s="21">
        <f>IF(R$2&gt;=$G52,INDEX(CHOOSE(MATCH($C52,'Resource Cost Trajectories'!$B$3:$B$6,0),'Resource Cost Trajectories'!$C$113:$F$142,'Resource Cost Trajectories'!$I$113:$L$142,'Resource Cost Trajectories'!$O$113:$R$142,'Resource Cost Trajectories'!$U$113:$X$142),MATCH($G52,'Resource Cost Trajectories'!$B$113:$B$142,0),MATCH($D52,'Resource Cost Trajectories'!$C$112:$F$112,0))+SUMIFS('Transmission Cost by Case'!$H:$H,'Transmission Cost by Case'!$B:$B,$B52,'Transmission Cost by Case'!$C:$C,$C52,'Transmission Cost by Case'!$D:$D,$E52),0)</f>
        <v>413.80500000000001</v>
      </c>
      <c r="S52" s="21">
        <f>IF(S$2&gt;=$G52,INDEX(CHOOSE(MATCH($C52,'Resource Cost Trajectories'!$B$3:$B$6,0),'Resource Cost Trajectories'!$C$113:$F$142,'Resource Cost Trajectories'!$I$113:$L$142,'Resource Cost Trajectories'!$O$113:$R$142,'Resource Cost Trajectories'!$U$113:$X$142),MATCH($G52,'Resource Cost Trajectories'!$B$113:$B$142,0),MATCH($D52,'Resource Cost Trajectories'!$C$112:$F$112,0))+SUMIFS('Transmission Cost by Case'!$H:$H,'Transmission Cost by Case'!$B:$B,$B52,'Transmission Cost by Case'!$C:$C,$C52,'Transmission Cost by Case'!$D:$D,$E52),0)</f>
        <v>413.80500000000001</v>
      </c>
      <c r="T52" s="21">
        <f>IF(T$2&gt;=$G52,INDEX(CHOOSE(MATCH($C52,'Resource Cost Trajectories'!$B$3:$B$6,0),'Resource Cost Trajectories'!$C$113:$F$142,'Resource Cost Trajectories'!$I$113:$L$142,'Resource Cost Trajectories'!$O$113:$R$142,'Resource Cost Trajectories'!$U$113:$X$142),MATCH($G52,'Resource Cost Trajectories'!$B$113:$B$142,0),MATCH($D52,'Resource Cost Trajectories'!$C$112:$F$112,0))+SUMIFS('Transmission Cost by Case'!$H:$H,'Transmission Cost by Case'!$B:$B,$B52,'Transmission Cost by Case'!$C:$C,$C52,'Transmission Cost by Case'!$D:$D,$E52),0)</f>
        <v>413.80500000000001</v>
      </c>
      <c r="U52" s="21">
        <f>IF(U$2&gt;=$G52,INDEX(CHOOSE(MATCH($C52,'Resource Cost Trajectories'!$B$3:$B$6,0),'Resource Cost Trajectories'!$C$113:$F$142,'Resource Cost Trajectories'!$I$113:$L$142,'Resource Cost Trajectories'!$O$113:$R$142,'Resource Cost Trajectories'!$U$113:$X$142),MATCH($G52,'Resource Cost Trajectories'!$B$113:$B$142,0),MATCH($D52,'Resource Cost Trajectories'!$C$112:$F$112,0))+SUMIFS('Transmission Cost by Case'!$H:$H,'Transmission Cost by Case'!$B:$B,$B52,'Transmission Cost by Case'!$C:$C,$C52,'Transmission Cost by Case'!$D:$D,$E52),0)</f>
        <v>413.80500000000001</v>
      </c>
      <c r="V52" s="21">
        <f>IF(V$2&gt;=$G52,INDEX(CHOOSE(MATCH($C52,'Resource Cost Trajectories'!$B$3:$B$6,0),'Resource Cost Trajectories'!$C$113:$F$142,'Resource Cost Trajectories'!$I$113:$L$142,'Resource Cost Trajectories'!$O$113:$R$142,'Resource Cost Trajectories'!$U$113:$X$142),MATCH($G52,'Resource Cost Trajectories'!$B$113:$B$142,0),MATCH($D52,'Resource Cost Trajectories'!$C$112:$F$112,0))+SUMIFS('Transmission Cost by Case'!$H:$H,'Transmission Cost by Case'!$B:$B,$B52,'Transmission Cost by Case'!$C:$C,$C52,'Transmission Cost by Case'!$D:$D,$E52),0)</f>
        <v>413.80500000000001</v>
      </c>
      <c r="W52" s="21">
        <f>IF(W$2&gt;=$G52,INDEX(CHOOSE(MATCH($C52,'Resource Cost Trajectories'!$B$3:$B$6,0),'Resource Cost Trajectories'!$C$113:$F$142,'Resource Cost Trajectories'!$I$113:$L$142,'Resource Cost Trajectories'!$O$113:$R$142,'Resource Cost Trajectories'!$U$113:$X$142),MATCH($G52,'Resource Cost Trajectories'!$B$113:$B$142,0),MATCH($D52,'Resource Cost Trajectories'!$C$112:$F$112,0))+SUMIFS('Transmission Cost by Case'!$H:$H,'Transmission Cost by Case'!$B:$B,$B52,'Transmission Cost by Case'!$C:$C,$C52,'Transmission Cost by Case'!$D:$D,$E52),0)</f>
        <v>413.80500000000001</v>
      </c>
    </row>
    <row r="53" spans="2:23">
      <c r="B53" s="3">
        <v>7</v>
      </c>
      <c r="C53" s="3" t="s">
        <v>19</v>
      </c>
      <c r="D53" s="3" t="s">
        <v>9</v>
      </c>
      <c r="E53" s="3" t="s">
        <v>16</v>
      </c>
      <c r="F53" s="4">
        <v>10000</v>
      </c>
      <c r="G53" s="4">
        <v>2040</v>
      </c>
      <c r="H53" s="21">
        <f>IF(H$2&gt;=$G53,INDEX(CHOOSE(MATCH($C53,'Resource Cost Trajectories'!$B$3:$B$6,0),'Resource Cost Trajectories'!$C$113:$F$142,'Resource Cost Trajectories'!$I$113:$L$142,'Resource Cost Trajectories'!$O$113:$R$142,'Resource Cost Trajectories'!$U$113:$X$142),MATCH($G53,'Resource Cost Trajectories'!$B$113:$B$142,0),MATCH($D53,'Resource Cost Trajectories'!$C$112:$F$112,0))+SUMIFS('Transmission Cost by Case'!$H:$H,'Transmission Cost by Case'!$B:$B,$B53,'Transmission Cost by Case'!$C:$C,$C53,'Transmission Cost by Case'!$D:$D,$E53),0)</f>
        <v>0</v>
      </c>
      <c r="I53" s="21">
        <f>IF(I$2&gt;=$G53,INDEX(CHOOSE(MATCH($C53,'Resource Cost Trajectories'!$B$3:$B$6,0),'Resource Cost Trajectories'!$C$113:$F$142,'Resource Cost Trajectories'!$I$113:$L$142,'Resource Cost Trajectories'!$O$113:$R$142,'Resource Cost Trajectories'!$U$113:$X$142),MATCH($G53,'Resource Cost Trajectories'!$B$113:$B$142,0),MATCH($D53,'Resource Cost Trajectories'!$C$112:$F$112,0))+SUMIFS('Transmission Cost by Case'!$H:$H,'Transmission Cost by Case'!$B:$B,$B53,'Transmission Cost by Case'!$C:$C,$C53,'Transmission Cost by Case'!$D:$D,$E53),0)</f>
        <v>0</v>
      </c>
      <c r="J53" s="21">
        <f>IF(J$2&gt;=$G53,INDEX(CHOOSE(MATCH($C53,'Resource Cost Trajectories'!$B$3:$B$6,0),'Resource Cost Trajectories'!$C$113:$F$142,'Resource Cost Trajectories'!$I$113:$L$142,'Resource Cost Trajectories'!$O$113:$R$142,'Resource Cost Trajectories'!$U$113:$X$142),MATCH($G53,'Resource Cost Trajectories'!$B$113:$B$142,0),MATCH($D53,'Resource Cost Trajectories'!$C$112:$F$112,0))+SUMIFS('Transmission Cost by Case'!$H:$H,'Transmission Cost by Case'!$B:$B,$B53,'Transmission Cost by Case'!$C:$C,$C53,'Transmission Cost by Case'!$D:$D,$E53),0)</f>
        <v>0</v>
      </c>
      <c r="K53" s="21">
        <f>IF(K$2&gt;=$G53,INDEX(CHOOSE(MATCH($C53,'Resource Cost Trajectories'!$B$3:$B$6,0),'Resource Cost Trajectories'!$C$113:$F$142,'Resource Cost Trajectories'!$I$113:$L$142,'Resource Cost Trajectories'!$O$113:$R$142,'Resource Cost Trajectories'!$U$113:$X$142),MATCH($G53,'Resource Cost Trajectories'!$B$113:$B$142,0),MATCH($D53,'Resource Cost Trajectories'!$C$112:$F$112,0))+SUMIFS('Transmission Cost by Case'!$H:$H,'Transmission Cost by Case'!$B:$B,$B53,'Transmission Cost by Case'!$C:$C,$C53,'Transmission Cost by Case'!$D:$D,$E53),0)</f>
        <v>0</v>
      </c>
      <c r="L53" s="21">
        <f>IF(L$2&gt;=$G53,INDEX(CHOOSE(MATCH($C53,'Resource Cost Trajectories'!$B$3:$B$6,0),'Resource Cost Trajectories'!$C$113:$F$142,'Resource Cost Trajectories'!$I$113:$L$142,'Resource Cost Trajectories'!$O$113:$R$142,'Resource Cost Trajectories'!$U$113:$X$142),MATCH($G53,'Resource Cost Trajectories'!$B$113:$B$142,0),MATCH($D53,'Resource Cost Trajectories'!$C$112:$F$112,0))+SUMIFS('Transmission Cost by Case'!$H:$H,'Transmission Cost by Case'!$B:$B,$B53,'Transmission Cost by Case'!$C:$C,$C53,'Transmission Cost by Case'!$D:$D,$E53),0)</f>
        <v>0</v>
      </c>
      <c r="M53" s="21">
        <f>IF(M$2&gt;=$G53,INDEX(CHOOSE(MATCH($C53,'Resource Cost Trajectories'!$B$3:$B$6,0),'Resource Cost Trajectories'!$C$113:$F$142,'Resource Cost Trajectories'!$I$113:$L$142,'Resource Cost Trajectories'!$O$113:$R$142,'Resource Cost Trajectories'!$U$113:$X$142),MATCH($G53,'Resource Cost Trajectories'!$B$113:$B$142,0),MATCH($D53,'Resource Cost Trajectories'!$C$112:$F$112,0))+SUMIFS('Transmission Cost by Case'!$H:$H,'Transmission Cost by Case'!$B:$B,$B53,'Transmission Cost by Case'!$C:$C,$C53,'Transmission Cost by Case'!$D:$D,$E53),0)</f>
        <v>0</v>
      </c>
      <c r="N53" s="21">
        <f>IF(N$2&gt;=$G53,INDEX(CHOOSE(MATCH($C53,'Resource Cost Trajectories'!$B$3:$B$6,0),'Resource Cost Trajectories'!$C$113:$F$142,'Resource Cost Trajectories'!$I$113:$L$142,'Resource Cost Trajectories'!$O$113:$R$142,'Resource Cost Trajectories'!$U$113:$X$142),MATCH($G53,'Resource Cost Trajectories'!$B$113:$B$142,0),MATCH($D53,'Resource Cost Trajectories'!$C$112:$F$112,0))+SUMIFS('Transmission Cost by Case'!$H:$H,'Transmission Cost by Case'!$B:$B,$B53,'Transmission Cost by Case'!$C:$C,$C53,'Transmission Cost by Case'!$D:$D,$E53),0)</f>
        <v>0</v>
      </c>
      <c r="O53" s="21">
        <f>IF(O$2&gt;=$G53,INDEX(CHOOSE(MATCH($C53,'Resource Cost Trajectories'!$B$3:$B$6,0),'Resource Cost Trajectories'!$C$113:$F$142,'Resource Cost Trajectories'!$I$113:$L$142,'Resource Cost Trajectories'!$O$113:$R$142,'Resource Cost Trajectories'!$U$113:$X$142),MATCH($G53,'Resource Cost Trajectories'!$B$113:$B$142,0),MATCH($D53,'Resource Cost Trajectories'!$C$112:$F$112,0))+SUMIFS('Transmission Cost by Case'!$H:$H,'Transmission Cost by Case'!$B:$B,$B53,'Transmission Cost by Case'!$C:$C,$C53,'Transmission Cost by Case'!$D:$D,$E53),0)</f>
        <v>0</v>
      </c>
      <c r="P53" s="21">
        <f>IF(P$2&gt;=$G53,INDEX(CHOOSE(MATCH($C53,'Resource Cost Trajectories'!$B$3:$B$6,0),'Resource Cost Trajectories'!$C$113:$F$142,'Resource Cost Trajectories'!$I$113:$L$142,'Resource Cost Trajectories'!$O$113:$R$142,'Resource Cost Trajectories'!$U$113:$X$142),MATCH($G53,'Resource Cost Trajectories'!$B$113:$B$142,0),MATCH($D53,'Resource Cost Trajectories'!$C$112:$F$112,0))+SUMIFS('Transmission Cost by Case'!$H:$H,'Transmission Cost by Case'!$B:$B,$B53,'Transmission Cost by Case'!$C:$C,$C53,'Transmission Cost by Case'!$D:$D,$E53),0)</f>
        <v>0</v>
      </c>
      <c r="Q53" s="21">
        <f>IF(Q$2&gt;=$G53,INDEX(CHOOSE(MATCH($C53,'Resource Cost Trajectories'!$B$3:$B$6,0),'Resource Cost Trajectories'!$C$113:$F$142,'Resource Cost Trajectories'!$I$113:$L$142,'Resource Cost Trajectories'!$O$113:$R$142,'Resource Cost Trajectories'!$U$113:$X$142),MATCH($G53,'Resource Cost Trajectories'!$B$113:$B$142,0),MATCH($D53,'Resource Cost Trajectories'!$C$112:$F$112,0))+SUMIFS('Transmission Cost by Case'!$H:$H,'Transmission Cost by Case'!$B:$B,$B53,'Transmission Cost by Case'!$C:$C,$C53,'Transmission Cost by Case'!$D:$D,$E53),0)</f>
        <v>0</v>
      </c>
      <c r="R53" s="21">
        <f>IF(R$2&gt;=$G53,INDEX(CHOOSE(MATCH($C53,'Resource Cost Trajectories'!$B$3:$B$6,0),'Resource Cost Trajectories'!$C$113:$F$142,'Resource Cost Trajectories'!$I$113:$L$142,'Resource Cost Trajectories'!$O$113:$R$142,'Resource Cost Trajectories'!$U$113:$X$142),MATCH($G53,'Resource Cost Trajectories'!$B$113:$B$142,0),MATCH($D53,'Resource Cost Trajectories'!$C$112:$F$112,0))+SUMIFS('Transmission Cost by Case'!$H:$H,'Transmission Cost by Case'!$B:$B,$B53,'Transmission Cost by Case'!$C:$C,$C53,'Transmission Cost by Case'!$D:$D,$E53),0)</f>
        <v>634.98</v>
      </c>
      <c r="S53" s="21">
        <f>IF(S$2&gt;=$G53,INDEX(CHOOSE(MATCH($C53,'Resource Cost Trajectories'!$B$3:$B$6,0),'Resource Cost Trajectories'!$C$113:$F$142,'Resource Cost Trajectories'!$I$113:$L$142,'Resource Cost Trajectories'!$O$113:$R$142,'Resource Cost Trajectories'!$U$113:$X$142),MATCH($G53,'Resource Cost Trajectories'!$B$113:$B$142,0),MATCH($D53,'Resource Cost Trajectories'!$C$112:$F$112,0))+SUMIFS('Transmission Cost by Case'!$H:$H,'Transmission Cost by Case'!$B:$B,$B53,'Transmission Cost by Case'!$C:$C,$C53,'Transmission Cost by Case'!$D:$D,$E53),0)</f>
        <v>634.98</v>
      </c>
      <c r="T53" s="21">
        <f>IF(T$2&gt;=$G53,INDEX(CHOOSE(MATCH($C53,'Resource Cost Trajectories'!$B$3:$B$6,0),'Resource Cost Trajectories'!$C$113:$F$142,'Resource Cost Trajectories'!$I$113:$L$142,'Resource Cost Trajectories'!$O$113:$R$142,'Resource Cost Trajectories'!$U$113:$X$142),MATCH($G53,'Resource Cost Trajectories'!$B$113:$B$142,0),MATCH($D53,'Resource Cost Trajectories'!$C$112:$F$112,0))+SUMIFS('Transmission Cost by Case'!$H:$H,'Transmission Cost by Case'!$B:$B,$B53,'Transmission Cost by Case'!$C:$C,$C53,'Transmission Cost by Case'!$D:$D,$E53),0)</f>
        <v>634.98</v>
      </c>
      <c r="U53" s="21">
        <f>IF(U$2&gt;=$G53,INDEX(CHOOSE(MATCH($C53,'Resource Cost Trajectories'!$B$3:$B$6,0),'Resource Cost Trajectories'!$C$113:$F$142,'Resource Cost Trajectories'!$I$113:$L$142,'Resource Cost Trajectories'!$O$113:$R$142,'Resource Cost Trajectories'!$U$113:$X$142),MATCH($G53,'Resource Cost Trajectories'!$B$113:$B$142,0),MATCH($D53,'Resource Cost Trajectories'!$C$112:$F$112,0))+SUMIFS('Transmission Cost by Case'!$H:$H,'Transmission Cost by Case'!$B:$B,$B53,'Transmission Cost by Case'!$C:$C,$C53,'Transmission Cost by Case'!$D:$D,$E53),0)</f>
        <v>634.98</v>
      </c>
      <c r="V53" s="21">
        <f>IF(V$2&gt;=$G53,INDEX(CHOOSE(MATCH($C53,'Resource Cost Trajectories'!$B$3:$B$6,0),'Resource Cost Trajectories'!$C$113:$F$142,'Resource Cost Trajectories'!$I$113:$L$142,'Resource Cost Trajectories'!$O$113:$R$142,'Resource Cost Trajectories'!$U$113:$X$142),MATCH($G53,'Resource Cost Trajectories'!$B$113:$B$142,0),MATCH($D53,'Resource Cost Trajectories'!$C$112:$F$112,0))+SUMIFS('Transmission Cost by Case'!$H:$H,'Transmission Cost by Case'!$B:$B,$B53,'Transmission Cost by Case'!$C:$C,$C53,'Transmission Cost by Case'!$D:$D,$E53),0)</f>
        <v>634.98</v>
      </c>
      <c r="W53" s="21">
        <f>IF(W$2&gt;=$G53,INDEX(CHOOSE(MATCH($C53,'Resource Cost Trajectories'!$B$3:$B$6,0),'Resource Cost Trajectories'!$C$113:$F$142,'Resource Cost Trajectories'!$I$113:$L$142,'Resource Cost Trajectories'!$O$113:$R$142,'Resource Cost Trajectories'!$U$113:$X$142),MATCH($G53,'Resource Cost Trajectories'!$B$113:$B$142,0),MATCH($D53,'Resource Cost Trajectories'!$C$112:$F$112,0))+SUMIFS('Transmission Cost by Case'!$H:$H,'Transmission Cost by Case'!$B:$B,$B53,'Transmission Cost by Case'!$C:$C,$C53,'Transmission Cost by Case'!$D:$D,$E53),0)</f>
        <v>634.98</v>
      </c>
    </row>
    <row r="54" spans="2:23">
      <c r="B54" s="3">
        <v>7</v>
      </c>
      <c r="C54" s="3" t="s">
        <v>19</v>
      </c>
      <c r="D54" s="3" t="s">
        <v>11</v>
      </c>
      <c r="E54" s="3" t="s">
        <v>17</v>
      </c>
      <c r="F54" s="4">
        <v>10000</v>
      </c>
      <c r="G54" s="4">
        <v>2040</v>
      </c>
      <c r="H54" s="21">
        <f>IF(H$2&gt;=$G54,INDEX(CHOOSE(MATCH($C54,'Resource Cost Trajectories'!$B$3:$B$6,0),'Resource Cost Trajectories'!$C$113:$F$142,'Resource Cost Trajectories'!$I$113:$L$142,'Resource Cost Trajectories'!$O$113:$R$142,'Resource Cost Trajectories'!$U$113:$X$142),MATCH($G54,'Resource Cost Trajectories'!$B$113:$B$142,0),MATCH($D54,'Resource Cost Trajectories'!$C$112:$F$112,0))+SUMIFS('Transmission Cost by Case'!$H:$H,'Transmission Cost by Case'!$B:$B,$B54,'Transmission Cost by Case'!$C:$C,$C54,'Transmission Cost by Case'!$D:$D,$E54),0)</f>
        <v>0</v>
      </c>
      <c r="I54" s="21">
        <f>IF(I$2&gt;=$G54,INDEX(CHOOSE(MATCH($C54,'Resource Cost Trajectories'!$B$3:$B$6,0),'Resource Cost Trajectories'!$C$113:$F$142,'Resource Cost Trajectories'!$I$113:$L$142,'Resource Cost Trajectories'!$O$113:$R$142,'Resource Cost Trajectories'!$U$113:$X$142),MATCH($G54,'Resource Cost Trajectories'!$B$113:$B$142,0),MATCH($D54,'Resource Cost Trajectories'!$C$112:$F$112,0))+SUMIFS('Transmission Cost by Case'!$H:$H,'Transmission Cost by Case'!$B:$B,$B54,'Transmission Cost by Case'!$C:$C,$C54,'Transmission Cost by Case'!$D:$D,$E54),0)</f>
        <v>0</v>
      </c>
      <c r="J54" s="21">
        <f>IF(J$2&gt;=$G54,INDEX(CHOOSE(MATCH($C54,'Resource Cost Trajectories'!$B$3:$B$6,0),'Resource Cost Trajectories'!$C$113:$F$142,'Resource Cost Trajectories'!$I$113:$L$142,'Resource Cost Trajectories'!$O$113:$R$142,'Resource Cost Trajectories'!$U$113:$X$142),MATCH($G54,'Resource Cost Trajectories'!$B$113:$B$142,0),MATCH($D54,'Resource Cost Trajectories'!$C$112:$F$112,0))+SUMIFS('Transmission Cost by Case'!$H:$H,'Transmission Cost by Case'!$B:$B,$B54,'Transmission Cost by Case'!$C:$C,$C54,'Transmission Cost by Case'!$D:$D,$E54),0)</f>
        <v>0</v>
      </c>
      <c r="K54" s="21">
        <f>IF(K$2&gt;=$G54,INDEX(CHOOSE(MATCH($C54,'Resource Cost Trajectories'!$B$3:$B$6,0),'Resource Cost Trajectories'!$C$113:$F$142,'Resource Cost Trajectories'!$I$113:$L$142,'Resource Cost Trajectories'!$O$113:$R$142,'Resource Cost Trajectories'!$U$113:$X$142),MATCH($G54,'Resource Cost Trajectories'!$B$113:$B$142,0),MATCH($D54,'Resource Cost Trajectories'!$C$112:$F$112,0))+SUMIFS('Transmission Cost by Case'!$H:$H,'Transmission Cost by Case'!$B:$B,$B54,'Transmission Cost by Case'!$C:$C,$C54,'Transmission Cost by Case'!$D:$D,$E54),0)</f>
        <v>0</v>
      </c>
      <c r="L54" s="21">
        <f>IF(L$2&gt;=$G54,INDEX(CHOOSE(MATCH($C54,'Resource Cost Trajectories'!$B$3:$B$6,0),'Resource Cost Trajectories'!$C$113:$F$142,'Resource Cost Trajectories'!$I$113:$L$142,'Resource Cost Trajectories'!$O$113:$R$142,'Resource Cost Trajectories'!$U$113:$X$142),MATCH($G54,'Resource Cost Trajectories'!$B$113:$B$142,0),MATCH($D54,'Resource Cost Trajectories'!$C$112:$F$112,0))+SUMIFS('Transmission Cost by Case'!$H:$H,'Transmission Cost by Case'!$B:$B,$B54,'Transmission Cost by Case'!$C:$C,$C54,'Transmission Cost by Case'!$D:$D,$E54),0)</f>
        <v>0</v>
      </c>
      <c r="M54" s="21">
        <f>IF(M$2&gt;=$G54,INDEX(CHOOSE(MATCH($C54,'Resource Cost Trajectories'!$B$3:$B$6,0),'Resource Cost Trajectories'!$C$113:$F$142,'Resource Cost Trajectories'!$I$113:$L$142,'Resource Cost Trajectories'!$O$113:$R$142,'Resource Cost Trajectories'!$U$113:$X$142),MATCH($G54,'Resource Cost Trajectories'!$B$113:$B$142,0),MATCH($D54,'Resource Cost Trajectories'!$C$112:$F$112,0))+SUMIFS('Transmission Cost by Case'!$H:$H,'Transmission Cost by Case'!$B:$B,$B54,'Transmission Cost by Case'!$C:$C,$C54,'Transmission Cost by Case'!$D:$D,$E54),0)</f>
        <v>0</v>
      </c>
      <c r="N54" s="21">
        <f>IF(N$2&gt;=$G54,INDEX(CHOOSE(MATCH($C54,'Resource Cost Trajectories'!$B$3:$B$6,0),'Resource Cost Trajectories'!$C$113:$F$142,'Resource Cost Trajectories'!$I$113:$L$142,'Resource Cost Trajectories'!$O$113:$R$142,'Resource Cost Trajectories'!$U$113:$X$142),MATCH($G54,'Resource Cost Trajectories'!$B$113:$B$142,0),MATCH($D54,'Resource Cost Trajectories'!$C$112:$F$112,0))+SUMIFS('Transmission Cost by Case'!$H:$H,'Transmission Cost by Case'!$B:$B,$B54,'Transmission Cost by Case'!$C:$C,$C54,'Transmission Cost by Case'!$D:$D,$E54),0)</f>
        <v>0</v>
      </c>
      <c r="O54" s="21">
        <f>IF(O$2&gt;=$G54,INDEX(CHOOSE(MATCH($C54,'Resource Cost Trajectories'!$B$3:$B$6,0),'Resource Cost Trajectories'!$C$113:$F$142,'Resource Cost Trajectories'!$I$113:$L$142,'Resource Cost Trajectories'!$O$113:$R$142,'Resource Cost Trajectories'!$U$113:$X$142),MATCH($G54,'Resource Cost Trajectories'!$B$113:$B$142,0),MATCH($D54,'Resource Cost Trajectories'!$C$112:$F$112,0))+SUMIFS('Transmission Cost by Case'!$H:$H,'Transmission Cost by Case'!$B:$B,$B54,'Transmission Cost by Case'!$C:$C,$C54,'Transmission Cost by Case'!$D:$D,$E54),0)</f>
        <v>0</v>
      </c>
      <c r="P54" s="21">
        <f>IF(P$2&gt;=$G54,INDEX(CHOOSE(MATCH($C54,'Resource Cost Trajectories'!$B$3:$B$6,0),'Resource Cost Trajectories'!$C$113:$F$142,'Resource Cost Trajectories'!$I$113:$L$142,'Resource Cost Trajectories'!$O$113:$R$142,'Resource Cost Trajectories'!$U$113:$X$142),MATCH($G54,'Resource Cost Trajectories'!$B$113:$B$142,0),MATCH($D54,'Resource Cost Trajectories'!$C$112:$F$112,0))+SUMIFS('Transmission Cost by Case'!$H:$H,'Transmission Cost by Case'!$B:$B,$B54,'Transmission Cost by Case'!$C:$C,$C54,'Transmission Cost by Case'!$D:$D,$E54),0)</f>
        <v>0</v>
      </c>
      <c r="Q54" s="21">
        <f>IF(Q$2&gt;=$G54,INDEX(CHOOSE(MATCH($C54,'Resource Cost Trajectories'!$B$3:$B$6,0),'Resource Cost Trajectories'!$C$113:$F$142,'Resource Cost Trajectories'!$I$113:$L$142,'Resource Cost Trajectories'!$O$113:$R$142,'Resource Cost Trajectories'!$U$113:$X$142),MATCH($G54,'Resource Cost Trajectories'!$B$113:$B$142,0),MATCH($D54,'Resource Cost Trajectories'!$C$112:$F$112,0))+SUMIFS('Transmission Cost by Case'!$H:$H,'Transmission Cost by Case'!$B:$B,$B54,'Transmission Cost by Case'!$C:$C,$C54,'Transmission Cost by Case'!$D:$D,$E54),0)</f>
        <v>0</v>
      </c>
      <c r="R54" s="21">
        <f>IF(R$2&gt;=$G54,INDEX(CHOOSE(MATCH($C54,'Resource Cost Trajectories'!$B$3:$B$6,0),'Resource Cost Trajectories'!$C$113:$F$142,'Resource Cost Trajectories'!$I$113:$L$142,'Resource Cost Trajectories'!$O$113:$R$142,'Resource Cost Trajectories'!$U$113:$X$142),MATCH($G54,'Resource Cost Trajectories'!$B$113:$B$142,0),MATCH($D54,'Resource Cost Trajectories'!$C$112:$F$112,0))+SUMIFS('Transmission Cost by Case'!$H:$H,'Transmission Cost by Case'!$B:$B,$B54,'Transmission Cost by Case'!$C:$C,$C54,'Transmission Cost by Case'!$D:$D,$E54),0)</f>
        <v>461.05</v>
      </c>
      <c r="S54" s="21">
        <f>IF(S$2&gt;=$G54,INDEX(CHOOSE(MATCH($C54,'Resource Cost Trajectories'!$B$3:$B$6,0),'Resource Cost Trajectories'!$C$113:$F$142,'Resource Cost Trajectories'!$I$113:$L$142,'Resource Cost Trajectories'!$O$113:$R$142,'Resource Cost Trajectories'!$U$113:$X$142),MATCH($G54,'Resource Cost Trajectories'!$B$113:$B$142,0),MATCH($D54,'Resource Cost Trajectories'!$C$112:$F$112,0))+SUMIFS('Transmission Cost by Case'!$H:$H,'Transmission Cost by Case'!$B:$B,$B54,'Transmission Cost by Case'!$C:$C,$C54,'Transmission Cost by Case'!$D:$D,$E54),0)</f>
        <v>461.05</v>
      </c>
      <c r="T54" s="21">
        <f>IF(T$2&gt;=$G54,INDEX(CHOOSE(MATCH($C54,'Resource Cost Trajectories'!$B$3:$B$6,0),'Resource Cost Trajectories'!$C$113:$F$142,'Resource Cost Trajectories'!$I$113:$L$142,'Resource Cost Trajectories'!$O$113:$R$142,'Resource Cost Trajectories'!$U$113:$X$142),MATCH($G54,'Resource Cost Trajectories'!$B$113:$B$142,0),MATCH($D54,'Resource Cost Trajectories'!$C$112:$F$112,0))+SUMIFS('Transmission Cost by Case'!$H:$H,'Transmission Cost by Case'!$B:$B,$B54,'Transmission Cost by Case'!$C:$C,$C54,'Transmission Cost by Case'!$D:$D,$E54),0)</f>
        <v>461.05</v>
      </c>
      <c r="U54" s="21">
        <f>IF(U$2&gt;=$G54,INDEX(CHOOSE(MATCH($C54,'Resource Cost Trajectories'!$B$3:$B$6,0),'Resource Cost Trajectories'!$C$113:$F$142,'Resource Cost Trajectories'!$I$113:$L$142,'Resource Cost Trajectories'!$O$113:$R$142,'Resource Cost Trajectories'!$U$113:$X$142),MATCH($G54,'Resource Cost Trajectories'!$B$113:$B$142,0),MATCH($D54,'Resource Cost Trajectories'!$C$112:$F$112,0))+SUMIFS('Transmission Cost by Case'!$H:$H,'Transmission Cost by Case'!$B:$B,$B54,'Transmission Cost by Case'!$C:$C,$C54,'Transmission Cost by Case'!$D:$D,$E54),0)</f>
        <v>461.05</v>
      </c>
      <c r="V54" s="21">
        <f>IF(V$2&gt;=$G54,INDEX(CHOOSE(MATCH($C54,'Resource Cost Trajectories'!$B$3:$B$6,0),'Resource Cost Trajectories'!$C$113:$F$142,'Resource Cost Trajectories'!$I$113:$L$142,'Resource Cost Trajectories'!$O$113:$R$142,'Resource Cost Trajectories'!$U$113:$X$142),MATCH($G54,'Resource Cost Trajectories'!$B$113:$B$142,0),MATCH($D54,'Resource Cost Trajectories'!$C$112:$F$112,0))+SUMIFS('Transmission Cost by Case'!$H:$H,'Transmission Cost by Case'!$B:$B,$B54,'Transmission Cost by Case'!$C:$C,$C54,'Transmission Cost by Case'!$D:$D,$E54),0)</f>
        <v>461.05</v>
      </c>
      <c r="W54" s="21">
        <f>IF(W$2&gt;=$G54,INDEX(CHOOSE(MATCH($C54,'Resource Cost Trajectories'!$B$3:$B$6,0),'Resource Cost Trajectories'!$C$113:$F$142,'Resource Cost Trajectories'!$I$113:$L$142,'Resource Cost Trajectories'!$O$113:$R$142,'Resource Cost Trajectories'!$U$113:$X$142),MATCH($G54,'Resource Cost Trajectories'!$B$113:$B$142,0),MATCH($D54,'Resource Cost Trajectories'!$C$112:$F$112,0))+SUMIFS('Transmission Cost by Case'!$H:$H,'Transmission Cost by Case'!$B:$B,$B54,'Transmission Cost by Case'!$C:$C,$C54,'Transmission Cost by Case'!$D:$D,$E54),0)</f>
        <v>461.05</v>
      </c>
    </row>
    <row r="55" spans="2:23">
      <c r="B55" s="3">
        <v>7</v>
      </c>
      <c r="C55" s="3" t="s">
        <v>19</v>
      </c>
      <c r="D55" s="3" t="s">
        <v>12</v>
      </c>
      <c r="E55" s="3" t="s">
        <v>17</v>
      </c>
      <c r="F55" s="4">
        <v>10000</v>
      </c>
      <c r="G55" s="4">
        <v>2040</v>
      </c>
      <c r="H55" s="21">
        <f>IF(H$2&gt;=$G55,INDEX(CHOOSE(MATCH($C55,'Resource Cost Trajectories'!$B$3:$B$6,0),'Resource Cost Trajectories'!$C$113:$F$142,'Resource Cost Trajectories'!$I$113:$L$142,'Resource Cost Trajectories'!$O$113:$R$142,'Resource Cost Trajectories'!$U$113:$X$142),MATCH($G55,'Resource Cost Trajectories'!$B$113:$B$142,0),MATCH($D55,'Resource Cost Trajectories'!$C$112:$F$112,0))+SUMIFS('Transmission Cost by Case'!$H:$H,'Transmission Cost by Case'!$B:$B,$B55,'Transmission Cost by Case'!$C:$C,$C55,'Transmission Cost by Case'!$D:$D,$E55),0)</f>
        <v>0</v>
      </c>
      <c r="I55" s="21">
        <f>IF(I$2&gt;=$G55,INDEX(CHOOSE(MATCH($C55,'Resource Cost Trajectories'!$B$3:$B$6,0),'Resource Cost Trajectories'!$C$113:$F$142,'Resource Cost Trajectories'!$I$113:$L$142,'Resource Cost Trajectories'!$O$113:$R$142,'Resource Cost Trajectories'!$U$113:$X$142),MATCH($G55,'Resource Cost Trajectories'!$B$113:$B$142,0),MATCH($D55,'Resource Cost Trajectories'!$C$112:$F$112,0))+SUMIFS('Transmission Cost by Case'!$H:$H,'Transmission Cost by Case'!$B:$B,$B55,'Transmission Cost by Case'!$C:$C,$C55,'Transmission Cost by Case'!$D:$D,$E55),0)</f>
        <v>0</v>
      </c>
      <c r="J55" s="21">
        <f>IF(J$2&gt;=$G55,INDEX(CHOOSE(MATCH($C55,'Resource Cost Trajectories'!$B$3:$B$6,0),'Resource Cost Trajectories'!$C$113:$F$142,'Resource Cost Trajectories'!$I$113:$L$142,'Resource Cost Trajectories'!$O$113:$R$142,'Resource Cost Trajectories'!$U$113:$X$142),MATCH($G55,'Resource Cost Trajectories'!$B$113:$B$142,0),MATCH($D55,'Resource Cost Trajectories'!$C$112:$F$112,0))+SUMIFS('Transmission Cost by Case'!$H:$H,'Transmission Cost by Case'!$B:$B,$B55,'Transmission Cost by Case'!$C:$C,$C55,'Transmission Cost by Case'!$D:$D,$E55),0)</f>
        <v>0</v>
      </c>
      <c r="K55" s="21">
        <f>IF(K$2&gt;=$G55,INDEX(CHOOSE(MATCH($C55,'Resource Cost Trajectories'!$B$3:$B$6,0),'Resource Cost Trajectories'!$C$113:$F$142,'Resource Cost Trajectories'!$I$113:$L$142,'Resource Cost Trajectories'!$O$113:$R$142,'Resource Cost Trajectories'!$U$113:$X$142),MATCH($G55,'Resource Cost Trajectories'!$B$113:$B$142,0),MATCH($D55,'Resource Cost Trajectories'!$C$112:$F$112,0))+SUMIFS('Transmission Cost by Case'!$H:$H,'Transmission Cost by Case'!$B:$B,$B55,'Transmission Cost by Case'!$C:$C,$C55,'Transmission Cost by Case'!$D:$D,$E55),0)</f>
        <v>0</v>
      </c>
      <c r="L55" s="21">
        <f>IF(L$2&gt;=$G55,INDEX(CHOOSE(MATCH($C55,'Resource Cost Trajectories'!$B$3:$B$6,0),'Resource Cost Trajectories'!$C$113:$F$142,'Resource Cost Trajectories'!$I$113:$L$142,'Resource Cost Trajectories'!$O$113:$R$142,'Resource Cost Trajectories'!$U$113:$X$142),MATCH($G55,'Resource Cost Trajectories'!$B$113:$B$142,0),MATCH($D55,'Resource Cost Trajectories'!$C$112:$F$112,0))+SUMIFS('Transmission Cost by Case'!$H:$H,'Transmission Cost by Case'!$B:$B,$B55,'Transmission Cost by Case'!$C:$C,$C55,'Transmission Cost by Case'!$D:$D,$E55),0)</f>
        <v>0</v>
      </c>
      <c r="M55" s="21">
        <f>IF(M$2&gt;=$G55,INDEX(CHOOSE(MATCH($C55,'Resource Cost Trajectories'!$B$3:$B$6,0),'Resource Cost Trajectories'!$C$113:$F$142,'Resource Cost Trajectories'!$I$113:$L$142,'Resource Cost Trajectories'!$O$113:$R$142,'Resource Cost Trajectories'!$U$113:$X$142),MATCH($G55,'Resource Cost Trajectories'!$B$113:$B$142,0),MATCH($D55,'Resource Cost Trajectories'!$C$112:$F$112,0))+SUMIFS('Transmission Cost by Case'!$H:$H,'Transmission Cost by Case'!$B:$B,$B55,'Transmission Cost by Case'!$C:$C,$C55,'Transmission Cost by Case'!$D:$D,$E55),0)</f>
        <v>0</v>
      </c>
      <c r="N55" s="21">
        <f>IF(N$2&gt;=$G55,INDEX(CHOOSE(MATCH($C55,'Resource Cost Trajectories'!$B$3:$B$6,0),'Resource Cost Trajectories'!$C$113:$F$142,'Resource Cost Trajectories'!$I$113:$L$142,'Resource Cost Trajectories'!$O$113:$R$142,'Resource Cost Trajectories'!$U$113:$X$142),MATCH($G55,'Resource Cost Trajectories'!$B$113:$B$142,0),MATCH($D55,'Resource Cost Trajectories'!$C$112:$F$112,0))+SUMIFS('Transmission Cost by Case'!$H:$H,'Transmission Cost by Case'!$B:$B,$B55,'Transmission Cost by Case'!$C:$C,$C55,'Transmission Cost by Case'!$D:$D,$E55),0)</f>
        <v>0</v>
      </c>
      <c r="O55" s="21">
        <f>IF(O$2&gt;=$G55,INDEX(CHOOSE(MATCH($C55,'Resource Cost Trajectories'!$B$3:$B$6,0),'Resource Cost Trajectories'!$C$113:$F$142,'Resource Cost Trajectories'!$I$113:$L$142,'Resource Cost Trajectories'!$O$113:$R$142,'Resource Cost Trajectories'!$U$113:$X$142),MATCH($G55,'Resource Cost Trajectories'!$B$113:$B$142,0),MATCH($D55,'Resource Cost Trajectories'!$C$112:$F$112,0))+SUMIFS('Transmission Cost by Case'!$H:$H,'Transmission Cost by Case'!$B:$B,$B55,'Transmission Cost by Case'!$C:$C,$C55,'Transmission Cost by Case'!$D:$D,$E55),0)</f>
        <v>0</v>
      </c>
      <c r="P55" s="21">
        <f>IF(P$2&gt;=$G55,INDEX(CHOOSE(MATCH($C55,'Resource Cost Trajectories'!$B$3:$B$6,0),'Resource Cost Trajectories'!$C$113:$F$142,'Resource Cost Trajectories'!$I$113:$L$142,'Resource Cost Trajectories'!$O$113:$R$142,'Resource Cost Trajectories'!$U$113:$X$142),MATCH($G55,'Resource Cost Trajectories'!$B$113:$B$142,0),MATCH($D55,'Resource Cost Trajectories'!$C$112:$F$112,0))+SUMIFS('Transmission Cost by Case'!$H:$H,'Transmission Cost by Case'!$B:$B,$B55,'Transmission Cost by Case'!$C:$C,$C55,'Transmission Cost by Case'!$D:$D,$E55),0)</f>
        <v>0</v>
      </c>
      <c r="Q55" s="21">
        <f>IF(Q$2&gt;=$G55,INDEX(CHOOSE(MATCH($C55,'Resource Cost Trajectories'!$B$3:$B$6,0),'Resource Cost Trajectories'!$C$113:$F$142,'Resource Cost Trajectories'!$I$113:$L$142,'Resource Cost Trajectories'!$O$113:$R$142,'Resource Cost Trajectories'!$U$113:$X$142),MATCH($G55,'Resource Cost Trajectories'!$B$113:$B$142,0),MATCH($D55,'Resource Cost Trajectories'!$C$112:$F$112,0))+SUMIFS('Transmission Cost by Case'!$H:$H,'Transmission Cost by Case'!$B:$B,$B55,'Transmission Cost by Case'!$C:$C,$C55,'Transmission Cost by Case'!$D:$D,$E55),0)</f>
        <v>0</v>
      </c>
      <c r="R55" s="21">
        <f>IF(R$2&gt;=$G55,INDEX(CHOOSE(MATCH($C55,'Resource Cost Trajectories'!$B$3:$B$6,0),'Resource Cost Trajectories'!$C$113:$F$142,'Resource Cost Trajectories'!$I$113:$L$142,'Resource Cost Trajectories'!$O$113:$R$142,'Resource Cost Trajectories'!$U$113:$X$142),MATCH($G55,'Resource Cost Trajectories'!$B$113:$B$142,0),MATCH($D55,'Resource Cost Trajectories'!$C$112:$F$112,0))+SUMIFS('Transmission Cost by Case'!$H:$H,'Transmission Cost by Case'!$B:$B,$B55,'Transmission Cost by Case'!$C:$C,$C55,'Transmission Cost by Case'!$D:$D,$E55),0)</f>
        <v>413.91</v>
      </c>
      <c r="S55" s="21">
        <f>IF(S$2&gt;=$G55,INDEX(CHOOSE(MATCH($C55,'Resource Cost Trajectories'!$B$3:$B$6,0),'Resource Cost Trajectories'!$C$113:$F$142,'Resource Cost Trajectories'!$I$113:$L$142,'Resource Cost Trajectories'!$O$113:$R$142,'Resource Cost Trajectories'!$U$113:$X$142),MATCH($G55,'Resource Cost Trajectories'!$B$113:$B$142,0),MATCH($D55,'Resource Cost Trajectories'!$C$112:$F$112,0))+SUMIFS('Transmission Cost by Case'!$H:$H,'Transmission Cost by Case'!$B:$B,$B55,'Transmission Cost by Case'!$C:$C,$C55,'Transmission Cost by Case'!$D:$D,$E55),0)</f>
        <v>413.91</v>
      </c>
      <c r="T55" s="21">
        <f>IF(T$2&gt;=$G55,INDEX(CHOOSE(MATCH($C55,'Resource Cost Trajectories'!$B$3:$B$6,0),'Resource Cost Trajectories'!$C$113:$F$142,'Resource Cost Trajectories'!$I$113:$L$142,'Resource Cost Trajectories'!$O$113:$R$142,'Resource Cost Trajectories'!$U$113:$X$142),MATCH($G55,'Resource Cost Trajectories'!$B$113:$B$142,0),MATCH($D55,'Resource Cost Trajectories'!$C$112:$F$112,0))+SUMIFS('Transmission Cost by Case'!$H:$H,'Transmission Cost by Case'!$B:$B,$B55,'Transmission Cost by Case'!$C:$C,$C55,'Transmission Cost by Case'!$D:$D,$E55),0)</f>
        <v>413.91</v>
      </c>
      <c r="U55" s="21">
        <f>IF(U$2&gt;=$G55,INDEX(CHOOSE(MATCH($C55,'Resource Cost Trajectories'!$B$3:$B$6,0),'Resource Cost Trajectories'!$C$113:$F$142,'Resource Cost Trajectories'!$I$113:$L$142,'Resource Cost Trajectories'!$O$113:$R$142,'Resource Cost Trajectories'!$U$113:$X$142),MATCH($G55,'Resource Cost Trajectories'!$B$113:$B$142,0),MATCH($D55,'Resource Cost Trajectories'!$C$112:$F$112,0))+SUMIFS('Transmission Cost by Case'!$H:$H,'Transmission Cost by Case'!$B:$B,$B55,'Transmission Cost by Case'!$C:$C,$C55,'Transmission Cost by Case'!$D:$D,$E55),0)</f>
        <v>413.91</v>
      </c>
      <c r="V55" s="21">
        <f>IF(V$2&gt;=$G55,INDEX(CHOOSE(MATCH($C55,'Resource Cost Trajectories'!$B$3:$B$6,0),'Resource Cost Trajectories'!$C$113:$F$142,'Resource Cost Trajectories'!$I$113:$L$142,'Resource Cost Trajectories'!$O$113:$R$142,'Resource Cost Trajectories'!$U$113:$X$142),MATCH($G55,'Resource Cost Trajectories'!$B$113:$B$142,0),MATCH($D55,'Resource Cost Trajectories'!$C$112:$F$112,0))+SUMIFS('Transmission Cost by Case'!$H:$H,'Transmission Cost by Case'!$B:$B,$B55,'Transmission Cost by Case'!$C:$C,$C55,'Transmission Cost by Case'!$D:$D,$E55),0)</f>
        <v>413.91</v>
      </c>
      <c r="W55" s="21">
        <f>IF(W$2&gt;=$G55,INDEX(CHOOSE(MATCH($C55,'Resource Cost Trajectories'!$B$3:$B$6,0),'Resource Cost Trajectories'!$C$113:$F$142,'Resource Cost Trajectories'!$I$113:$L$142,'Resource Cost Trajectories'!$O$113:$R$142,'Resource Cost Trajectories'!$U$113:$X$142),MATCH($G55,'Resource Cost Trajectories'!$B$113:$B$142,0),MATCH($D55,'Resource Cost Trajectories'!$C$112:$F$112,0))+SUMIFS('Transmission Cost by Case'!$H:$H,'Transmission Cost by Case'!$B:$B,$B55,'Transmission Cost by Case'!$C:$C,$C55,'Transmission Cost by Case'!$D:$D,$E55),0)</f>
        <v>413.91</v>
      </c>
    </row>
    <row r="56" spans="2:23">
      <c r="B56" s="3">
        <v>7</v>
      </c>
      <c r="C56" s="3" t="s">
        <v>19</v>
      </c>
      <c r="D56" s="3" t="s">
        <v>13</v>
      </c>
      <c r="E56" s="3" t="s">
        <v>17</v>
      </c>
      <c r="F56" s="4">
        <v>10000</v>
      </c>
      <c r="G56" s="4">
        <v>2040</v>
      </c>
      <c r="H56" s="21">
        <f>IF(H$2&gt;=$G56,INDEX(CHOOSE(MATCH($C56,'Resource Cost Trajectories'!$B$3:$B$6,0),'Resource Cost Trajectories'!$C$113:$F$142,'Resource Cost Trajectories'!$I$113:$L$142,'Resource Cost Trajectories'!$O$113:$R$142,'Resource Cost Trajectories'!$U$113:$X$142),MATCH($G56,'Resource Cost Trajectories'!$B$113:$B$142,0),MATCH($D56,'Resource Cost Trajectories'!$C$112:$F$112,0))+SUMIFS('Transmission Cost by Case'!$H:$H,'Transmission Cost by Case'!$B:$B,$B56,'Transmission Cost by Case'!$C:$C,$C56,'Transmission Cost by Case'!$D:$D,$E56),0)</f>
        <v>0</v>
      </c>
      <c r="I56" s="21">
        <f>IF(I$2&gt;=$G56,INDEX(CHOOSE(MATCH($C56,'Resource Cost Trajectories'!$B$3:$B$6,0),'Resource Cost Trajectories'!$C$113:$F$142,'Resource Cost Trajectories'!$I$113:$L$142,'Resource Cost Trajectories'!$O$113:$R$142,'Resource Cost Trajectories'!$U$113:$X$142),MATCH($G56,'Resource Cost Trajectories'!$B$113:$B$142,0),MATCH($D56,'Resource Cost Trajectories'!$C$112:$F$112,0))+SUMIFS('Transmission Cost by Case'!$H:$H,'Transmission Cost by Case'!$B:$B,$B56,'Transmission Cost by Case'!$C:$C,$C56,'Transmission Cost by Case'!$D:$D,$E56),0)</f>
        <v>0</v>
      </c>
      <c r="J56" s="21">
        <f>IF(J$2&gt;=$G56,INDEX(CHOOSE(MATCH($C56,'Resource Cost Trajectories'!$B$3:$B$6,0),'Resource Cost Trajectories'!$C$113:$F$142,'Resource Cost Trajectories'!$I$113:$L$142,'Resource Cost Trajectories'!$O$113:$R$142,'Resource Cost Trajectories'!$U$113:$X$142),MATCH($G56,'Resource Cost Trajectories'!$B$113:$B$142,0),MATCH($D56,'Resource Cost Trajectories'!$C$112:$F$112,0))+SUMIFS('Transmission Cost by Case'!$H:$H,'Transmission Cost by Case'!$B:$B,$B56,'Transmission Cost by Case'!$C:$C,$C56,'Transmission Cost by Case'!$D:$D,$E56),0)</f>
        <v>0</v>
      </c>
      <c r="K56" s="21">
        <f>IF(K$2&gt;=$G56,INDEX(CHOOSE(MATCH($C56,'Resource Cost Trajectories'!$B$3:$B$6,0),'Resource Cost Trajectories'!$C$113:$F$142,'Resource Cost Trajectories'!$I$113:$L$142,'Resource Cost Trajectories'!$O$113:$R$142,'Resource Cost Trajectories'!$U$113:$X$142),MATCH($G56,'Resource Cost Trajectories'!$B$113:$B$142,0),MATCH($D56,'Resource Cost Trajectories'!$C$112:$F$112,0))+SUMIFS('Transmission Cost by Case'!$H:$H,'Transmission Cost by Case'!$B:$B,$B56,'Transmission Cost by Case'!$C:$C,$C56,'Transmission Cost by Case'!$D:$D,$E56),0)</f>
        <v>0</v>
      </c>
      <c r="L56" s="21">
        <f>IF(L$2&gt;=$G56,INDEX(CHOOSE(MATCH($C56,'Resource Cost Trajectories'!$B$3:$B$6,0),'Resource Cost Trajectories'!$C$113:$F$142,'Resource Cost Trajectories'!$I$113:$L$142,'Resource Cost Trajectories'!$O$113:$R$142,'Resource Cost Trajectories'!$U$113:$X$142),MATCH($G56,'Resource Cost Trajectories'!$B$113:$B$142,0),MATCH($D56,'Resource Cost Trajectories'!$C$112:$F$112,0))+SUMIFS('Transmission Cost by Case'!$H:$H,'Transmission Cost by Case'!$B:$B,$B56,'Transmission Cost by Case'!$C:$C,$C56,'Transmission Cost by Case'!$D:$D,$E56),0)</f>
        <v>0</v>
      </c>
      <c r="M56" s="21">
        <f>IF(M$2&gt;=$G56,INDEX(CHOOSE(MATCH($C56,'Resource Cost Trajectories'!$B$3:$B$6,0),'Resource Cost Trajectories'!$C$113:$F$142,'Resource Cost Trajectories'!$I$113:$L$142,'Resource Cost Trajectories'!$O$113:$R$142,'Resource Cost Trajectories'!$U$113:$X$142),MATCH($G56,'Resource Cost Trajectories'!$B$113:$B$142,0),MATCH($D56,'Resource Cost Trajectories'!$C$112:$F$112,0))+SUMIFS('Transmission Cost by Case'!$H:$H,'Transmission Cost by Case'!$B:$B,$B56,'Transmission Cost by Case'!$C:$C,$C56,'Transmission Cost by Case'!$D:$D,$E56),0)</f>
        <v>0</v>
      </c>
      <c r="N56" s="21">
        <f>IF(N$2&gt;=$G56,INDEX(CHOOSE(MATCH($C56,'Resource Cost Trajectories'!$B$3:$B$6,0),'Resource Cost Trajectories'!$C$113:$F$142,'Resource Cost Trajectories'!$I$113:$L$142,'Resource Cost Trajectories'!$O$113:$R$142,'Resource Cost Trajectories'!$U$113:$X$142),MATCH($G56,'Resource Cost Trajectories'!$B$113:$B$142,0),MATCH($D56,'Resource Cost Trajectories'!$C$112:$F$112,0))+SUMIFS('Transmission Cost by Case'!$H:$H,'Transmission Cost by Case'!$B:$B,$B56,'Transmission Cost by Case'!$C:$C,$C56,'Transmission Cost by Case'!$D:$D,$E56),0)</f>
        <v>0</v>
      </c>
      <c r="O56" s="21">
        <f>IF(O$2&gt;=$G56,INDEX(CHOOSE(MATCH($C56,'Resource Cost Trajectories'!$B$3:$B$6,0),'Resource Cost Trajectories'!$C$113:$F$142,'Resource Cost Trajectories'!$I$113:$L$142,'Resource Cost Trajectories'!$O$113:$R$142,'Resource Cost Trajectories'!$U$113:$X$142),MATCH($G56,'Resource Cost Trajectories'!$B$113:$B$142,0),MATCH($D56,'Resource Cost Trajectories'!$C$112:$F$112,0))+SUMIFS('Transmission Cost by Case'!$H:$H,'Transmission Cost by Case'!$B:$B,$B56,'Transmission Cost by Case'!$C:$C,$C56,'Transmission Cost by Case'!$D:$D,$E56),0)</f>
        <v>0</v>
      </c>
      <c r="P56" s="21">
        <f>IF(P$2&gt;=$G56,INDEX(CHOOSE(MATCH($C56,'Resource Cost Trajectories'!$B$3:$B$6,0),'Resource Cost Trajectories'!$C$113:$F$142,'Resource Cost Trajectories'!$I$113:$L$142,'Resource Cost Trajectories'!$O$113:$R$142,'Resource Cost Trajectories'!$U$113:$X$142),MATCH($G56,'Resource Cost Trajectories'!$B$113:$B$142,0),MATCH($D56,'Resource Cost Trajectories'!$C$112:$F$112,0))+SUMIFS('Transmission Cost by Case'!$H:$H,'Transmission Cost by Case'!$B:$B,$B56,'Transmission Cost by Case'!$C:$C,$C56,'Transmission Cost by Case'!$D:$D,$E56),0)</f>
        <v>0</v>
      </c>
      <c r="Q56" s="21">
        <f>IF(Q$2&gt;=$G56,INDEX(CHOOSE(MATCH($C56,'Resource Cost Trajectories'!$B$3:$B$6,0),'Resource Cost Trajectories'!$C$113:$F$142,'Resource Cost Trajectories'!$I$113:$L$142,'Resource Cost Trajectories'!$O$113:$R$142,'Resource Cost Trajectories'!$U$113:$X$142),MATCH($G56,'Resource Cost Trajectories'!$B$113:$B$142,0),MATCH($D56,'Resource Cost Trajectories'!$C$112:$F$112,0))+SUMIFS('Transmission Cost by Case'!$H:$H,'Transmission Cost by Case'!$B:$B,$B56,'Transmission Cost by Case'!$C:$C,$C56,'Transmission Cost by Case'!$D:$D,$E56),0)</f>
        <v>0</v>
      </c>
      <c r="R56" s="21">
        <f>IF(R$2&gt;=$G56,INDEX(CHOOSE(MATCH($C56,'Resource Cost Trajectories'!$B$3:$B$6,0),'Resource Cost Trajectories'!$C$113:$F$142,'Resource Cost Trajectories'!$I$113:$L$142,'Resource Cost Trajectories'!$O$113:$R$142,'Resource Cost Trajectories'!$U$113:$X$142),MATCH($G56,'Resource Cost Trajectories'!$B$113:$B$142,0),MATCH($D56,'Resource Cost Trajectories'!$C$112:$F$112,0))+SUMIFS('Transmission Cost by Case'!$H:$H,'Transmission Cost by Case'!$B:$B,$B56,'Transmission Cost by Case'!$C:$C,$C56,'Transmission Cost by Case'!$D:$D,$E56),0)</f>
        <v>390.90000000000003</v>
      </c>
      <c r="S56" s="21">
        <f>IF(S$2&gt;=$G56,INDEX(CHOOSE(MATCH($C56,'Resource Cost Trajectories'!$B$3:$B$6,0),'Resource Cost Trajectories'!$C$113:$F$142,'Resource Cost Trajectories'!$I$113:$L$142,'Resource Cost Trajectories'!$O$113:$R$142,'Resource Cost Trajectories'!$U$113:$X$142),MATCH($G56,'Resource Cost Trajectories'!$B$113:$B$142,0),MATCH($D56,'Resource Cost Trajectories'!$C$112:$F$112,0))+SUMIFS('Transmission Cost by Case'!$H:$H,'Transmission Cost by Case'!$B:$B,$B56,'Transmission Cost by Case'!$C:$C,$C56,'Transmission Cost by Case'!$D:$D,$E56),0)</f>
        <v>390.90000000000003</v>
      </c>
      <c r="T56" s="21">
        <f>IF(T$2&gt;=$G56,INDEX(CHOOSE(MATCH($C56,'Resource Cost Trajectories'!$B$3:$B$6,0),'Resource Cost Trajectories'!$C$113:$F$142,'Resource Cost Trajectories'!$I$113:$L$142,'Resource Cost Trajectories'!$O$113:$R$142,'Resource Cost Trajectories'!$U$113:$X$142),MATCH($G56,'Resource Cost Trajectories'!$B$113:$B$142,0),MATCH($D56,'Resource Cost Trajectories'!$C$112:$F$112,0))+SUMIFS('Transmission Cost by Case'!$H:$H,'Transmission Cost by Case'!$B:$B,$B56,'Transmission Cost by Case'!$C:$C,$C56,'Transmission Cost by Case'!$D:$D,$E56),0)</f>
        <v>390.90000000000003</v>
      </c>
      <c r="U56" s="21">
        <f>IF(U$2&gt;=$G56,INDEX(CHOOSE(MATCH($C56,'Resource Cost Trajectories'!$B$3:$B$6,0),'Resource Cost Trajectories'!$C$113:$F$142,'Resource Cost Trajectories'!$I$113:$L$142,'Resource Cost Trajectories'!$O$113:$R$142,'Resource Cost Trajectories'!$U$113:$X$142),MATCH($G56,'Resource Cost Trajectories'!$B$113:$B$142,0),MATCH($D56,'Resource Cost Trajectories'!$C$112:$F$112,0))+SUMIFS('Transmission Cost by Case'!$H:$H,'Transmission Cost by Case'!$B:$B,$B56,'Transmission Cost by Case'!$C:$C,$C56,'Transmission Cost by Case'!$D:$D,$E56),0)</f>
        <v>390.90000000000003</v>
      </c>
      <c r="V56" s="21">
        <f>IF(V$2&gt;=$G56,INDEX(CHOOSE(MATCH($C56,'Resource Cost Trajectories'!$B$3:$B$6,0),'Resource Cost Trajectories'!$C$113:$F$142,'Resource Cost Trajectories'!$I$113:$L$142,'Resource Cost Trajectories'!$O$113:$R$142,'Resource Cost Trajectories'!$U$113:$X$142),MATCH($G56,'Resource Cost Trajectories'!$B$113:$B$142,0),MATCH($D56,'Resource Cost Trajectories'!$C$112:$F$112,0))+SUMIFS('Transmission Cost by Case'!$H:$H,'Transmission Cost by Case'!$B:$B,$B56,'Transmission Cost by Case'!$C:$C,$C56,'Transmission Cost by Case'!$D:$D,$E56),0)</f>
        <v>390.90000000000003</v>
      </c>
      <c r="W56" s="21">
        <f>IF(W$2&gt;=$G56,INDEX(CHOOSE(MATCH($C56,'Resource Cost Trajectories'!$B$3:$B$6,0),'Resource Cost Trajectories'!$C$113:$F$142,'Resource Cost Trajectories'!$I$113:$L$142,'Resource Cost Trajectories'!$O$113:$R$142,'Resource Cost Trajectories'!$U$113:$X$142),MATCH($G56,'Resource Cost Trajectories'!$B$113:$B$142,0),MATCH($D56,'Resource Cost Trajectories'!$C$112:$F$112,0))+SUMIFS('Transmission Cost by Case'!$H:$H,'Transmission Cost by Case'!$B:$B,$B56,'Transmission Cost by Case'!$C:$C,$C56,'Transmission Cost by Case'!$D:$D,$E56),0)</f>
        <v>390.90000000000003</v>
      </c>
    </row>
    <row r="57" spans="2:23">
      <c r="B57" s="3">
        <v>7</v>
      </c>
      <c r="C57" s="3" t="s">
        <v>19</v>
      </c>
      <c r="D57" s="3" t="s">
        <v>12</v>
      </c>
      <c r="E57" s="3" t="s">
        <v>16</v>
      </c>
      <c r="F57" s="4">
        <v>10000</v>
      </c>
      <c r="G57" s="4">
        <v>2040</v>
      </c>
      <c r="H57" s="21">
        <f>IF(H$2&gt;=$G57,INDEX(CHOOSE(MATCH($C57,'Resource Cost Trajectories'!$B$3:$B$6,0),'Resource Cost Trajectories'!$C$113:$F$142,'Resource Cost Trajectories'!$I$113:$L$142,'Resource Cost Trajectories'!$O$113:$R$142,'Resource Cost Trajectories'!$U$113:$X$142),MATCH($G57,'Resource Cost Trajectories'!$B$113:$B$142,0),MATCH($D57,'Resource Cost Trajectories'!$C$112:$F$112,0))+SUMIFS('Transmission Cost by Case'!$H:$H,'Transmission Cost by Case'!$B:$B,$B57,'Transmission Cost by Case'!$C:$C,$C57,'Transmission Cost by Case'!$D:$D,$E57),0)</f>
        <v>0</v>
      </c>
      <c r="I57" s="21">
        <f>IF(I$2&gt;=$G57,INDEX(CHOOSE(MATCH($C57,'Resource Cost Trajectories'!$B$3:$B$6,0),'Resource Cost Trajectories'!$C$113:$F$142,'Resource Cost Trajectories'!$I$113:$L$142,'Resource Cost Trajectories'!$O$113:$R$142,'Resource Cost Trajectories'!$U$113:$X$142),MATCH($G57,'Resource Cost Trajectories'!$B$113:$B$142,0),MATCH($D57,'Resource Cost Trajectories'!$C$112:$F$112,0))+SUMIFS('Transmission Cost by Case'!$H:$H,'Transmission Cost by Case'!$B:$B,$B57,'Transmission Cost by Case'!$C:$C,$C57,'Transmission Cost by Case'!$D:$D,$E57),0)</f>
        <v>0</v>
      </c>
      <c r="J57" s="21">
        <f>IF(J$2&gt;=$G57,INDEX(CHOOSE(MATCH($C57,'Resource Cost Trajectories'!$B$3:$B$6,0),'Resource Cost Trajectories'!$C$113:$F$142,'Resource Cost Trajectories'!$I$113:$L$142,'Resource Cost Trajectories'!$O$113:$R$142,'Resource Cost Trajectories'!$U$113:$X$142),MATCH($G57,'Resource Cost Trajectories'!$B$113:$B$142,0),MATCH($D57,'Resource Cost Trajectories'!$C$112:$F$112,0))+SUMIFS('Transmission Cost by Case'!$H:$H,'Transmission Cost by Case'!$B:$B,$B57,'Transmission Cost by Case'!$C:$C,$C57,'Transmission Cost by Case'!$D:$D,$E57),0)</f>
        <v>0</v>
      </c>
      <c r="K57" s="21">
        <f>IF(K$2&gt;=$G57,INDEX(CHOOSE(MATCH($C57,'Resource Cost Trajectories'!$B$3:$B$6,0),'Resource Cost Trajectories'!$C$113:$F$142,'Resource Cost Trajectories'!$I$113:$L$142,'Resource Cost Trajectories'!$O$113:$R$142,'Resource Cost Trajectories'!$U$113:$X$142),MATCH($G57,'Resource Cost Trajectories'!$B$113:$B$142,0),MATCH($D57,'Resource Cost Trajectories'!$C$112:$F$112,0))+SUMIFS('Transmission Cost by Case'!$H:$H,'Transmission Cost by Case'!$B:$B,$B57,'Transmission Cost by Case'!$C:$C,$C57,'Transmission Cost by Case'!$D:$D,$E57),0)</f>
        <v>0</v>
      </c>
      <c r="L57" s="21">
        <f>IF(L$2&gt;=$G57,INDEX(CHOOSE(MATCH($C57,'Resource Cost Trajectories'!$B$3:$B$6,0),'Resource Cost Trajectories'!$C$113:$F$142,'Resource Cost Trajectories'!$I$113:$L$142,'Resource Cost Trajectories'!$O$113:$R$142,'Resource Cost Trajectories'!$U$113:$X$142),MATCH($G57,'Resource Cost Trajectories'!$B$113:$B$142,0),MATCH($D57,'Resource Cost Trajectories'!$C$112:$F$112,0))+SUMIFS('Transmission Cost by Case'!$H:$H,'Transmission Cost by Case'!$B:$B,$B57,'Transmission Cost by Case'!$C:$C,$C57,'Transmission Cost by Case'!$D:$D,$E57),0)</f>
        <v>0</v>
      </c>
      <c r="M57" s="21">
        <f>IF(M$2&gt;=$G57,INDEX(CHOOSE(MATCH($C57,'Resource Cost Trajectories'!$B$3:$B$6,0),'Resource Cost Trajectories'!$C$113:$F$142,'Resource Cost Trajectories'!$I$113:$L$142,'Resource Cost Trajectories'!$O$113:$R$142,'Resource Cost Trajectories'!$U$113:$X$142),MATCH($G57,'Resource Cost Trajectories'!$B$113:$B$142,0),MATCH($D57,'Resource Cost Trajectories'!$C$112:$F$112,0))+SUMIFS('Transmission Cost by Case'!$H:$H,'Transmission Cost by Case'!$B:$B,$B57,'Transmission Cost by Case'!$C:$C,$C57,'Transmission Cost by Case'!$D:$D,$E57),0)</f>
        <v>0</v>
      </c>
      <c r="N57" s="21">
        <f>IF(N$2&gt;=$G57,INDEX(CHOOSE(MATCH($C57,'Resource Cost Trajectories'!$B$3:$B$6,0),'Resource Cost Trajectories'!$C$113:$F$142,'Resource Cost Trajectories'!$I$113:$L$142,'Resource Cost Trajectories'!$O$113:$R$142,'Resource Cost Trajectories'!$U$113:$X$142),MATCH($G57,'Resource Cost Trajectories'!$B$113:$B$142,0),MATCH($D57,'Resource Cost Trajectories'!$C$112:$F$112,0))+SUMIFS('Transmission Cost by Case'!$H:$H,'Transmission Cost by Case'!$B:$B,$B57,'Transmission Cost by Case'!$C:$C,$C57,'Transmission Cost by Case'!$D:$D,$E57),0)</f>
        <v>0</v>
      </c>
      <c r="O57" s="21">
        <f>IF(O$2&gt;=$G57,INDEX(CHOOSE(MATCH($C57,'Resource Cost Trajectories'!$B$3:$B$6,0),'Resource Cost Trajectories'!$C$113:$F$142,'Resource Cost Trajectories'!$I$113:$L$142,'Resource Cost Trajectories'!$O$113:$R$142,'Resource Cost Trajectories'!$U$113:$X$142),MATCH($G57,'Resource Cost Trajectories'!$B$113:$B$142,0),MATCH($D57,'Resource Cost Trajectories'!$C$112:$F$112,0))+SUMIFS('Transmission Cost by Case'!$H:$H,'Transmission Cost by Case'!$B:$B,$B57,'Transmission Cost by Case'!$C:$C,$C57,'Transmission Cost by Case'!$D:$D,$E57),0)</f>
        <v>0</v>
      </c>
      <c r="P57" s="21">
        <f>IF(P$2&gt;=$G57,INDEX(CHOOSE(MATCH($C57,'Resource Cost Trajectories'!$B$3:$B$6,0),'Resource Cost Trajectories'!$C$113:$F$142,'Resource Cost Trajectories'!$I$113:$L$142,'Resource Cost Trajectories'!$O$113:$R$142,'Resource Cost Trajectories'!$U$113:$X$142),MATCH($G57,'Resource Cost Trajectories'!$B$113:$B$142,0),MATCH($D57,'Resource Cost Trajectories'!$C$112:$F$112,0))+SUMIFS('Transmission Cost by Case'!$H:$H,'Transmission Cost by Case'!$B:$B,$B57,'Transmission Cost by Case'!$C:$C,$C57,'Transmission Cost by Case'!$D:$D,$E57),0)</f>
        <v>0</v>
      </c>
      <c r="Q57" s="21">
        <f>IF(Q$2&gt;=$G57,INDEX(CHOOSE(MATCH($C57,'Resource Cost Trajectories'!$B$3:$B$6,0),'Resource Cost Trajectories'!$C$113:$F$142,'Resource Cost Trajectories'!$I$113:$L$142,'Resource Cost Trajectories'!$O$113:$R$142,'Resource Cost Trajectories'!$U$113:$X$142),MATCH($G57,'Resource Cost Trajectories'!$B$113:$B$142,0),MATCH($D57,'Resource Cost Trajectories'!$C$112:$F$112,0))+SUMIFS('Transmission Cost by Case'!$H:$H,'Transmission Cost by Case'!$B:$B,$B57,'Transmission Cost by Case'!$C:$C,$C57,'Transmission Cost by Case'!$D:$D,$E57),0)</f>
        <v>0</v>
      </c>
      <c r="R57" s="21">
        <f>IF(R$2&gt;=$G57,INDEX(CHOOSE(MATCH($C57,'Resource Cost Trajectories'!$B$3:$B$6,0),'Resource Cost Trajectories'!$C$113:$F$142,'Resource Cost Trajectories'!$I$113:$L$142,'Resource Cost Trajectories'!$O$113:$R$142,'Resource Cost Trajectories'!$U$113:$X$142),MATCH($G57,'Resource Cost Trajectories'!$B$113:$B$142,0),MATCH($D57,'Resource Cost Trajectories'!$C$112:$F$112,0))+SUMIFS('Transmission Cost by Case'!$H:$H,'Transmission Cost by Case'!$B:$B,$B57,'Transmission Cost by Case'!$C:$C,$C57,'Transmission Cost by Case'!$D:$D,$E57),0)</f>
        <v>460.26</v>
      </c>
      <c r="S57" s="21">
        <f>IF(S$2&gt;=$G57,INDEX(CHOOSE(MATCH($C57,'Resource Cost Trajectories'!$B$3:$B$6,0),'Resource Cost Trajectories'!$C$113:$F$142,'Resource Cost Trajectories'!$I$113:$L$142,'Resource Cost Trajectories'!$O$113:$R$142,'Resource Cost Trajectories'!$U$113:$X$142),MATCH($G57,'Resource Cost Trajectories'!$B$113:$B$142,0),MATCH($D57,'Resource Cost Trajectories'!$C$112:$F$112,0))+SUMIFS('Transmission Cost by Case'!$H:$H,'Transmission Cost by Case'!$B:$B,$B57,'Transmission Cost by Case'!$C:$C,$C57,'Transmission Cost by Case'!$D:$D,$E57),0)</f>
        <v>460.26</v>
      </c>
      <c r="T57" s="21">
        <f>IF(T$2&gt;=$G57,INDEX(CHOOSE(MATCH($C57,'Resource Cost Trajectories'!$B$3:$B$6,0),'Resource Cost Trajectories'!$C$113:$F$142,'Resource Cost Trajectories'!$I$113:$L$142,'Resource Cost Trajectories'!$O$113:$R$142,'Resource Cost Trajectories'!$U$113:$X$142),MATCH($G57,'Resource Cost Trajectories'!$B$113:$B$142,0),MATCH($D57,'Resource Cost Trajectories'!$C$112:$F$112,0))+SUMIFS('Transmission Cost by Case'!$H:$H,'Transmission Cost by Case'!$B:$B,$B57,'Transmission Cost by Case'!$C:$C,$C57,'Transmission Cost by Case'!$D:$D,$E57),0)</f>
        <v>460.26</v>
      </c>
      <c r="U57" s="21">
        <f>IF(U$2&gt;=$G57,INDEX(CHOOSE(MATCH($C57,'Resource Cost Trajectories'!$B$3:$B$6,0),'Resource Cost Trajectories'!$C$113:$F$142,'Resource Cost Trajectories'!$I$113:$L$142,'Resource Cost Trajectories'!$O$113:$R$142,'Resource Cost Trajectories'!$U$113:$X$142),MATCH($G57,'Resource Cost Trajectories'!$B$113:$B$142,0),MATCH($D57,'Resource Cost Trajectories'!$C$112:$F$112,0))+SUMIFS('Transmission Cost by Case'!$H:$H,'Transmission Cost by Case'!$B:$B,$B57,'Transmission Cost by Case'!$C:$C,$C57,'Transmission Cost by Case'!$D:$D,$E57),0)</f>
        <v>460.26</v>
      </c>
      <c r="V57" s="21">
        <f>IF(V$2&gt;=$G57,INDEX(CHOOSE(MATCH($C57,'Resource Cost Trajectories'!$B$3:$B$6,0),'Resource Cost Trajectories'!$C$113:$F$142,'Resource Cost Trajectories'!$I$113:$L$142,'Resource Cost Trajectories'!$O$113:$R$142,'Resource Cost Trajectories'!$U$113:$X$142),MATCH($G57,'Resource Cost Trajectories'!$B$113:$B$142,0),MATCH($D57,'Resource Cost Trajectories'!$C$112:$F$112,0))+SUMIFS('Transmission Cost by Case'!$H:$H,'Transmission Cost by Case'!$B:$B,$B57,'Transmission Cost by Case'!$C:$C,$C57,'Transmission Cost by Case'!$D:$D,$E57),0)</f>
        <v>460.26</v>
      </c>
      <c r="W57" s="21">
        <f>IF(W$2&gt;=$G57,INDEX(CHOOSE(MATCH($C57,'Resource Cost Trajectories'!$B$3:$B$6,0),'Resource Cost Trajectories'!$C$113:$F$142,'Resource Cost Trajectories'!$I$113:$L$142,'Resource Cost Trajectories'!$O$113:$R$142,'Resource Cost Trajectories'!$U$113:$X$142),MATCH($G57,'Resource Cost Trajectories'!$B$113:$B$142,0),MATCH($D57,'Resource Cost Trajectories'!$C$112:$F$112,0))+SUMIFS('Transmission Cost by Case'!$H:$H,'Transmission Cost by Case'!$B:$B,$B57,'Transmission Cost by Case'!$C:$C,$C57,'Transmission Cost by Case'!$D:$D,$E57),0)</f>
        <v>460.26</v>
      </c>
    </row>
    <row r="58" spans="2:23">
      <c r="B58" s="3">
        <v>7</v>
      </c>
      <c r="C58" s="3" t="s">
        <v>19</v>
      </c>
      <c r="D58" s="3" t="s">
        <v>12</v>
      </c>
      <c r="E58" s="3" t="s">
        <v>17</v>
      </c>
      <c r="F58" s="4">
        <v>10000</v>
      </c>
      <c r="G58" s="4">
        <v>2040</v>
      </c>
      <c r="H58" s="21">
        <f>IF(H$2&gt;=$G58,INDEX(CHOOSE(MATCH($C58,'Resource Cost Trajectories'!$B$3:$B$6,0),'Resource Cost Trajectories'!$C$113:$F$142,'Resource Cost Trajectories'!$I$113:$L$142,'Resource Cost Trajectories'!$O$113:$R$142,'Resource Cost Trajectories'!$U$113:$X$142),MATCH($G58,'Resource Cost Trajectories'!$B$113:$B$142,0),MATCH($D58,'Resource Cost Trajectories'!$C$112:$F$112,0))+SUMIFS('Transmission Cost by Case'!$H:$H,'Transmission Cost by Case'!$B:$B,$B58,'Transmission Cost by Case'!$C:$C,$C58,'Transmission Cost by Case'!$D:$D,$E58),0)</f>
        <v>0</v>
      </c>
      <c r="I58" s="21">
        <f>IF(I$2&gt;=$G58,INDEX(CHOOSE(MATCH($C58,'Resource Cost Trajectories'!$B$3:$B$6,0),'Resource Cost Trajectories'!$C$113:$F$142,'Resource Cost Trajectories'!$I$113:$L$142,'Resource Cost Trajectories'!$O$113:$R$142,'Resource Cost Trajectories'!$U$113:$X$142),MATCH($G58,'Resource Cost Trajectories'!$B$113:$B$142,0),MATCH($D58,'Resource Cost Trajectories'!$C$112:$F$112,0))+SUMIFS('Transmission Cost by Case'!$H:$H,'Transmission Cost by Case'!$B:$B,$B58,'Transmission Cost by Case'!$C:$C,$C58,'Transmission Cost by Case'!$D:$D,$E58),0)</f>
        <v>0</v>
      </c>
      <c r="J58" s="21">
        <f>IF(J$2&gt;=$G58,INDEX(CHOOSE(MATCH($C58,'Resource Cost Trajectories'!$B$3:$B$6,0),'Resource Cost Trajectories'!$C$113:$F$142,'Resource Cost Trajectories'!$I$113:$L$142,'Resource Cost Trajectories'!$O$113:$R$142,'Resource Cost Trajectories'!$U$113:$X$142),MATCH($G58,'Resource Cost Trajectories'!$B$113:$B$142,0),MATCH($D58,'Resource Cost Trajectories'!$C$112:$F$112,0))+SUMIFS('Transmission Cost by Case'!$H:$H,'Transmission Cost by Case'!$B:$B,$B58,'Transmission Cost by Case'!$C:$C,$C58,'Transmission Cost by Case'!$D:$D,$E58),0)</f>
        <v>0</v>
      </c>
      <c r="K58" s="21">
        <f>IF(K$2&gt;=$G58,INDEX(CHOOSE(MATCH($C58,'Resource Cost Trajectories'!$B$3:$B$6,0),'Resource Cost Trajectories'!$C$113:$F$142,'Resource Cost Trajectories'!$I$113:$L$142,'Resource Cost Trajectories'!$O$113:$R$142,'Resource Cost Trajectories'!$U$113:$X$142),MATCH($G58,'Resource Cost Trajectories'!$B$113:$B$142,0),MATCH($D58,'Resource Cost Trajectories'!$C$112:$F$112,0))+SUMIFS('Transmission Cost by Case'!$H:$H,'Transmission Cost by Case'!$B:$B,$B58,'Transmission Cost by Case'!$C:$C,$C58,'Transmission Cost by Case'!$D:$D,$E58),0)</f>
        <v>0</v>
      </c>
      <c r="L58" s="21">
        <f>IF(L$2&gt;=$G58,INDEX(CHOOSE(MATCH($C58,'Resource Cost Trajectories'!$B$3:$B$6,0),'Resource Cost Trajectories'!$C$113:$F$142,'Resource Cost Trajectories'!$I$113:$L$142,'Resource Cost Trajectories'!$O$113:$R$142,'Resource Cost Trajectories'!$U$113:$X$142),MATCH($G58,'Resource Cost Trajectories'!$B$113:$B$142,0),MATCH($D58,'Resource Cost Trajectories'!$C$112:$F$112,0))+SUMIFS('Transmission Cost by Case'!$H:$H,'Transmission Cost by Case'!$B:$B,$B58,'Transmission Cost by Case'!$C:$C,$C58,'Transmission Cost by Case'!$D:$D,$E58),0)</f>
        <v>0</v>
      </c>
      <c r="M58" s="21">
        <f>IF(M$2&gt;=$G58,INDEX(CHOOSE(MATCH($C58,'Resource Cost Trajectories'!$B$3:$B$6,0),'Resource Cost Trajectories'!$C$113:$F$142,'Resource Cost Trajectories'!$I$113:$L$142,'Resource Cost Trajectories'!$O$113:$R$142,'Resource Cost Trajectories'!$U$113:$X$142),MATCH($G58,'Resource Cost Trajectories'!$B$113:$B$142,0),MATCH($D58,'Resource Cost Trajectories'!$C$112:$F$112,0))+SUMIFS('Transmission Cost by Case'!$H:$H,'Transmission Cost by Case'!$B:$B,$B58,'Transmission Cost by Case'!$C:$C,$C58,'Transmission Cost by Case'!$D:$D,$E58),0)</f>
        <v>0</v>
      </c>
      <c r="N58" s="21">
        <f>IF(N$2&gt;=$G58,INDEX(CHOOSE(MATCH($C58,'Resource Cost Trajectories'!$B$3:$B$6,0),'Resource Cost Trajectories'!$C$113:$F$142,'Resource Cost Trajectories'!$I$113:$L$142,'Resource Cost Trajectories'!$O$113:$R$142,'Resource Cost Trajectories'!$U$113:$X$142),MATCH($G58,'Resource Cost Trajectories'!$B$113:$B$142,0),MATCH($D58,'Resource Cost Trajectories'!$C$112:$F$112,0))+SUMIFS('Transmission Cost by Case'!$H:$H,'Transmission Cost by Case'!$B:$B,$B58,'Transmission Cost by Case'!$C:$C,$C58,'Transmission Cost by Case'!$D:$D,$E58),0)</f>
        <v>0</v>
      </c>
      <c r="O58" s="21">
        <f>IF(O$2&gt;=$G58,INDEX(CHOOSE(MATCH($C58,'Resource Cost Trajectories'!$B$3:$B$6,0),'Resource Cost Trajectories'!$C$113:$F$142,'Resource Cost Trajectories'!$I$113:$L$142,'Resource Cost Trajectories'!$O$113:$R$142,'Resource Cost Trajectories'!$U$113:$X$142),MATCH($G58,'Resource Cost Trajectories'!$B$113:$B$142,0),MATCH($D58,'Resource Cost Trajectories'!$C$112:$F$112,0))+SUMIFS('Transmission Cost by Case'!$H:$H,'Transmission Cost by Case'!$B:$B,$B58,'Transmission Cost by Case'!$C:$C,$C58,'Transmission Cost by Case'!$D:$D,$E58),0)</f>
        <v>0</v>
      </c>
      <c r="P58" s="21">
        <f>IF(P$2&gt;=$G58,INDEX(CHOOSE(MATCH($C58,'Resource Cost Trajectories'!$B$3:$B$6,0),'Resource Cost Trajectories'!$C$113:$F$142,'Resource Cost Trajectories'!$I$113:$L$142,'Resource Cost Trajectories'!$O$113:$R$142,'Resource Cost Trajectories'!$U$113:$X$142),MATCH($G58,'Resource Cost Trajectories'!$B$113:$B$142,0),MATCH($D58,'Resource Cost Trajectories'!$C$112:$F$112,0))+SUMIFS('Transmission Cost by Case'!$H:$H,'Transmission Cost by Case'!$B:$B,$B58,'Transmission Cost by Case'!$C:$C,$C58,'Transmission Cost by Case'!$D:$D,$E58),0)</f>
        <v>0</v>
      </c>
      <c r="Q58" s="21">
        <f>IF(Q$2&gt;=$G58,INDEX(CHOOSE(MATCH($C58,'Resource Cost Trajectories'!$B$3:$B$6,0),'Resource Cost Trajectories'!$C$113:$F$142,'Resource Cost Trajectories'!$I$113:$L$142,'Resource Cost Trajectories'!$O$113:$R$142,'Resource Cost Trajectories'!$U$113:$X$142),MATCH($G58,'Resource Cost Trajectories'!$B$113:$B$142,0),MATCH($D58,'Resource Cost Trajectories'!$C$112:$F$112,0))+SUMIFS('Transmission Cost by Case'!$H:$H,'Transmission Cost by Case'!$B:$B,$B58,'Transmission Cost by Case'!$C:$C,$C58,'Transmission Cost by Case'!$D:$D,$E58),0)</f>
        <v>0</v>
      </c>
      <c r="R58" s="21">
        <f>IF(R$2&gt;=$G58,INDEX(CHOOSE(MATCH($C58,'Resource Cost Trajectories'!$B$3:$B$6,0),'Resource Cost Trajectories'!$C$113:$F$142,'Resource Cost Trajectories'!$I$113:$L$142,'Resource Cost Trajectories'!$O$113:$R$142,'Resource Cost Trajectories'!$U$113:$X$142),MATCH($G58,'Resource Cost Trajectories'!$B$113:$B$142,0),MATCH($D58,'Resource Cost Trajectories'!$C$112:$F$112,0))+SUMIFS('Transmission Cost by Case'!$H:$H,'Transmission Cost by Case'!$B:$B,$B58,'Transmission Cost by Case'!$C:$C,$C58,'Transmission Cost by Case'!$D:$D,$E58),0)</f>
        <v>413.91</v>
      </c>
      <c r="S58" s="21">
        <f>IF(S$2&gt;=$G58,INDEX(CHOOSE(MATCH($C58,'Resource Cost Trajectories'!$B$3:$B$6,0),'Resource Cost Trajectories'!$C$113:$F$142,'Resource Cost Trajectories'!$I$113:$L$142,'Resource Cost Trajectories'!$O$113:$R$142,'Resource Cost Trajectories'!$U$113:$X$142),MATCH($G58,'Resource Cost Trajectories'!$B$113:$B$142,0),MATCH($D58,'Resource Cost Trajectories'!$C$112:$F$112,0))+SUMIFS('Transmission Cost by Case'!$H:$H,'Transmission Cost by Case'!$B:$B,$B58,'Transmission Cost by Case'!$C:$C,$C58,'Transmission Cost by Case'!$D:$D,$E58),0)</f>
        <v>413.91</v>
      </c>
      <c r="T58" s="21">
        <f>IF(T$2&gt;=$G58,INDEX(CHOOSE(MATCH($C58,'Resource Cost Trajectories'!$B$3:$B$6,0),'Resource Cost Trajectories'!$C$113:$F$142,'Resource Cost Trajectories'!$I$113:$L$142,'Resource Cost Trajectories'!$O$113:$R$142,'Resource Cost Trajectories'!$U$113:$X$142),MATCH($G58,'Resource Cost Trajectories'!$B$113:$B$142,0),MATCH($D58,'Resource Cost Trajectories'!$C$112:$F$112,0))+SUMIFS('Transmission Cost by Case'!$H:$H,'Transmission Cost by Case'!$B:$B,$B58,'Transmission Cost by Case'!$C:$C,$C58,'Transmission Cost by Case'!$D:$D,$E58),0)</f>
        <v>413.91</v>
      </c>
      <c r="U58" s="21">
        <f>IF(U$2&gt;=$G58,INDEX(CHOOSE(MATCH($C58,'Resource Cost Trajectories'!$B$3:$B$6,0),'Resource Cost Trajectories'!$C$113:$F$142,'Resource Cost Trajectories'!$I$113:$L$142,'Resource Cost Trajectories'!$O$113:$R$142,'Resource Cost Trajectories'!$U$113:$X$142),MATCH($G58,'Resource Cost Trajectories'!$B$113:$B$142,0),MATCH($D58,'Resource Cost Trajectories'!$C$112:$F$112,0))+SUMIFS('Transmission Cost by Case'!$H:$H,'Transmission Cost by Case'!$B:$B,$B58,'Transmission Cost by Case'!$C:$C,$C58,'Transmission Cost by Case'!$D:$D,$E58),0)</f>
        <v>413.91</v>
      </c>
      <c r="V58" s="21">
        <f>IF(V$2&gt;=$G58,INDEX(CHOOSE(MATCH($C58,'Resource Cost Trajectories'!$B$3:$B$6,0),'Resource Cost Trajectories'!$C$113:$F$142,'Resource Cost Trajectories'!$I$113:$L$142,'Resource Cost Trajectories'!$O$113:$R$142,'Resource Cost Trajectories'!$U$113:$X$142),MATCH($G58,'Resource Cost Trajectories'!$B$113:$B$142,0),MATCH($D58,'Resource Cost Trajectories'!$C$112:$F$112,0))+SUMIFS('Transmission Cost by Case'!$H:$H,'Transmission Cost by Case'!$B:$B,$B58,'Transmission Cost by Case'!$C:$C,$C58,'Transmission Cost by Case'!$D:$D,$E58),0)</f>
        <v>413.91</v>
      </c>
      <c r="W58" s="21">
        <f>IF(W$2&gt;=$G58,INDEX(CHOOSE(MATCH($C58,'Resource Cost Trajectories'!$B$3:$B$6,0),'Resource Cost Trajectories'!$C$113:$F$142,'Resource Cost Trajectories'!$I$113:$L$142,'Resource Cost Trajectories'!$O$113:$R$142,'Resource Cost Trajectories'!$U$113:$X$142),MATCH($G58,'Resource Cost Trajectories'!$B$113:$B$142,0),MATCH($D58,'Resource Cost Trajectories'!$C$112:$F$112,0))+SUMIFS('Transmission Cost by Case'!$H:$H,'Transmission Cost by Case'!$B:$B,$B58,'Transmission Cost by Case'!$C:$C,$C58,'Transmission Cost by Case'!$D:$D,$E58),0)</f>
        <v>413.91</v>
      </c>
    </row>
    <row r="59" spans="2:23">
      <c r="B59" s="3">
        <v>7</v>
      </c>
      <c r="C59" s="3" t="s">
        <v>19</v>
      </c>
      <c r="D59" s="3" t="s">
        <v>12</v>
      </c>
      <c r="E59" s="3" t="s">
        <v>18</v>
      </c>
      <c r="F59" s="4">
        <v>10000</v>
      </c>
      <c r="G59" s="4">
        <v>2040</v>
      </c>
      <c r="H59" s="21">
        <f>IF(H$2&gt;=$G59,INDEX(CHOOSE(MATCH($C59,'Resource Cost Trajectories'!$B$3:$B$6,0),'Resource Cost Trajectories'!$C$113:$F$142,'Resource Cost Trajectories'!$I$113:$L$142,'Resource Cost Trajectories'!$O$113:$R$142,'Resource Cost Trajectories'!$U$113:$X$142),MATCH($G59,'Resource Cost Trajectories'!$B$113:$B$142,0),MATCH($D59,'Resource Cost Trajectories'!$C$112:$F$112,0))+SUMIFS('Transmission Cost by Case'!$H:$H,'Transmission Cost by Case'!$B:$B,$B59,'Transmission Cost by Case'!$C:$C,$C59,'Transmission Cost by Case'!$D:$D,$E59),0)</f>
        <v>0</v>
      </c>
      <c r="I59" s="21">
        <f>IF(I$2&gt;=$G59,INDEX(CHOOSE(MATCH($C59,'Resource Cost Trajectories'!$B$3:$B$6,0),'Resource Cost Trajectories'!$C$113:$F$142,'Resource Cost Trajectories'!$I$113:$L$142,'Resource Cost Trajectories'!$O$113:$R$142,'Resource Cost Trajectories'!$U$113:$X$142),MATCH($G59,'Resource Cost Trajectories'!$B$113:$B$142,0),MATCH($D59,'Resource Cost Trajectories'!$C$112:$F$112,0))+SUMIFS('Transmission Cost by Case'!$H:$H,'Transmission Cost by Case'!$B:$B,$B59,'Transmission Cost by Case'!$C:$C,$C59,'Transmission Cost by Case'!$D:$D,$E59),0)</f>
        <v>0</v>
      </c>
      <c r="J59" s="21">
        <f>IF(J$2&gt;=$G59,INDEX(CHOOSE(MATCH($C59,'Resource Cost Trajectories'!$B$3:$B$6,0),'Resource Cost Trajectories'!$C$113:$F$142,'Resource Cost Trajectories'!$I$113:$L$142,'Resource Cost Trajectories'!$O$113:$R$142,'Resource Cost Trajectories'!$U$113:$X$142),MATCH($G59,'Resource Cost Trajectories'!$B$113:$B$142,0),MATCH($D59,'Resource Cost Trajectories'!$C$112:$F$112,0))+SUMIFS('Transmission Cost by Case'!$H:$H,'Transmission Cost by Case'!$B:$B,$B59,'Transmission Cost by Case'!$C:$C,$C59,'Transmission Cost by Case'!$D:$D,$E59),0)</f>
        <v>0</v>
      </c>
      <c r="K59" s="21">
        <f>IF(K$2&gt;=$G59,INDEX(CHOOSE(MATCH($C59,'Resource Cost Trajectories'!$B$3:$B$6,0),'Resource Cost Trajectories'!$C$113:$F$142,'Resource Cost Trajectories'!$I$113:$L$142,'Resource Cost Trajectories'!$O$113:$R$142,'Resource Cost Trajectories'!$U$113:$X$142),MATCH($G59,'Resource Cost Trajectories'!$B$113:$B$142,0),MATCH($D59,'Resource Cost Trajectories'!$C$112:$F$112,0))+SUMIFS('Transmission Cost by Case'!$H:$H,'Transmission Cost by Case'!$B:$B,$B59,'Transmission Cost by Case'!$C:$C,$C59,'Transmission Cost by Case'!$D:$D,$E59),0)</f>
        <v>0</v>
      </c>
      <c r="L59" s="21">
        <f>IF(L$2&gt;=$G59,INDEX(CHOOSE(MATCH($C59,'Resource Cost Trajectories'!$B$3:$B$6,0),'Resource Cost Trajectories'!$C$113:$F$142,'Resource Cost Trajectories'!$I$113:$L$142,'Resource Cost Trajectories'!$O$113:$R$142,'Resource Cost Trajectories'!$U$113:$X$142),MATCH($G59,'Resource Cost Trajectories'!$B$113:$B$142,0),MATCH($D59,'Resource Cost Trajectories'!$C$112:$F$112,0))+SUMIFS('Transmission Cost by Case'!$H:$H,'Transmission Cost by Case'!$B:$B,$B59,'Transmission Cost by Case'!$C:$C,$C59,'Transmission Cost by Case'!$D:$D,$E59),0)</f>
        <v>0</v>
      </c>
      <c r="M59" s="21">
        <f>IF(M$2&gt;=$G59,INDEX(CHOOSE(MATCH($C59,'Resource Cost Trajectories'!$B$3:$B$6,0),'Resource Cost Trajectories'!$C$113:$F$142,'Resource Cost Trajectories'!$I$113:$L$142,'Resource Cost Trajectories'!$O$113:$R$142,'Resource Cost Trajectories'!$U$113:$X$142),MATCH($G59,'Resource Cost Trajectories'!$B$113:$B$142,0),MATCH($D59,'Resource Cost Trajectories'!$C$112:$F$112,0))+SUMIFS('Transmission Cost by Case'!$H:$H,'Transmission Cost by Case'!$B:$B,$B59,'Transmission Cost by Case'!$C:$C,$C59,'Transmission Cost by Case'!$D:$D,$E59),0)</f>
        <v>0</v>
      </c>
      <c r="N59" s="21">
        <f>IF(N$2&gt;=$G59,INDEX(CHOOSE(MATCH($C59,'Resource Cost Trajectories'!$B$3:$B$6,0),'Resource Cost Trajectories'!$C$113:$F$142,'Resource Cost Trajectories'!$I$113:$L$142,'Resource Cost Trajectories'!$O$113:$R$142,'Resource Cost Trajectories'!$U$113:$X$142),MATCH($G59,'Resource Cost Trajectories'!$B$113:$B$142,0),MATCH($D59,'Resource Cost Trajectories'!$C$112:$F$112,0))+SUMIFS('Transmission Cost by Case'!$H:$H,'Transmission Cost by Case'!$B:$B,$B59,'Transmission Cost by Case'!$C:$C,$C59,'Transmission Cost by Case'!$D:$D,$E59),0)</f>
        <v>0</v>
      </c>
      <c r="O59" s="21">
        <f>IF(O$2&gt;=$G59,INDEX(CHOOSE(MATCH($C59,'Resource Cost Trajectories'!$B$3:$B$6,0),'Resource Cost Trajectories'!$C$113:$F$142,'Resource Cost Trajectories'!$I$113:$L$142,'Resource Cost Trajectories'!$O$113:$R$142,'Resource Cost Trajectories'!$U$113:$X$142),MATCH($G59,'Resource Cost Trajectories'!$B$113:$B$142,0),MATCH($D59,'Resource Cost Trajectories'!$C$112:$F$112,0))+SUMIFS('Transmission Cost by Case'!$H:$H,'Transmission Cost by Case'!$B:$B,$B59,'Transmission Cost by Case'!$C:$C,$C59,'Transmission Cost by Case'!$D:$D,$E59),0)</f>
        <v>0</v>
      </c>
      <c r="P59" s="21">
        <f>IF(P$2&gt;=$G59,INDEX(CHOOSE(MATCH($C59,'Resource Cost Trajectories'!$B$3:$B$6,0),'Resource Cost Trajectories'!$C$113:$F$142,'Resource Cost Trajectories'!$I$113:$L$142,'Resource Cost Trajectories'!$O$113:$R$142,'Resource Cost Trajectories'!$U$113:$X$142),MATCH($G59,'Resource Cost Trajectories'!$B$113:$B$142,0),MATCH($D59,'Resource Cost Trajectories'!$C$112:$F$112,0))+SUMIFS('Transmission Cost by Case'!$H:$H,'Transmission Cost by Case'!$B:$B,$B59,'Transmission Cost by Case'!$C:$C,$C59,'Transmission Cost by Case'!$D:$D,$E59),0)</f>
        <v>0</v>
      </c>
      <c r="Q59" s="21">
        <f>IF(Q$2&gt;=$G59,INDEX(CHOOSE(MATCH($C59,'Resource Cost Trajectories'!$B$3:$B$6,0),'Resource Cost Trajectories'!$C$113:$F$142,'Resource Cost Trajectories'!$I$113:$L$142,'Resource Cost Trajectories'!$O$113:$R$142,'Resource Cost Trajectories'!$U$113:$X$142),MATCH($G59,'Resource Cost Trajectories'!$B$113:$B$142,0),MATCH($D59,'Resource Cost Trajectories'!$C$112:$F$112,0))+SUMIFS('Transmission Cost by Case'!$H:$H,'Transmission Cost by Case'!$B:$B,$B59,'Transmission Cost by Case'!$C:$C,$C59,'Transmission Cost by Case'!$D:$D,$E59),0)</f>
        <v>0</v>
      </c>
      <c r="R59" s="21">
        <f>IF(R$2&gt;=$G59,INDEX(CHOOSE(MATCH($C59,'Resource Cost Trajectories'!$B$3:$B$6,0),'Resource Cost Trajectories'!$C$113:$F$142,'Resource Cost Trajectories'!$I$113:$L$142,'Resource Cost Trajectories'!$O$113:$R$142,'Resource Cost Trajectories'!$U$113:$X$142),MATCH($G59,'Resource Cost Trajectories'!$B$113:$B$142,0),MATCH($D59,'Resource Cost Trajectories'!$C$112:$F$112,0))+SUMIFS('Transmission Cost by Case'!$H:$H,'Transmission Cost by Case'!$B:$B,$B59,'Transmission Cost by Case'!$C:$C,$C59,'Transmission Cost by Case'!$D:$D,$E59),0)</f>
        <v>390.73500000000001</v>
      </c>
      <c r="S59" s="21">
        <f>IF(S$2&gt;=$G59,INDEX(CHOOSE(MATCH($C59,'Resource Cost Trajectories'!$B$3:$B$6,0),'Resource Cost Trajectories'!$C$113:$F$142,'Resource Cost Trajectories'!$I$113:$L$142,'Resource Cost Trajectories'!$O$113:$R$142,'Resource Cost Trajectories'!$U$113:$X$142),MATCH($G59,'Resource Cost Trajectories'!$B$113:$B$142,0),MATCH($D59,'Resource Cost Trajectories'!$C$112:$F$112,0))+SUMIFS('Transmission Cost by Case'!$H:$H,'Transmission Cost by Case'!$B:$B,$B59,'Transmission Cost by Case'!$C:$C,$C59,'Transmission Cost by Case'!$D:$D,$E59),0)</f>
        <v>390.73500000000001</v>
      </c>
      <c r="T59" s="21">
        <f>IF(T$2&gt;=$G59,INDEX(CHOOSE(MATCH($C59,'Resource Cost Trajectories'!$B$3:$B$6,0),'Resource Cost Trajectories'!$C$113:$F$142,'Resource Cost Trajectories'!$I$113:$L$142,'Resource Cost Trajectories'!$O$113:$R$142,'Resource Cost Trajectories'!$U$113:$X$142),MATCH($G59,'Resource Cost Trajectories'!$B$113:$B$142,0),MATCH($D59,'Resource Cost Trajectories'!$C$112:$F$112,0))+SUMIFS('Transmission Cost by Case'!$H:$H,'Transmission Cost by Case'!$B:$B,$B59,'Transmission Cost by Case'!$C:$C,$C59,'Transmission Cost by Case'!$D:$D,$E59),0)</f>
        <v>390.73500000000001</v>
      </c>
      <c r="U59" s="21">
        <f>IF(U$2&gt;=$G59,INDEX(CHOOSE(MATCH($C59,'Resource Cost Trajectories'!$B$3:$B$6,0),'Resource Cost Trajectories'!$C$113:$F$142,'Resource Cost Trajectories'!$I$113:$L$142,'Resource Cost Trajectories'!$O$113:$R$142,'Resource Cost Trajectories'!$U$113:$X$142),MATCH($G59,'Resource Cost Trajectories'!$B$113:$B$142,0),MATCH($D59,'Resource Cost Trajectories'!$C$112:$F$112,0))+SUMIFS('Transmission Cost by Case'!$H:$H,'Transmission Cost by Case'!$B:$B,$B59,'Transmission Cost by Case'!$C:$C,$C59,'Transmission Cost by Case'!$D:$D,$E59),0)</f>
        <v>390.73500000000001</v>
      </c>
      <c r="V59" s="21">
        <f>IF(V$2&gt;=$G59,INDEX(CHOOSE(MATCH($C59,'Resource Cost Trajectories'!$B$3:$B$6,0),'Resource Cost Trajectories'!$C$113:$F$142,'Resource Cost Trajectories'!$I$113:$L$142,'Resource Cost Trajectories'!$O$113:$R$142,'Resource Cost Trajectories'!$U$113:$X$142),MATCH($G59,'Resource Cost Trajectories'!$B$113:$B$142,0),MATCH($D59,'Resource Cost Trajectories'!$C$112:$F$112,0))+SUMIFS('Transmission Cost by Case'!$H:$H,'Transmission Cost by Case'!$B:$B,$B59,'Transmission Cost by Case'!$C:$C,$C59,'Transmission Cost by Case'!$D:$D,$E59),0)</f>
        <v>390.73500000000001</v>
      </c>
      <c r="W59" s="21">
        <f>IF(W$2&gt;=$G59,INDEX(CHOOSE(MATCH($C59,'Resource Cost Trajectories'!$B$3:$B$6,0),'Resource Cost Trajectories'!$C$113:$F$142,'Resource Cost Trajectories'!$I$113:$L$142,'Resource Cost Trajectories'!$O$113:$R$142,'Resource Cost Trajectories'!$U$113:$X$142),MATCH($G59,'Resource Cost Trajectories'!$B$113:$B$142,0),MATCH($D59,'Resource Cost Trajectories'!$C$112:$F$112,0))+SUMIFS('Transmission Cost by Case'!$H:$H,'Transmission Cost by Case'!$B:$B,$B59,'Transmission Cost by Case'!$C:$C,$C59,'Transmission Cost by Case'!$D:$D,$E59),0)</f>
        <v>390.73500000000001</v>
      </c>
    </row>
    <row r="60" spans="2:23">
      <c r="B60" s="3">
        <v>7</v>
      </c>
      <c r="C60" s="3" t="s">
        <v>20</v>
      </c>
      <c r="D60" s="3" t="s">
        <v>9</v>
      </c>
      <c r="E60" s="3" t="s">
        <v>16</v>
      </c>
      <c r="F60" s="4">
        <v>7445</v>
      </c>
      <c r="G60" s="4">
        <v>2045</v>
      </c>
      <c r="H60" s="21">
        <f>IF(H$2&gt;=$G60,INDEX(CHOOSE(MATCH($C60,'Resource Cost Trajectories'!$B$3:$B$6,0),'Resource Cost Trajectories'!$C$113:$F$142,'Resource Cost Trajectories'!$I$113:$L$142,'Resource Cost Trajectories'!$O$113:$R$142,'Resource Cost Trajectories'!$U$113:$X$142),MATCH($G60,'Resource Cost Trajectories'!$B$113:$B$142,0),MATCH($D60,'Resource Cost Trajectories'!$C$112:$F$112,0))+SUMIFS('Transmission Cost by Case'!$H:$H,'Transmission Cost by Case'!$B:$B,$B60,'Transmission Cost by Case'!$C:$C,$C60,'Transmission Cost by Case'!$D:$D,$E60),0)</f>
        <v>0</v>
      </c>
      <c r="I60" s="21">
        <f>IF(I$2&gt;=$G60,INDEX(CHOOSE(MATCH($C60,'Resource Cost Trajectories'!$B$3:$B$6,0),'Resource Cost Trajectories'!$C$113:$F$142,'Resource Cost Trajectories'!$I$113:$L$142,'Resource Cost Trajectories'!$O$113:$R$142,'Resource Cost Trajectories'!$U$113:$X$142),MATCH($G60,'Resource Cost Trajectories'!$B$113:$B$142,0),MATCH($D60,'Resource Cost Trajectories'!$C$112:$F$112,0))+SUMIFS('Transmission Cost by Case'!$H:$H,'Transmission Cost by Case'!$B:$B,$B60,'Transmission Cost by Case'!$C:$C,$C60,'Transmission Cost by Case'!$D:$D,$E60),0)</f>
        <v>0</v>
      </c>
      <c r="J60" s="21">
        <f>IF(J$2&gt;=$G60,INDEX(CHOOSE(MATCH($C60,'Resource Cost Trajectories'!$B$3:$B$6,0),'Resource Cost Trajectories'!$C$113:$F$142,'Resource Cost Trajectories'!$I$113:$L$142,'Resource Cost Trajectories'!$O$113:$R$142,'Resource Cost Trajectories'!$U$113:$X$142),MATCH($G60,'Resource Cost Trajectories'!$B$113:$B$142,0),MATCH($D60,'Resource Cost Trajectories'!$C$112:$F$112,0))+SUMIFS('Transmission Cost by Case'!$H:$H,'Transmission Cost by Case'!$B:$B,$B60,'Transmission Cost by Case'!$C:$C,$C60,'Transmission Cost by Case'!$D:$D,$E60),0)</f>
        <v>0</v>
      </c>
      <c r="K60" s="21">
        <f>IF(K$2&gt;=$G60,INDEX(CHOOSE(MATCH($C60,'Resource Cost Trajectories'!$B$3:$B$6,0),'Resource Cost Trajectories'!$C$113:$F$142,'Resource Cost Trajectories'!$I$113:$L$142,'Resource Cost Trajectories'!$O$113:$R$142,'Resource Cost Trajectories'!$U$113:$X$142),MATCH($G60,'Resource Cost Trajectories'!$B$113:$B$142,0),MATCH($D60,'Resource Cost Trajectories'!$C$112:$F$112,0))+SUMIFS('Transmission Cost by Case'!$H:$H,'Transmission Cost by Case'!$B:$B,$B60,'Transmission Cost by Case'!$C:$C,$C60,'Transmission Cost by Case'!$D:$D,$E60),0)</f>
        <v>0</v>
      </c>
      <c r="L60" s="21">
        <f>IF(L$2&gt;=$G60,INDEX(CHOOSE(MATCH($C60,'Resource Cost Trajectories'!$B$3:$B$6,0),'Resource Cost Trajectories'!$C$113:$F$142,'Resource Cost Trajectories'!$I$113:$L$142,'Resource Cost Trajectories'!$O$113:$R$142,'Resource Cost Trajectories'!$U$113:$X$142),MATCH($G60,'Resource Cost Trajectories'!$B$113:$B$142,0),MATCH($D60,'Resource Cost Trajectories'!$C$112:$F$112,0))+SUMIFS('Transmission Cost by Case'!$H:$H,'Transmission Cost by Case'!$B:$B,$B60,'Transmission Cost by Case'!$C:$C,$C60,'Transmission Cost by Case'!$D:$D,$E60),0)</f>
        <v>0</v>
      </c>
      <c r="M60" s="21">
        <f>IF(M$2&gt;=$G60,INDEX(CHOOSE(MATCH($C60,'Resource Cost Trajectories'!$B$3:$B$6,0),'Resource Cost Trajectories'!$C$113:$F$142,'Resource Cost Trajectories'!$I$113:$L$142,'Resource Cost Trajectories'!$O$113:$R$142,'Resource Cost Trajectories'!$U$113:$X$142),MATCH($G60,'Resource Cost Trajectories'!$B$113:$B$142,0),MATCH($D60,'Resource Cost Trajectories'!$C$112:$F$112,0))+SUMIFS('Transmission Cost by Case'!$H:$H,'Transmission Cost by Case'!$B:$B,$B60,'Transmission Cost by Case'!$C:$C,$C60,'Transmission Cost by Case'!$D:$D,$E60),0)</f>
        <v>0</v>
      </c>
      <c r="N60" s="21">
        <f>IF(N$2&gt;=$G60,INDEX(CHOOSE(MATCH($C60,'Resource Cost Trajectories'!$B$3:$B$6,0),'Resource Cost Trajectories'!$C$113:$F$142,'Resource Cost Trajectories'!$I$113:$L$142,'Resource Cost Trajectories'!$O$113:$R$142,'Resource Cost Trajectories'!$U$113:$X$142),MATCH($G60,'Resource Cost Trajectories'!$B$113:$B$142,0),MATCH($D60,'Resource Cost Trajectories'!$C$112:$F$112,0))+SUMIFS('Transmission Cost by Case'!$H:$H,'Transmission Cost by Case'!$B:$B,$B60,'Transmission Cost by Case'!$C:$C,$C60,'Transmission Cost by Case'!$D:$D,$E60),0)</f>
        <v>0</v>
      </c>
      <c r="O60" s="21">
        <f>IF(O$2&gt;=$G60,INDEX(CHOOSE(MATCH($C60,'Resource Cost Trajectories'!$B$3:$B$6,0),'Resource Cost Trajectories'!$C$113:$F$142,'Resource Cost Trajectories'!$I$113:$L$142,'Resource Cost Trajectories'!$O$113:$R$142,'Resource Cost Trajectories'!$U$113:$X$142),MATCH($G60,'Resource Cost Trajectories'!$B$113:$B$142,0),MATCH($D60,'Resource Cost Trajectories'!$C$112:$F$112,0))+SUMIFS('Transmission Cost by Case'!$H:$H,'Transmission Cost by Case'!$B:$B,$B60,'Transmission Cost by Case'!$C:$C,$C60,'Transmission Cost by Case'!$D:$D,$E60),0)</f>
        <v>0</v>
      </c>
      <c r="P60" s="21">
        <f>IF(P$2&gt;=$G60,INDEX(CHOOSE(MATCH($C60,'Resource Cost Trajectories'!$B$3:$B$6,0),'Resource Cost Trajectories'!$C$113:$F$142,'Resource Cost Trajectories'!$I$113:$L$142,'Resource Cost Trajectories'!$O$113:$R$142,'Resource Cost Trajectories'!$U$113:$X$142),MATCH($G60,'Resource Cost Trajectories'!$B$113:$B$142,0),MATCH($D60,'Resource Cost Trajectories'!$C$112:$F$112,0))+SUMIFS('Transmission Cost by Case'!$H:$H,'Transmission Cost by Case'!$B:$B,$B60,'Transmission Cost by Case'!$C:$C,$C60,'Transmission Cost by Case'!$D:$D,$E60),0)</f>
        <v>0</v>
      </c>
      <c r="Q60" s="21">
        <f>IF(Q$2&gt;=$G60,INDEX(CHOOSE(MATCH($C60,'Resource Cost Trajectories'!$B$3:$B$6,0),'Resource Cost Trajectories'!$C$113:$F$142,'Resource Cost Trajectories'!$I$113:$L$142,'Resource Cost Trajectories'!$O$113:$R$142,'Resource Cost Trajectories'!$U$113:$X$142),MATCH($G60,'Resource Cost Trajectories'!$B$113:$B$142,0),MATCH($D60,'Resource Cost Trajectories'!$C$112:$F$112,0))+SUMIFS('Transmission Cost by Case'!$H:$H,'Transmission Cost by Case'!$B:$B,$B60,'Transmission Cost by Case'!$C:$C,$C60,'Transmission Cost by Case'!$D:$D,$E60),0)</f>
        <v>0</v>
      </c>
      <c r="R60" s="21">
        <f>IF(R$2&gt;=$G60,INDEX(CHOOSE(MATCH($C60,'Resource Cost Trajectories'!$B$3:$B$6,0),'Resource Cost Trajectories'!$C$113:$F$142,'Resource Cost Trajectories'!$I$113:$L$142,'Resource Cost Trajectories'!$O$113:$R$142,'Resource Cost Trajectories'!$U$113:$X$142),MATCH($G60,'Resource Cost Trajectories'!$B$113:$B$142,0),MATCH($D60,'Resource Cost Trajectories'!$C$112:$F$112,0))+SUMIFS('Transmission Cost by Case'!$H:$H,'Transmission Cost by Case'!$B:$B,$B60,'Transmission Cost by Case'!$C:$C,$C60,'Transmission Cost by Case'!$D:$D,$E60),0)</f>
        <v>0</v>
      </c>
      <c r="S60" s="21">
        <f>IF(S$2&gt;=$G60,INDEX(CHOOSE(MATCH($C60,'Resource Cost Trajectories'!$B$3:$B$6,0),'Resource Cost Trajectories'!$C$113:$F$142,'Resource Cost Trajectories'!$I$113:$L$142,'Resource Cost Trajectories'!$O$113:$R$142,'Resource Cost Trajectories'!$U$113:$X$142),MATCH($G60,'Resource Cost Trajectories'!$B$113:$B$142,0),MATCH($D60,'Resource Cost Trajectories'!$C$112:$F$112,0))+SUMIFS('Transmission Cost by Case'!$H:$H,'Transmission Cost by Case'!$B:$B,$B60,'Transmission Cost by Case'!$C:$C,$C60,'Transmission Cost by Case'!$D:$D,$E60),0)</f>
        <v>0</v>
      </c>
      <c r="T60" s="21">
        <f>IF(T$2&gt;=$G60,INDEX(CHOOSE(MATCH($C60,'Resource Cost Trajectories'!$B$3:$B$6,0),'Resource Cost Trajectories'!$C$113:$F$142,'Resource Cost Trajectories'!$I$113:$L$142,'Resource Cost Trajectories'!$O$113:$R$142,'Resource Cost Trajectories'!$U$113:$X$142),MATCH($G60,'Resource Cost Trajectories'!$B$113:$B$142,0),MATCH($D60,'Resource Cost Trajectories'!$C$112:$F$112,0))+SUMIFS('Transmission Cost by Case'!$H:$H,'Transmission Cost by Case'!$B:$B,$B60,'Transmission Cost by Case'!$C:$C,$C60,'Transmission Cost by Case'!$D:$D,$E60),0)</f>
        <v>0</v>
      </c>
      <c r="U60" s="21">
        <f>IF(U$2&gt;=$G60,INDEX(CHOOSE(MATCH($C60,'Resource Cost Trajectories'!$B$3:$B$6,0),'Resource Cost Trajectories'!$C$113:$F$142,'Resource Cost Trajectories'!$I$113:$L$142,'Resource Cost Trajectories'!$O$113:$R$142,'Resource Cost Trajectories'!$U$113:$X$142),MATCH($G60,'Resource Cost Trajectories'!$B$113:$B$142,0),MATCH($D60,'Resource Cost Trajectories'!$C$112:$F$112,0))+SUMIFS('Transmission Cost by Case'!$H:$H,'Transmission Cost by Case'!$B:$B,$B60,'Transmission Cost by Case'!$C:$C,$C60,'Transmission Cost by Case'!$D:$D,$E60),0)</f>
        <v>0</v>
      </c>
      <c r="V60" s="21">
        <f>IF(V$2&gt;=$G60,INDEX(CHOOSE(MATCH($C60,'Resource Cost Trajectories'!$B$3:$B$6,0),'Resource Cost Trajectories'!$C$113:$F$142,'Resource Cost Trajectories'!$I$113:$L$142,'Resource Cost Trajectories'!$O$113:$R$142,'Resource Cost Trajectories'!$U$113:$X$142),MATCH($G60,'Resource Cost Trajectories'!$B$113:$B$142,0),MATCH($D60,'Resource Cost Trajectories'!$C$112:$F$112,0))+SUMIFS('Transmission Cost by Case'!$H:$H,'Transmission Cost by Case'!$B:$B,$B60,'Transmission Cost by Case'!$C:$C,$C60,'Transmission Cost by Case'!$D:$D,$E60),0)</f>
        <v>0</v>
      </c>
      <c r="W60" s="21">
        <f>IF(W$2&gt;=$G60,INDEX(CHOOSE(MATCH($C60,'Resource Cost Trajectories'!$B$3:$B$6,0),'Resource Cost Trajectories'!$C$113:$F$142,'Resource Cost Trajectories'!$I$113:$L$142,'Resource Cost Trajectories'!$O$113:$R$142,'Resource Cost Trajectories'!$U$113:$X$142),MATCH($G60,'Resource Cost Trajectories'!$B$113:$B$142,0),MATCH($D60,'Resource Cost Trajectories'!$C$112:$F$112,0))+SUMIFS('Transmission Cost by Case'!$H:$H,'Transmission Cost by Case'!$B:$B,$B60,'Transmission Cost by Case'!$C:$C,$C60,'Transmission Cost by Case'!$D:$D,$E60),0)</f>
        <v>610.16999999999996</v>
      </c>
    </row>
    <row r="61" spans="2:23">
      <c r="B61" s="3">
        <v>7</v>
      </c>
      <c r="C61" s="3" t="s">
        <v>20</v>
      </c>
      <c r="D61" s="3" t="s">
        <v>11</v>
      </c>
      <c r="E61" s="3" t="s">
        <v>17</v>
      </c>
      <c r="F61" s="4">
        <v>7445</v>
      </c>
      <c r="G61" s="4">
        <v>2045</v>
      </c>
      <c r="H61" s="21">
        <f>IF(H$2&gt;=$G61,INDEX(CHOOSE(MATCH($C61,'Resource Cost Trajectories'!$B$3:$B$6,0),'Resource Cost Trajectories'!$C$113:$F$142,'Resource Cost Trajectories'!$I$113:$L$142,'Resource Cost Trajectories'!$O$113:$R$142,'Resource Cost Trajectories'!$U$113:$X$142),MATCH($G61,'Resource Cost Trajectories'!$B$113:$B$142,0),MATCH($D61,'Resource Cost Trajectories'!$C$112:$F$112,0))+SUMIFS('Transmission Cost by Case'!$H:$H,'Transmission Cost by Case'!$B:$B,$B61,'Transmission Cost by Case'!$C:$C,$C61,'Transmission Cost by Case'!$D:$D,$E61),0)</f>
        <v>0</v>
      </c>
      <c r="I61" s="21">
        <f>IF(I$2&gt;=$G61,INDEX(CHOOSE(MATCH($C61,'Resource Cost Trajectories'!$B$3:$B$6,0),'Resource Cost Trajectories'!$C$113:$F$142,'Resource Cost Trajectories'!$I$113:$L$142,'Resource Cost Trajectories'!$O$113:$R$142,'Resource Cost Trajectories'!$U$113:$X$142),MATCH($G61,'Resource Cost Trajectories'!$B$113:$B$142,0),MATCH($D61,'Resource Cost Trajectories'!$C$112:$F$112,0))+SUMIFS('Transmission Cost by Case'!$H:$H,'Transmission Cost by Case'!$B:$B,$B61,'Transmission Cost by Case'!$C:$C,$C61,'Transmission Cost by Case'!$D:$D,$E61),0)</f>
        <v>0</v>
      </c>
      <c r="J61" s="21">
        <f>IF(J$2&gt;=$G61,INDEX(CHOOSE(MATCH($C61,'Resource Cost Trajectories'!$B$3:$B$6,0),'Resource Cost Trajectories'!$C$113:$F$142,'Resource Cost Trajectories'!$I$113:$L$142,'Resource Cost Trajectories'!$O$113:$R$142,'Resource Cost Trajectories'!$U$113:$X$142),MATCH($G61,'Resource Cost Trajectories'!$B$113:$B$142,0),MATCH($D61,'Resource Cost Trajectories'!$C$112:$F$112,0))+SUMIFS('Transmission Cost by Case'!$H:$H,'Transmission Cost by Case'!$B:$B,$B61,'Transmission Cost by Case'!$C:$C,$C61,'Transmission Cost by Case'!$D:$D,$E61),0)</f>
        <v>0</v>
      </c>
      <c r="K61" s="21">
        <f>IF(K$2&gt;=$G61,INDEX(CHOOSE(MATCH($C61,'Resource Cost Trajectories'!$B$3:$B$6,0),'Resource Cost Trajectories'!$C$113:$F$142,'Resource Cost Trajectories'!$I$113:$L$142,'Resource Cost Trajectories'!$O$113:$R$142,'Resource Cost Trajectories'!$U$113:$X$142),MATCH($G61,'Resource Cost Trajectories'!$B$113:$B$142,0),MATCH($D61,'Resource Cost Trajectories'!$C$112:$F$112,0))+SUMIFS('Transmission Cost by Case'!$H:$H,'Transmission Cost by Case'!$B:$B,$B61,'Transmission Cost by Case'!$C:$C,$C61,'Transmission Cost by Case'!$D:$D,$E61),0)</f>
        <v>0</v>
      </c>
      <c r="L61" s="21">
        <f>IF(L$2&gt;=$G61,INDEX(CHOOSE(MATCH($C61,'Resource Cost Trajectories'!$B$3:$B$6,0),'Resource Cost Trajectories'!$C$113:$F$142,'Resource Cost Trajectories'!$I$113:$L$142,'Resource Cost Trajectories'!$O$113:$R$142,'Resource Cost Trajectories'!$U$113:$X$142),MATCH($G61,'Resource Cost Trajectories'!$B$113:$B$142,0),MATCH($D61,'Resource Cost Trajectories'!$C$112:$F$112,0))+SUMIFS('Transmission Cost by Case'!$H:$H,'Transmission Cost by Case'!$B:$B,$B61,'Transmission Cost by Case'!$C:$C,$C61,'Transmission Cost by Case'!$D:$D,$E61),0)</f>
        <v>0</v>
      </c>
      <c r="M61" s="21">
        <f>IF(M$2&gt;=$G61,INDEX(CHOOSE(MATCH($C61,'Resource Cost Trajectories'!$B$3:$B$6,0),'Resource Cost Trajectories'!$C$113:$F$142,'Resource Cost Trajectories'!$I$113:$L$142,'Resource Cost Trajectories'!$O$113:$R$142,'Resource Cost Trajectories'!$U$113:$X$142),MATCH($G61,'Resource Cost Trajectories'!$B$113:$B$142,0),MATCH($D61,'Resource Cost Trajectories'!$C$112:$F$112,0))+SUMIFS('Transmission Cost by Case'!$H:$H,'Transmission Cost by Case'!$B:$B,$B61,'Transmission Cost by Case'!$C:$C,$C61,'Transmission Cost by Case'!$D:$D,$E61),0)</f>
        <v>0</v>
      </c>
      <c r="N61" s="21">
        <f>IF(N$2&gt;=$G61,INDEX(CHOOSE(MATCH($C61,'Resource Cost Trajectories'!$B$3:$B$6,0),'Resource Cost Trajectories'!$C$113:$F$142,'Resource Cost Trajectories'!$I$113:$L$142,'Resource Cost Trajectories'!$O$113:$R$142,'Resource Cost Trajectories'!$U$113:$X$142),MATCH($G61,'Resource Cost Trajectories'!$B$113:$B$142,0),MATCH($D61,'Resource Cost Trajectories'!$C$112:$F$112,0))+SUMIFS('Transmission Cost by Case'!$H:$H,'Transmission Cost by Case'!$B:$B,$B61,'Transmission Cost by Case'!$C:$C,$C61,'Transmission Cost by Case'!$D:$D,$E61),0)</f>
        <v>0</v>
      </c>
      <c r="O61" s="21">
        <f>IF(O$2&gt;=$G61,INDEX(CHOOSE(MATCH($C61,'Resource Cost Trajectories'!$B$3:$B$6,0),'Resource Cost Trajectories'!$C$113:$F$142,'Resource Cost Trajectories'!$I$113:$L$142,'Resource Cost Trajectories'!$O$113:$R$142,'Resource Cost Trajectories'!$U$113:$X$142),MATCH($G61,'Resource Cost Trajectories'!$B$113:$B$142,0),MATCH($D61,'Resource Cost Trajectories'!$C$112:$F$112,0))+SUMIFS('Transmission Cost by Case'!$H:$H,'Transmission Cost by Case'!$B:$B,$B61,'Transmission Cost by Case'!$C:$C,$C61,'Transmission Cost by Case'!$D:$D,$E61),0)</f>
        <v>0</v>
      </c>
      <c r="P61" s="21">
        <f>IF(P$2&gt;=$G61,INDEX(CHOOSE(MATCH($C61,'Resource Cost Trajectories'!$B$3:$B$6,0),'Resource Cost Trajectories'!$C$113:$F$142,'Resource Cost Trajectories'!$I$113:$L$142,'Resource Cost Trajectories'!$O$113:$R$142,'Resource Cost Trajectories'!$U$113:$X$142),MATCH($G61,'Resource Cost Trajectories'!$B$113:$B$142,0),MATCH($D61,'Resource Cost Trajectories'!$C$112:$F$112,0))+SUMIFS('Transmission Cost by Case'!$H:$H,'Transmission Cost by Case'!$B:$B,$B61,'Transmission Cost by Case'!$C:$C,$C61,'Transmission Cost by Case'!$D:$D,$E61),0)</f>
        <v>0</v>
      </c>
      <c r="Q61" s="21">
        <f>IF(Q$2&gt;=$G61,INDEX(CHOOSE(MATCH($C61,'Resource Cost Trajectories'!$B$3:$B$6,0),'Resource Cost Trajectories'!$C$113:$F$142,'Resource Cost Trajectories'!$I$113:$L$142,'Resource Cost Trajectories'!$O$113:$R$142,'Resource Cost Trajectories'!$U$113:$X$142),MATCH($G61,'Resource Cost Trajectories'!$B$113:$B$142,0),MATCH($D61,'Resource Cost Trajectories'!$C$112:$F$112,0))+SUMIFS('Transmission Cost by Case'!$H:$H,'Transmission Cost by Case'!$B:$B,$B61,'Transmission Cost by Case'!$C:$C,$C61,'Transmission Cost by Case'!$D:$D,$E61),0)</f>
        <v>0</v>
      </c>
      <c r="R61" s="21">
        <f>IF(R$2&gt;=$G61,INDEX(CHOOSE(MATCH($C61,'Resource Cost Trajectories'!$B$3:$B$6,0),'Resource Cost Trajectories'!$C$113:$F$142,'Resource Cost Trajectories'!$I$113:$L$142,'Resource Cost Trajectories'!$O$113:$R$142,'Resource Cost Trajectories'!$U$113:$X$142),MATCH($G61,'Resource Cost Trajectories'!$B$113:$B$142,0),MATCH($D61,'Resource Cost Trajectories'!$C$112:$F$112,0))+SUMIFS('Transmission Cost by Case'!$H:$H,'Transmission Cost by Case'!$B:$B,$B61,'Transmission Cost by Case'!$C:$C,$C61,'Transmission Cost by Case'!$D:$D,$E61),0)</f>
        <v>0</v>
      </c>
      <c r="S61" s="21">
        <f>IF(S$2&gt;=$G61,INDEX(CHOOSE(MATCH($C61,'Resource Cost Trajectories'!$B$3:$B$6,0),'Resource Cost Trajectories'!$C$113:$F$142,'Resource Cost Trajectories'!$I$113:$L$142,'Resource Cost Trajectories'!$O$113:$R$142,'Resource Cost Trajectories'!$U$113:$X$142),MATCH($G61,'Resource Cost Trajectories'!$B$113:$B$142,0),MATCH($D61,'Resource Cost Trajectories'!$C$112:$F$112,0))+SUMIFS('Transmission Cost by Case'!$H:$H,'Transmission Cost by Case'!$B:$B,$B61,'Transmission Cost by Case'!$C:$C,$C61,'Transmission Cost by Case'!$D:$D,$E61),0)</f>
        <v>0</v>
      </c>
      <c r="T61" s="21">
        <f>IF(T$2&gt;=$G61,INDEX(CHOOSE(MATCH($C61,'Resource Cost Trajectories'!$B$3:$B$6,0),'Resource Cost Trajectories'!$C$113:$F$142,'Resource Cost Trajectories'!$I$113:$L$142,'Resource Cost Trajectories'!$O$113:$R$142,'Resource Cost Trajectories'!$U$113:$X$142),MATCH($G61,'Resource Cost Trajectories'!$B$113:$B$142,0),MATCH($D61,'Resource Cost Trajectories'!$C$112:$F$112,0))+SUMIFS('Transmission Cost by Case'!$H:$H,'Transmission Cost by Case'!$B:$B,$B61,'Transmission Cost by Case'!$C:$C,$C61,'Transmission Cost by Case'!$D:$D,$E61),0)</f>
        <v>0</v>
      </c>
      <c r="U61" s="21">
        <f>IF(U$2&gt;=$G61,INDEX(CHOOSE(MATCH($C61,'Resource Cost Trajectories'!$B$3:$B$6,0),'Resource Cost Trajectories'!$C$113:$F$142,'Resource Cost Trajectories'!$I$113:$L$142,'Resource Cost Trajectories'!$O$113:$R$142,'Resource Cost Trajectories'!$U$113:$X$142),MATCH($G61,'Resource Cost Trajectories'!$B$113:$B$142,0),MATCH($D61,'Resource Cost Trajectories'!$C$112:$F$112,0))+SUMIFS('Transmission Cost by Case'!$H:$H,'Transmission Cost by Case'!$B:$B,$B61,'Transmission Cost by Case'!$C:$C,$C61,'Transmission Cost by Case'!$D:$D,$E61),0)</f>
        <v>0</v>
      </c>
      <c r="V61" s="21">
        <f>IF(V$2&gt;=$G61,INDEX(CHOOSE(MATCH($C61,'Resource Cost Trajectories'!$B$3:$B$6,0),'Resource Cost Trajectories'!$C$113:$F$142,'Resource Cost Trajectories'!$I$113:$L$142,'Resource Cost Trajectories'!$O$113:$R$142,'Resource Cost Trajectories'!$U$113:$X$142),MATCH($G61,'Resource Cost Trajectories'!$B$113:$B$142,0),MATCH($D61,'Resource Cost Trajectories'!$C$112:$F$112,0))+SUMIFS('Transmission Cost by Case'!$H:$H,'Transmission Cost by Case'!$B:$B,$B61,'Transmission Cost by Case'!$C:$C,$C61,'Transmission Cost by Case'!$D:$D,$E61),0)</f>
        <v>0</v>
      </c>
      <c r="W61" s="21">
        <f>IF(W$2&gt;=$G61,INDEX(CHOOSE(MATCH($C61,'Resource Cost Trajectories'!$B$3:$B$6,0),'Resource Cost Trajectories'!$C$113:$F$142,'Resource Cost Trajectories'!$I$113:$L$142,'Resource Cost Trajectories'!$O$113:$R$142,'Resource Cost Trajectories'!$U$113:$X$142),MATCH($G61,'Resource Cost Trajectories'!$B$113:$B$142,0),MATCH($D61,'Resource Cost Trajectories'!$C$112:$F$112,0))+SUMIFS('Transmission Cost by Case'!$H:$H,'Transmission Cost by Case'!$B:$B,$B61,'Transmission Cost by Case'!$C:$C,$C61,'Transmission Cost by Case'!$D:$D,$E61),0)</f>
        <v>456.50000000000006</v>
      </c>
    </row>
    <row r="62" spans="2:23">
      <c r="B62" s="3">
        <v>7</v>
      </c>
      <c r="C62" s="3" t="s">
        <v>20</v>
      </c>
      <c r="D62" s="3" t="s">
        <v>12</v>
      </c>
      <c r="E62" s="3" t="s">
        <v>17</v>
      </c>
      <c r="F62" s="4">
        <v>7445</v>
      </c>
      <c r="G62" s="4">
        <v>2045</v>
      </c>
      <c r="H62" s="21">
        <f>IF(H$2&gt;=$G62,INDEX(CHOOSE(MATCH($C62,'Resource Cost Trajectories'!$B$3:$B$6,0),'Resource Cost Trajectories'!$C$113:$F$142,'Resource Cost Trajectories'!$I$113:$L$142,'Resource Cost Trajectories'!$O$113:$R$142,'Resource Cost Trajectories'!$U$113:$X$142),MATCH($G62,'Resource Cost Trajectories'!$B$113:$B$142,0),MATCH($D62,'Resource Cost Trajectories'!$C$112:$F$112,0))+SUMIFS('Transmission Cost by Case'!$H:$H,'Transmission Cost by Case'!$B:$B,$B62,'Transmission Cost by Case'!$C:$C,$C62,'Transmission Cost by Case'!$D:$D,$E62),0)</f>
        <v>0</v>
      </c>
      <c r="I62" s="21">
        <f>IF(I$2&gt;=$G62,INDEX(CHOOSE(MATCH($C62,'Resource Cost Trajectories'!$B$3:$B$6,0),'Resource Cost Trajectories'!$C$113:$F$142,'Resource Cost Trajectories'!$I$113:$L$142,'Resource Cost Trajectories'!$O$113:$R$142,'Resource Cost Trajectories'!$U$113:$X$142),MATCH($G62,'Resource Cost Trajectories'!$B$113:$B$142,0),MATCH($D62,'Resource Cost Trajectories'!$C$112:$F$112,0))+SUMIFS('Transmission Cost by Case'!$H:$H,'Transmission Cost by Case'!$B:$B,$B62,'Transmission Cost by Case'!$C:$C,$C62,'Transmission Cost by Case'!$D:$D,$E62),0)</f>
        <v>0</v>
      </c>
      <c r="J62" s="21">
        <f>IF(J$2&gt;=$G62,INDEX(CHOOSE(MATCH($C62,'Resource Cost Trajectories'!$B$3:$B$6,0),'Resource Cost Trajectories'!$C$113:$F$142,'Resource Cost Trajectories'!$I$113:$L$142,'Resource Cost Trajectories'!$O$113:$R$142,'Resource Cost Trajectories'!$U$113:$X$142),MATCH($G62,'Resource Cost Trajectories'!$B$113:$B$142,0),MATCH($D62,'Resource Cost Trajectories'!$C$112:$F$112,0))+SUMIFS('Transmission Cost by Case'!$H:$H,'Transmission Cost by Case'!$B:$B,$B62,'Transmission Cost by Case'!$C:$C,$C62,'Transmission Cost by Case'!$D:$D,$E62),0)</f>
        <v>0</v>
      </c>
      <c r="K62" s="21">
        <f>IF(K$2&gt;=$G62,INDEX(CHOOSE(MATCH($C62,'Resource Cost Trajectories'!$B$3:$B$6,0),'Resource Cost Trajectories'!$C$113:$F$142,'Resource Cost Trajectories'!$I$113:$L$142,'Resource Cost Trajectories'!$O$113:$R$142,'Resource Cost Trajectories'!$U$113:$X$142),MATCH($G62,'Resource Cost Trajectories'!$B$113:$B$142,0),MATCH($D62,'Resource Cost Trajectories'!$C$112:$F$112,0))+SUMIFS('Transmission Cost by Case'!$H:$H,'Transmission Cost by Case'!$B:$B,$B62,'Transmission Cost by Case'!$C:$C,$C62,'Transmission Cost by Case'!$D:$D,$E62),0)</f>
        <v>0</v>
      </c>
      <c r="L62" s="21">
        <f>IF(L$2&gt;=$G62,INDEX(CHOOSE(MATCH($C62,'Resource Cost Trajectories'!$B$3:$B$6,0),'Resource Cost Trajectories'!$C$113:$F$142,'Resource Cost Trajectories'!$I$113:$L$142,'Resource Cost Trajectories'!$O$113:$R$142,'Resource Cost Trajectories'!$U$113:$X$142),MATCH($G62,'Resource Cost Trajectories'!$B$113:$B$142,0),MATCH($D62,'Resource Cost Trajectories'!$C$112:$F$112,0))+SUMIFS('Transmission Cost by Case'!$H:$H,'Transmission Cost by Case'!$B:$B,$B62,'Transmission Cost by Case'!$C:$C,$C62,'Transmission Cost by Case'!$D:$D,$E62),0)</f>
        <v>0</v>
      </c>
      <c r="M62" s="21">
        <f>IF(M$2&gt;=$G62,INDEX(CHOOSE(MATCH($C62,'Resource Cost Trajectories'!$B$3:$B$6,0),'Resource Cost Trajectories'!$C$113:$F$142,'Resource Cost Trajectories'!$I$113:$L$142,'Resource Cost Trajectories'!$O$113:$R$142,'Resource Cost Trajectories'!$U$113:$X$142),MATCH($G62,'Resource Cost Trajectories'!$B$113:$B$142,0),MATCH($D62,'Resource Cost Trajectories'!$C$112:$F$112,0))+SUMIFS('Transmission Cost by Case'!$H:$H,'Transmission Cost by Case'!$B:$B,$B62,'Transmission Cost by Case'!$C:$C,$C62,'Transmission Cost by Case'!$D:$D,$E62),0)</f>
        <v>0</v>
      </c>
      <c r="N62" s="21">
        <f>IF(N$2&gt;=$G62,INDEX(CHOOSE(MATCH($C62,'Resource Cost Trajectories'!$B$3:$B$6,0),'Resource Cost Trajectories'!$C$113:$F$142,'Resource Cost Trajectories'!$I$113:$L$142,'Resource Cost Trajectories'!$O$113:$R$142,'Resource Cost Trajectories'!$U$113:$X$142),MATCH($G62,'Resource Cost Trajectories'!$B$113:$B$142,0),MATCH($D62,'Resource Cost Trajectories'!$C$112:$F$112,0))+SUMIFS('Transmission Cost by Case'!$H:$H,'Transmission Cost by Case'!$B:$B,$B62,'Transmission Cost by Case'!$C:$C,$C62,'Transmission Cost by Case'!$D:$D,$E62),0)</f>
        <v>0</v>
      </c>
      <c r="O62" s="21">
        <f>IF(O$2&gt;=$G62,INDEX(CHOOSE(MATCH($C62,'Resource Cost Trajectories'!$B$3:$B$6,0),'Resource Cost Trajectories'!$C$113:$F$142,'Resource Cost Trajectories'!$I$113:$L$142,'Resource Cost Trajectories'!$O$113:$R$142,'Resource Cost Trajectories'!$U$113:$X$142),MATCH($G62,'Resource Cost Trajectories'!$B$113:$B$142,0),MATCH($D62,'Resource Cost Trajectories'!$C$112:$F$112,0))+SUMIFS('Transmission Cost by Case'!$H:$H,'Transmission Cost by Case'!$B:$B,$B62,'Transmission Cost by Case'!$C:$C,$C62,'Transmission Cost by Case'!$D:$D,$E62),0)</f>
        <v>0</v>
      </c>
      <c r="P62" s="21">
        <f>IF(P$2&gt;=$G62,INDEX(CHOOSE(MATCH($C62,'Resource Cost Trajectories'!$B$3:$B$6,0),'Resource Cost Trajectories'!$C$113:$F$142,'Resource Cost Trajectories'!$I$113:$L$142,'Resource Cost Trajectories'!$O$113:$R$142,'Resource Cost Trajectories'!$U$113:$X$142),MATCH($G62,'Resource Cost Trajectories'!$B$113:$B$142,0),MATCH($D62,'Resource Cost Trajectories'!$C$112:$F$112,0))+SUMIFS('Transmission Cost by Case'!$H:$H,'Transmission Cost by Case'!$B:$B,$B62,'Transmission Cost by Case'!$C:$C,$C62,'Transmission Cost by Case'!$D:$D,$E62),0)</f>
        <v>0</v>
      </c>
      <c r="Q62" s="21">
        <f>IF(Q$2&gt;=$G62,INDEX(CHOOSE(MATCH($C62,'Resource Cost Trajectories'!$B$3:$B$6,0),'Resource Cost Trajectories'!$C$113:$F$142,'Resource Cost Trajectories'!$I$113:$L$142,'Resource Cost Trajectories'!$O$113:$R$142,'Resource Cost Trajectories'!$U$113:$X$142),MATCH($G62,'Resource Cost Trajectories'!$B$113:$B$142,0),MATCH($D62,'Resource Cost Trajectories'!$C$112:$F$112,0))+SUMIFS('Transmission Cost by Case'!$H:$H,'Transmission Cost by Case'!$B:$B,$B62,'Transmission Cost by Case'!$C:$C,$C62,'Transmission Cost by Case'!$D:$D,$E62),0)</f>
        <v>0</v>
      </c>
      <c r="R62" s="21">
        <f>IF(R$2&gt;=$G62,INDEX(CHOOSE(MATCH($C62,'Resource Cost Trajectories'!$B$3:$B$6,0),'Resource Cost Trajectories'!$C$113:$F$142,'Resource Cost Trajectories'!$I$113:$L$142,'Resource Cost Trajectories'!$O$113:$R$142,'Resource Cost Trajectories'!$U$113:$X$142),MATCH($G62,'Resource Cost Trajectories'!$B$113:$B$142,0),MATCH($D62,'Resource Cost Trajectories'!$C$112:$F$112,0))+SUMIFS('Transmission Cost by Case'!$H:$H,'Transmission Cost by Case'!$B:$B,$B62,'Transmission Cost by Case'!$C:$C,$C62,'Transmission Cost by Case'!$D:$D,$E62),0)</f>
        <v>0</v>
      </c>
      <c r="S62" s="21">
        <f>IF(S$2&gt;=$G62,INDEX(CHOOSE(MATCH($C62,'Resource Cost Trajectories'!$B$3:$B$6,0),'Resource Cost Trajectories'!$C$113:$F$142,'Resource Cost Trajectories'!$I$113:$L$142,'Resource Cost Trajectories'!$O$113:$R$142,'Resource Cost Trajectories'!$U$113:$X$142),MATCH($G62,'Resource Cost Trajectories'!$B$113:$B$142,0),MATCH($D62,'Resource Cost Trajectories'!$C$112:$F$112,0))+SUMIFS('Transmission Cost by Case'!$H:$H,'Transmission Cost by Case'!$B:$B,$B62,'Transmission Cost by Case'!$C:$C,$C62,'Transmission Cost by Case'!$D:$D,$E62),0)</f>
        <v>0</v>
      </c>
      <c r="T62" s="21">
        <f>IF(T$2&gt;=$G62,INDEX(CHOOSE(MATCH($C62,'Resource Cost Trajectories'!$B$3:$B$6,0),'Resource Cost Trajectories'!$C$113:$F$142,'Resource Cost Trajectories'!$I$113:$L$142,'Resource Cost Trajectories'!$O$113:$R$142,'Resource Cost Trajectories'!$U$113:$X$142),MATCH($G62,'Resource Cost Trajectories'!$B$113:$B$142,0),MATCH($D62,'Resource Cost Trajectories'!$C$112:$F$112,0))+SUMIFS('Transmission Cost by Case'!$H:$H,'Transmission Cost by Case'!$B:$B,$B62,'Transmission Cost by Case'!$C:$C,$C62,'Transmission Cost by Case'!$D:$D,$E62),0)</f>
        <v>0</v>
      </c>
      <c r="U62" s="21">
        <f>IF(U$2&gt;=$G62,INDEX(CHOOSE(MATCH($C62,'Resource Cost Trajectories'!$B$3:$B$6,0),'Resource Cost Trajectories'!$C$113:$F$142,'Resource Cost Trajectories'!$I$113:$L$142,'Resource Cost Trajectories'!$O$113:$R$142,'Resource Cost Trajectories'!$U$113:$X$142),MATCH($G62,'Resource Cost Trajectories'!$B$113:$B$142,0),MATCH($D62,'Resource Cost Trajectories'!$C$112:$F$112,0))+SUMIFS('Transmission Cost by Case'!$H:$H,'Transmission Cost by Case'!$B:$B,$B62,'Transmission Cost by Case'!$C:$C,$C62,'Transmission Cost by Case'!$D:$D,$E62),0)</f>
        <v>0</v>
      </c>
      <c r="V62" s="21">
        <f>IF(V$2&gt;=$G62,INDEX(CHOOSE(MATCH($C62,'Resource Cost Trajectories'!$B$3:$B$6,0),'Resource Cost Trajectories'!$C$113:$F$142,'Resource Cost Trajectories'!$I$113:$L$142,'Resource Cost Trajectories'!$O$113:$R$142,'Resource Cost Trajectories'!$U$113:$X$142),MATCH($G62,'Resource Cost Trajectories'!$B$113:$B$142,0),MATCH($D62,'Resource Cost Trajectories'!$C$112:$F$112,0))+SUMIFS('Transmission Cost by Case'!$H:$H,'Transmission Cost by Case'!$B:$B,$B62,'Transmission Cost by Case'!$C:$C,$C62,'Transmission Cost by Case'!$D:$D,$E62),0)</f>
        <v>0</v>
      </c>
      <c r="W62" s="21">
        <f>IF(W$2&gt;=$G62,INDEX(CHOOSE(MATCH($C62,'Resource Cost Trajectories'!$B$3:$B$6,0),'Resource Cost Trajectories'!$C$113:$F$142,'Resource Cost Trajectories'!$I$113:$L$142,'Resource Cost Trajectories'!$O$113:$R$142,'Resource Cost Trajectories'!$U$113:$X$142),MATCH($G62,'Resource Cost Trajectories'!$B$113:$B$142,0),MATCH($D62,'Resource Cost Trajectories'!$C$112:$F$112,0))+SUMIFS('Transmission Cost by Case'!$H:$H,'Transmission Cost by Case'!$B:$B,$B62,'Transmission Cost by Case'!$C:$C,$C62,'Transmission Cost by Case'!$D:$D,$E62),0)</f>
        <v>406.7</v>
      </c>
    </row>
    <row r="63" spans="2:23">
      <c r="B63" s="3">
        <v>7</v>
      </c>
      <c r="C63" s="3" t="s">
        <v>20</v>
      </c>
      <c r="D63" s="3" t="s">
        <v>13</v>
      </c>
      <c r="E63" s="3" t="s">
        <v>17</v>
      </c>
      <c r="F63" s="4">
        <v>7445</v>
      </c>
      <c r="G63" s="4">
        <v>2045</v>
      </c>
      <c r="H63" s="21">
        <f>IF(H$2&gt;=$G63,INDEX(CHOOSE(MATCH($C63,'Resource Cost Trajectories'!$B$3:$B$6,0),'Resource Cost Trajectories'!$C$113:$F$142,'Resource Cost Trajectories'!$I$113:$L$142,'Resource Cost Trajectories'!$O$113:$R$142,'Resource Cost Trajectories'!$U$113:$X$142),MATCH($G63,'Resource Cost Trajectories'!$B$113:$B$142,0),MATCH($D63,'Resource Cost Trajectories'!$C$112:$F$112,0))+SUMIFS('Transmission Cost by Case'!$H:$H,'Transmission Cost by Case'!$B:$B,$B63,'Transmission Cost by Case'!$C:$C,$C63,'Transmission Cost by Case'!$D:$D,$E63),0)</f>
        <v>0</v>
      </c>
      <c r="I63" s="21">
        <f>IF(I$2&gt;=$G63,INDEX(CHOOSE(MATCH($C63,'Resource Cost Trajectories'!$B$3:$B$6,0),'Resource Cost Trajectories'!$C$113:$F$142,'Resource Cost Trajectories'!$I$113:$L$142,'Resource Cost Trajectories'!$O$113:$R$142,'Resource Cost Trajectories'!$U$113:$X$142),MATCH($G63,'Resource Cost Trajectories'!$B$113:$B$142,0),MATCH($D63,'Resource Cost Trajectories'!$C$112:$F$112,0))+SUMIFS('Transmission Cost by Case'!$H:$H,'Transmission Cost by Case'!$B:$B,$B63,'Transmission Cost by Case'!$C:$C,$C63,'Transmission Cost by Case'!$D:$D,$E63),0)</f>
        <v>0</v>
      </c>
      <c r="J63" s="21">
        <f>IF(J$2&gt;=$G63,INDEX(CHOOSE(MATCH($C63,'Resource Cost Trajectories'!$B$3:$B$6,0),'Resource Cost Trajectories'!$C$113:$F$142,'Resource Cost Trajectories'!$I$113:$L$142,'Resource Cost Trajectories'!$O$113:$R$142,'Resource Cost Trajectories'!$U$113:$X$142),MATCH($G63,'Resource Cost Trajectories'!$B$113:$B$142,0),MATCH($D63,'Resource Cost Trajectories'!$C$112:$F$112,0))+SUMIFS('Transmission Cost by Case'!$H:$H,'Transmission Cost by Case'!$B:$B,$B63,'Transmission Cost by Case'!$C:$C,$C63,'Transmission Cost by Case'!$D:$D,$E63),0)</f>
        <v>0</v>
      </c>
      <c r="K63" s="21">
        <f>IF(K$2&gt;=$G63,INDEX(CHOOSE(MATCH($C63,'Resource Cost Trajectories'!$B$3:$B$6,0),'Resource Cost Trajectories'!$C$113:$F$142,'Resource Cost Trajectories'!$I$113:$L$142,'Resource Cost Trajectories'!$O$113:$R$142,'Resource Cost Trajectories'!$U$113:$X$142),MATCH($G63,'Resource Cost Trajectories'!$B$113:$B$142,0),MATCH($D63,'Resource Cost Trajectories'!$C$112:$F$112,0))+SUMIFS('Transmission Cost by Case'!$H:$H,'Transmission Cost by Case'!$B:$B,$B63,'Transmission Cost by Case'!$C:$C,$C63,'Transmission Cost by Case'!$D:$D,$E63),0)</f>
        <v>0</v>
      </c>
      <c r="L63" s="21">
        <f>IF(L$2&gt;=$G63,INDEX(CHOOSE(MATCH($C63,'Resource Cost Trajectories'!$B$3:$B$6,0),'Resource Cost Trajectories'!$C$113:$F$142,'Resource Cost Trajectories'!$I$113:$L$142,'Resource Cost Trajectories'!$O$113:$R$142,'Resource Cost Trajectories'!$U$113:$X$142),MATCH($G63,'Resource Cost Trajectories'!$B$113:$B$142,0),MATCH($D63,'Resource Cost Trajectories'!$C$112:$F$112,0))+SUMIFS('Transmission Cost by Case'!$H:$H,'Transmission Cost by Case'!$B:$B,$B63,'Transmission Cost by Case'!$C:$C,$C63,'Transmission Cost by Case'!$D:$D,$E63),0)</f>
        <v>0</v>
      </c>
      <c r="M63" s="21">
        <f>IF(M$2&gt;=$G63,INDEX(CHOOSE(MATCH($C63,'Resource Cost Trajectories'!$B$3:$B$6,0),'Resource Cost Trajectories'!$C$113:$F$142,'Resource Cost Trajectories'!$I$113:$L$142,'Resource Cost Trajectories'!$O$113:$R$142,'Resource Cost Trajectories'!$U$113:$X$142),MATCH($G63,'Resource Cost Trajectories'!$B$113:$B$142,0),MATCH($D63,'Resource Cost Trajectories'!$C$112:$F$112,0))+SUMIFS('Transmission Cost by Case'!$H:$H,'Transmission Cost by Case'!$B:$B,$B63,'Transmission Cost by Case'!$C:$C,$C63,'Transmission Cost by Case'!$D:$D,$E63),0)</f>
        <v>0</v>
      </c>
      <c r="N63" s="21">
        <f>IF(N$2&gt;=$G63,INDEX(CHOOSE(MATCH($C63,'Resource Cost Trajectories'!$B$3:$B$6,0),'Resource Cost Trajectories'!$C$113:$F$142,'Resource Cost Trajectories'!$I$113:$L$142,'Resource Cost Trajectories'!$O$113:$R$142,'Resource Cost Trajectories'!$U$113:$X$142),MATCH($G63,'Resource Cost Trajectories'!$B$113:$B$142,0),MATCH($D63,'Resource Cost Trajectories'!$C$112:$F$112,0))+SUMIFS('Transmission Cost by Case'!$H:$H,'Transmission Cost by Case'!$B:$B,$B63,'Transmission Cost by Case'!$C:$C,$C63,'Transmission Cost by Case'!$D:$D,$E63),0)</f>
        <v>0</v>
      </c>
      <c r="O63" s="21">
        <f>IF(O$2&gt;=$G63,INDEX(CHOOSE(MATCH($C63,'Resource Cost Trajectories'!$B$3:$B$6,0),'Resource Cost Trajectories'!$C$113:$F$142,'Resource Cost Trajectories'!$I$113:$L$142,'Resource Cost Trajectories'!$O$113:$R$142,'Resource Cost Trajectories'!$U$113:$X$142),MATCH($G63,'Resource Cost Trajectories'!$B$113:$B$142,0),MATCH($D63,'Resource Cost Trajectories'!$C$112:$F$112,0))+SUMIFS('Transmission Cost by Case'!$H:$H,'Transmission Cost by Case'!$B:$B,$B63,'Transmission Cost by Case'!$C:$C,$C63,'Transmission Cost by Case'!$D:$D,$E63),0)</f>
        <v>0</v>
      </c>
      <c r="P63" s="21">
        <f>IF(P$2&gt;=$G63,INDEX(CHOOSE(MATCH($C63,'Resource Cost Trajectories'!$B$3:$B$6,0),'Resource Cost Trajectories'!$C$113:$F$142,'Resource Cost Trajectories'!$I$113:$L$142,'Resource Cost Trajectories'!$O$113:$R$142,'Resource Cost Trajectories'!$U$113:$X$142),MATCH($G63,'Resource Cost Trajectories'!$B$113:$B$142,0),MATCH($D63,'Resource Cost Trajectories'!$C$112:$F$112,0))+SUMIFS('Transmission Cost by Case'!$H:$H,'Transmission Cost by Case'!$B:$B,$B63,'Transmission Cost by Case'!$C:$C,$C63,'Transmission Cost by Case'!$D:$D,$E63),0)</f>
        <v>0</v>
      </c>
      <c r="Q63" s="21">
        <f>IF(Q$2&gt;=$G63,INDEX(CHOOSE(MATCH($C63,'Resource Cost Trajectories'!$B$3:$B$6,0),'Resource Cost Trajectories'!$C$113:$F$142,'Resource Cost Trajectories'!$I$113:$L$142,'Resource Cost Trajectories'!$O$113:$R$142,'Resource Cost Trajectories'!$U$113:$X$142),MATCH($G63,'Resource Cost Trajectories'!$B$113:$B$142,0),MATCH($D63,'Resource Cost Trajectories'!$C$112:$F$112,0))+SUMIFS('Transmission Cost by Case'!$H:$H,'Transmission Cost by Case'!$B:$B,$B63,'Transmission Cost by Case'!$C:$C,$C63,'Transmission Cost by Case'!$D:$D,$E63),0)</f>
        <v>0</v>
      </c>
      <c r="R63" s="21">
        <f>IF(R$2&gt;=$G63,INDEX(CHOOSE(MATCH($C63,'Resource Cost Trajectories'!$B$3:$B$6,0),'Resource Cost Trajectories'!$C$113:$F$142,'Resource Cost Trajectories'!$I$113:$L$142,'Resource Cost Trajectories'!$O$113:$R$142,'Resource Cost Trajectories'!$U$113:$X$142),MATCH($G63,'Resource Cost Trajectories'!$B$113:$B$142,0),MATCH($D63,'Resource Cost Trajectories'!$C$112:$F$112,0))+SUMIFS('Transmission Cost by Case'!$H:$H,'Transmission Cost by Case'!$B:$B,$B63,'Transmission Cost by Case'!$C:$C,$C63,'Transmission Cost by Case'!$D:$D,$E63),0)</f>
        <v>0</v>
      </c>
      <c r="S63" s="21">
        <f>IF(S$2&gt;=$G63,INDEX(CHOOSE(MATCH($C63,'Resource Cost Trajectories'!$B$3:$B$6,0),'Resource Cost Trajectories'!$C$113:$F$142,'Resource Cost Trajectories'!$I$113:$L$142,'Resource Cost Trajectories'!$O$113:$R$142,'Resource Cost Trajectories'!$U$113:$X$142),MATCH($G63,'Resource Cost Trajectories'!$B$113:$B$142,0),MATCH($D63,'Resource Cost Trajectories'!$C$112:$F$112,0))+SUMIFS('Transmission Cost by Case'!$H:$H,'Transmission Cost by Case'!$B:$B,$B63,'Transmission Cost by Case'!$C:$C,$C63,'Transmission Cost by Case'!$D:$D,$E63),0)</f>
        <v>0</v>
      </c>
      <c r="T63" s="21">
        <f>IF(T$2&gt;=$G63,INDEX(CHOOSE(MATCH($C63,'Resource Cost Trajectories'!$B$3:$B$6,0),'Resource Cost Trajectories'!$C$113:$F$142,'Resource Cost Trajectories'!$I$113:$L$142,'Resource Cost Trajectories'!$O$113:$R$142,'Resource Cost Trajectories'!$U$113:$X$142),MATCH($G63,'Resource Cost Trajectories'!$B$113:$B$142,0),MATCH($D63,'Resource Cost Trajectories'!$C$112:$F$112,0))+SUMIFS('Transmission Cost by Case'!$H:$H,'Transmission Cost by Case'!$B:$B,$B63,'Transmission Cost by Case'!$C:$C,$C63,'Transmission Cost by Case'!$D:$D,$E63),0)</f>
        <v>0</v>
      </c>
      <c r="U63" s="21">
        <f>IF(U$2&gt;=$G63,INDEX(CHOOSE(MATCH($C63,'Resource Cost Trajectories'!$B$3:$B$6,0),'Resource Cost Trajectories'!$C$113:$F$142,'Resource Cost Trajectories'!$I$113:$L$142,'Resource Cost Trajectories'!$O$113:$R$142,'Resource Cost Trajectories'!$U$113:$X$142),MATCH($G63,'Resource Cost Trajectories'!$B$113:$B$142,0),MATCH($D63,'Resource Cost Trajectories'!$C$112:$F$112,0))+SUMIFS('Transmission Cost by Case'!$H:$H,'Transmission Cost by Case'!$B:$B,$B63,'Transmission Cost by Case'!$C:$C,$C63,'Transmission Cost by Case'!$D:$D,$E63),0)</f>
        <v>0</v>
      </c>
      <c r="V63" s="21">
        <f>IF(V$2&gt;=$G63,INDEX(CHOOSE(MATCH($C63,'Resource Cost Trajectories'!$B$3:$B$6,0),'Resource Cost Trajectories'!$C$113:$F$142,'Resource Cost Trajectories'!$I$113:$L$142,'Resource Cost Trajectories'!$O$113:$R$142,'Resource Cost Trajectories'!$U$113:$X$142),MATCH($G63,'Resource Cost Trajectories'!$B$113:$B$142,0),MATCH($D63,'Resource Cost Trajectories'!$C$112:$F$112,0))+SUMIFS('Transmission Cost by Case'!$H:$H,'Transmission Cost by Case'!$B:$B,$B63,'Transmission Cost by Case'!$C:$C,$C63,'Transmission Cost by Case'!$D:$D,$E63),0)</f>
        <v>0</v>
      </c>
      <c r="W63" s="21">
        <f>IF(W$2&gt;=$G63,INDEX(CHOOSE(MATCH($C63,'Resource Cost Trajectories'!$B$3:$B$6,0),'Resource Cost Trajectories'!$C$113:$F$142,'Resource Cost Trajectories'!$I$113:$L$142,'Resource Cost Trajectories'!$O$113:$R$142,'Resource Cost Trajectories'!$U$113:$X$142),MATCH($G63,'Resource Cost Trajectories'!$B$113:$B$142,0),MATCH($D63,'Resource Cost Trajectories'!$C$112:$F$112,0))+SUMIFS('Transmission Cost by Case'!$H:$H,'Transmission Cost by Case'!$B:$B,$B63,'Transmission Cost by Case'!$C:$C,$C63,'Transmission Cost by Case'!$D:$D,$E63),0)</f>
        <v>382.53</v>
      </c>
    </row>
    <row r="64" spans="2:23">
      <c r="B64" s="3">
        <v>7</v>
      </c>
      <c r="C64" s="3" t="s">
        <v>20</v>
      </c>
      <c r="D64" s="3" t="s">
        <v>12</v>
      </c>
      <c r="E64" s="3" t="s">
        <v>16</v>
      </c>
      <c r="F64" s="4">
        <v>7445</v>
      </c>
      <c r="G64" s="4">
        <v>2045</v>
      </c>
      <c r="H64" s="21">
        <f>IF(H$2&gt;=$G64,INDEX(CHOOSE(MATCH($C64,'Resource Cost Trajectories'!$B$3:$B$6,0),'Resource Cost Trajectories'!$C$113:$F$142,'Resource Cost Trajectories'!$I$113:$L$142,'Resource Cost Trajectories'!$O$113:$R$142,'Resource Cost Trajectories'!$U$113:$X$142),MATCH($G64,'Resource Cost Trajectories'!$B$113:$B$142,0),MATCH($D64,'Resource Cost Trajectories'!$C$112:$F$112,0))+SUMIFS('Transmission Cost by Case'!$H:$H,'Transmission Cost by Case'!$B:$B,$B64,'Transmission Cost by Case'!$C:$C,$C64,'Transmission Cost by Case'!$D:$D,$E64),0)</f>
        <v>0</v>
      </c>
      <c r="I64" s="21">
        <f>IF(I$2&gt;=$G64,INDEX(CHOOSE(MATCH($C64,'Resource Cost Trajectories'!$B$3:$B$6,0),'Resource Cost Trajectories'!$C$113:$F$142,'Resource Cost Trajectories'!$I$113:$L$142,'Resource Cost Trajectories'!$O$113:$R$142,'Resource Cost Trajectories'!$U$113:$X$142),MATCH($G64,'Resource Cost Trajectories'!$B$113:$B$142,0),MATCH($D64,'Resource Cost Trajectories'!$C$112:$F$112,0))+SUMIFS('Transmission Cost by Case'!$H:$H,'Transmission Cost by Case'!$B:$B,$B64,'Transmission Cost by Case'!$C:$C,$C64,'Transmission Cost by Case'!$D:$D,$E64),0)</f>
        <v>0</v>
      </c>
      <c r="J64" s="21">
        <f>IF(J$2&gt;=$G64,INDEX(CHOOSE(MATCH($C64,'Resource Cost Trajectories'!$B$3:$B$6,0),'Resource Cost Trajectories'!$C$113:$F$142,'Resource Cost Trajectories'!$I$113:$L$142,'Resource Cost Trajectories'!$O$113:$R$142,'Resource Cost Trajectories'!$U$113:$X$142),MATCH($G64,'Resource Cost Trajectories'!$B$113:$B$142,0),MATCH($D64,'Resource Cost Trajectories'!$C$112:$F$112,0))+SUMIFS('Transmission Cost by Case'!$H:$H,'Transmission Cost by Case'!$B:$B,$B64,'Transmission Cost by Case'!$C:$C,$C64,'Transmission Cost by Case'!$D:$D,$E64),0)</f>
        <v>0</v>
      </c>
      <c r="K64" s="21">
        <f>IF(K$2&gt;=$G64,INDEX(CHOOSE(MATCH($C64,'Resource Cost Trajectories'!$B$3:$B$6,0),'Resource Cost Trajectories'!$C$113:$F$142,'Resource Cost Trajectories'!$I$113:$L$142,'Resource Cost Trajectories'!$O$113:$R$142,'Resource Cost Trajectories'!$U$113:$X$142),MATCH($G64,'Resource Cost Trajectories'!$B$113:$B$142,0),MATCH($D64,'Resource Cost Trajectories'!$C$112:$F$112,0))+SUMIFS('Transmission Cost by Case'!$H:$H,'Transmission Cost by Case'!$B:$B,$B64,'Transmission Cost by Case'!$C:$C,$C64,'Transmission Cost by Case'!$D:$D,$E64),0)</f>
        <v>0</v>
      </c>
      <c r="L64" s="21">
        <f>IF(L$2&gt;=$G64,INDEX(CHOOSE(MATCH($C64,'Resource Cost Trajectories'!$B$3:$B$6,0),'Resource Cost Trajectories'!$C$113:$F$142,'Resource Cost Trajectories'!$I$113:$L$142,'Resource Cost Trajectories'!$O$113:$R$142,'Resource Cost Trajectories'!$U$113:$X$142),MATCH($G64,'Resource Cost Trajectories'!$B$113:$B$142,0),MATCH($D64,'Resource Cost Trajectories'!$C$112:$F$112,0))+SUMIFS('Transmission Cost by Case'!$H:$H,'Transmission Cost by Case'!$B:$B,$B64,'Transmission Cost by Case'!$C:$C,$C64,'Transmission Cost by Case'!$D:$D,$E64),0)</f>
        <v>0</v>
      </c>
      <c r="M64" s="21">
        <f>IF(M$2&gt;=$G64,INDEX(CHOOSE(MATCH($C64,'Resource Cost Trajectories'!$B$3:$B$6,0),'Resource Cost Trajectories'!$C$113:$F$142,'Resource Cost Trajectories'!$I$113:$L$142,'Resource Cost Trajectories'!$O$113:$R$142,'Resource Cost Trajectories'!$U$113:$X$142),MATCH($G64,'Resource Cost Trajectories'!$B$113:$B$142,0),MATCH($D64,'Resource Cost Trajectories'!$C$112:$F$112,0))+SUMIFS('Transmission Cost by Case'!$H:$H,'Transmission Cost by Case'!$B:$B,$B64,'Transmission Cost by Case'!$C:$C,$C64,'Transmission Cost by Case'!$D:$D,$E64),0)</f>
        <v>0</v>
      </c>
      <c r="N64" s="21">
        <f>IF(N$2&gt;=$G64,INDEX(CHOOSE(MATCH($C64,'Resource Cost Trajectories'!$B$3:$B$6,0),'Resource Cost Trajectories'!$C$113:$F$142,'Resource Cost Trajectories'!$I$113:$L$142,'Resource Cost Trajectories'!$O$113:$R$142,'Resource Cost Trajectories'!$U$113:$X$142),MATCH($G64,'Resource Cost Trajectories'!$B$113:$B$142,0),MATCH($D64,'Resource Cost Trajectories'!$C$112:$F$112,0))+SUMIFS('Transmission Cost by Case'!$H:$H,'Transmission Cost by Case'!$B:$B,$B64,'Transmission Cost by Case'!$C:$C,$C64,'Transmission Cost by Case'!$D:$D,$E64),0)</f>
        <v>0</v>
      </c>
      <c r="O64" s="21">
        <f>IF(O$2&gt;=$G64,INDEX(CHOOSE(MATCH($C64,'Resource Cost Trajectories'!$B$3:$B$6,0),'Resource Cost Trajectories'!$C$113:$F$142,'Resource Cost Trajectories'!$I$113:$L$142,'Resource Cost Trajectories'!$O$113:$R$142,'Resource Cost Trajectories'!$U$113:$X$142),MATCH($G64,'Resource Cost Trajectories'!$B$113:$B$142,0),MATCH($D64,'Resource Cost Trajectories'!$C$112:$F$112,0))+SUMIFS('Transmission Cost by Case'!$H:$H,'Transmission Cost by Case'!$B:$B,$B64,'Transmission Cost by Case'!$C:$C,$C64,'Transmission Cost by Case'!$D:$D,$E64),0)</f>
        <v>0</v>
      </c>
      <c r="P64" s="21">
        <f>IF(P$2&gt;=$G64,INDEX(CHOOSE(MATCH($C64,'Resource Cost Trajectories'!$B$3:$B$6,0),'Resource Cost Trajectories'!$C$113:$F$142,'Resource Cost Trajectories'!$I$113:$L$142,'Resource Cost Trajectories'!$O$113:$R$142,'Resource Cost Trajectories'!$U$113:$X$142),MATCH($G64,'Resource Cost Trajectories'!$B$113:$B$142,0),MATCH($D64,'Resource Cost Trajectories'!$C$112:$F$112,0))+SUMIFS('Transmission Cost by Case'!$H:$H,'Transmission Cost by Case'!$B:$B,$B64,'Transmission Cost by Case'!$C:$C,$C64,'Transmission Cost by Case'!$D:$D,$E64),0)</f>
        <v>0</v>
      </c>
      <c r="Q64" s="21">
        <f>IF(Q$2&gt;=$G64,INDEX(CHOOSE(MATCH($C64,'Resource Cost Trajectories'!$B$3:$B$6,0),'Resource Cost Trajectories'!$C$113:$F$142,'Resource Cost Trajectories'!$I$113:$L$142,'Resource Cost Trajectories'!$O$113:$R$142,'Resource Cost Trajectories'!$U$113:$X$142),MATCH($G64,'Resource Cost Trajectories'!$B$113:$B$142,0),MATCH($D64,'Resource Cost Trajectories'!$C$112:$F$112,0))+SUMIFS('Transmission Cost by Case'!$H:$H,'Transmission Cost by Case'!$B:$B,$B64,'Transmission Cost by Case'!$C:$C,$C64,'Transmission Cost by Case'!$D:$D,$E64),0)</f>
        <v>0</v>
      </c>
      <c r="R64" s="21">
        <f>IF(R$2&gt;=$G64,INDEX(CHOOSE(MATCH($C64,'Resource Cost Trajectories'!$B$3:$B$6,0),'Resource Cost Trajectories'!$C$113:$F$142,'Resource Cost Trajectories'!$I$113:$L$142,'Resource Cost Trajectories'!$O$113:$R$142,'Resource Cost Trajectories'!$U$113:$X$142),MATCH($G64,'Resource Cost Trajectories'!$B$113:$B$142,0),MATCH($D64,'Resource Cost Trajectories'!$C$112:$F$112,0))+SUMIFS('Transmission Cost by Case'!$H:$H,'Transmission Cost by Case'!$B:$B,$B64,'Transmission Cost by Case'!$C:$C,$C64,'Transmission Cost by Case'!$D:$D,$E64),0)</f>
        <v>0</v>
      </c>
      <c r="S64" s="21">
        <f>IF(S$2&gt;=$G64,INDEX(CHOOSE(MATCH($C64,'Resource Cost Trajectories'!$B$3:$B$6,0),'Resource Cost Trajectories'!$C$113:$F$142,'Resource Cost Trajectories'!$I$113:$L$142,'Resource Cost Trajectories'!$O$113:$R$142,'Resource Cost Trajectories'!$U$113:$X$142),MATCH($G64,'Resource Cost Trajectories'!$B$113:$B$142,0),MATCH($D64,'Resource Cost Trajectories'!$C$112:$F$112,0))+SUMIFS('Transmission Cost by Case'!$H:$H,'Transmission Cost by Case'!$B:$B,$B64,'Transmission Cost by Case'!$C:$C,$C64,'Transmission Cost by Case'!$D:$D,$E64),0)</f>
        <v>0</v>
      </c>
      <c r="T64" s="21">
        <f>IF(T$2&gt;=$G64,INDEX(CHOOSE(MATCH($C64,'Resource Cost Trajectories'!$B$3:$B$6,0),'Resource Cost Trajectories'!$C$113:$F$142,'Resource Cost Trajectories'!$I$113:$L$142,'Resource Cost Trajectories'!$O$113:$R$142,'Resource Cost Trajectories'!$U$113:$X$142),MATCH($G64,'Resource Cost Trajectories'!$B$113:$B$142,0),MATCH($D64,'Resource Cost Trajectories'!$C$112:$F$112,0))+SUMIFS('Transmission Cost by Case'!$H:$H,'Transmission Cost by Case'!$B:$B,$B64,'Transmission Cost by Case'!$C:$C,$C64,'Transmission Cost by Case'!$D:$D,$E64),0)</f>
        <v>0</v>
      </c>
      <c r="U64" s="21">
        <f>IF(U$2&gt;=$G64,INDEX(CHOOSE(MATCH($C64,'Resource Cost Trajectories'!$B$3:$B$6,0),'Resource Cost Trajectories'!$C$113:$F$142,'Resource Cost Trajectories'!$I$113:$L$142,'Resource Cost Trajectories'!$O$113:$R$142,'Resource Cost Trajectories'!$U$113:$X$142),MATCH($G64,'Resource Cost Trajectories'!$B$113:$B$142,0),MATCH($D64,'Resource Cost Trajectories'!$C$112:$F$112,0))+SUMIFS('Transmission Cost by Case'!$H:$H,'Transmission Cost by Case'!$B:$B,$B64,'Transmission Cost by Case'!$C:$C,$C64,'Transmission Cost by Case'!$D:$D,$E64),0)</f>
        <v>0</v>
      </c>
      <c r="V64" s="21">
        <f>IF(V$2&gt;=$G64,INDEX(CHOOSE(MATCH($C64,'Resource Cost Trajectories'!$B$3:$B$6,0),'Resource Cost Trajectories'!$C$113:$F$142,'Resource Cost Trajectories'!$I$113:$L$142,'Resource Cost Trajectories'!$O$113:$R$142,'Resource Cost Trajectories'!$U$113:$X$142),MATCH($G64,'Resource Cost Trajectories'!$B$113:$B$142,0),MATCH($D64,'Resource Cost Trajectories'!$C$112:$F$112,0))+SUMIFS('Transmission Cost by Case'!$H:$H,'Transmission Cost by Case'!$B:$B,$B64,'Transmission Cost by Case'!$C:$C,$C64,'Transmission Cost by Case'!$D:$D,$E64),0)</f>
        <v>0</v>
      </c>
      <c r="W64" s="21">
        <f>IF(W$2&gt;=$G64,INDEX(CHOOSE(MATCH($C64,'Resource Cost Trajectories'!$B$3:$B$6,0),'Resource Cost Trajectories'!$C$113:$F$142,'Resource Cost Trajectories'!$I$113:$L$142,'Resource Cost Trajectories'!$O$113:$R$142,'Resource Cost Trajectories'!$U$113:$X$142),MATCH($G64,'Resource Cost Trajectories'!$B$113:$B$142,0),MATCH($D64,'Resource Cost Trajectories'!$C$112:$F$112,0))+SUMIFS('Transmission Cost by Case'!$H:$H,'Transmission Cost by Case'!$B:$B,$B64,'Transmission Cost by Case'!$C:$C,$C64,'Transmission Cost by Case'!$D:$D,$E64),0)</f>
        <v>453.04999999999995</v>
      </c>
    </row>
    <row r="65" spans="2:25">
      <c r="B65" s="3">
        <v>7</v>
      </c>
      <c r="C65" s="3" t="s">
        <v>20</v>
      </c>
      <c r="D65" s="3" t="s">
        <v>12</v>
      </c>
      <c r="E65" s="3" t="s">
        <v>17</v>
      </c>
      <c r="F65" s="4">
        <v>7445</v>
      </c>
      <c r="G65" s="4">
        <v>2045</v>
      </c>
      <c r="H65" s="21">
        <f>IF(H$2&gt;=$G65,INDEX(CHOOSE(MATCH($C65,'Resource Cost Trajectories'!$B$3:$B$6,0),'Resource Cost Trajectories'!$C$113:$F$142,'Resource Cost Trajectories'!$I$113:$L$142,'Resource Cost Trajectories'!$O$113:$R$142,'Resource Cost Trajectories'!$U$113:$X$142),MATCH($G65,'Resource Cost Trajectories'!$B$113:$B$142,0),MATCH($D65,'Resource Cost Trajectories'!$C$112:$F$112,0))+SUMIFS('Transmission Cost by Case'!$H:$H,'Transmission Cost by Case'!$B:$B,$B65,'Transmission Cost by Case'!$C:$C,$C65,'Transmission Cost by Case'!$D:$D,$E65),0)</f>
        <v>0</v>
      </c>
      <c r="I65" s="21">
        <f>IF(I$2&gt;=$G65,INDEX(CHOOSE(MATCH($C65,'Resource Cost Trajectories'!$B$3:$B$6,0),'Resource Cost Trajectories'!$C$113:$F$142,'Resource Cost Trajectories'!$I$113:$L$142,'Resource Cost Trajectories'!$O$113:$R$142,'Resource Cost Trajectories'!$U$113:$X$142),MATCH($G65,'Resource Cost Trajectories'!$B$113:$B$142,0),MATCH($D65,'Resource Cost Trajectories'!$C$112:$F$112,0))+SUMIFS('Transmission Cost by Case'!$H:$H,'Transmission Cost by Case'!$B:$B,$B65,'Transmission Cost by Case'!$C:$C,$C65,'Transmission Cost by Case'!$D:$D,$E65),0)</f>
        <v>0</v>
      </c>
      <c r="J65" s="21">
        <f>IF(J$2&gt;=$G65,INDEX(CHOOSE(MATCH($C65,'Resource Cost Trajectories'!$B$3:$B$6,0),'Resource Cost Trajectories'!$C$113:$F$142,'Resource Cost Trajectories'!$I$113:$L$142,'Resource Cost Trajectories'!$O$113:$R$142,'Resource Cost Trajectories'!$U$113:$X$142),MATCH($G65,'Resource Cost Trajectories'!$B$113:$B$142,0),MATCH($D65,'Resource Cost Trajectories'!$C$112:$F$112,0))+SUMIFS('Transmission Cost by Case'!$H:$H,'Transmission Cost by Case'!$B:$B,$B65,'Transmission Cost by Case'!$C:$C,$C65,'Transmission Cost by Case'!$D:$D,$E65),0)</f>
        <v>0</v>
      </c>
      <c r="K65" s="21">
        <f>IF(K$2&gt;=$G65,INDEX(CHOOSE(MATCH($C65,'Resource Cost Trajectories'!$B$3:$B$6,0),'Resource Cost Trajectories'!$C$113:$F$142,'Resource Cost Trajectories'!$I$113:$L$142,'Resource Cost Trajectories'!$O$113:$R$142,'Resource Cost Trajectories'!$U$113:$X$142),MATCH($G65,'Resource Cost Trajectories'!$B$113:$B$142,0),MATCH($D65,'Resource Cost Trajectories'!$C$112:$F$112,0))+SUMIFS('Transmission Cost by Case'!$H:$H,'Transmission Cost by Case'!$B:$B,$B65,'Transmission Cost by Case'!$C:$C,$C65,'Transmission Cost by Case'!$D:$D,$E65),0)</f>
        <v>0</v>
      </c>
      <c r="L65" s="21">
        <f>IF(L$2&gt;=$G65,INDEX(CHOOSE(MATCH($C65,'Resource Cost Trajectories'!$B$3:$B$6,0),'Resource Cost Trajectories'!$C$113:$F$142,'Resource Cost Trajectories'!$I$113:$L$142,'Resource Cost Trajectories'!$O$113:$R$142,'Resource Cost Trajectories'!$U$113:$X$142),MATCH($G65,'Resource Cost Trajectories'!$B$113:$B$142,0),MATCH($D65,'Resource Cost Trajectories'!$C$112:$F$112,0))+SUMIFS('Transmission Cost by Case'!$H:$H,'Transmission Cost by Case'!$B:$B,$B65,'Transmission Cost by Case'!$C:$C,$C65,'Transmission Cost by Case'!$D:$D,$E65),0)</f>
        <v>0</v>
      </c>
      <c r="M65" s="21">
        <f>IF(M$2&gt;=$G65,INDEX(CHOOSE(MATCH($C65,'Resource Cost Trajectories'!$B$3:$B$6,0),'Resource Cost Trajectories'!$C$113:$F$142,'Resource Cost Trajectories'!$I$113:$L$142,'Resource Cost Trajectories'!$O$113:$R$142,'Resource Cost Trajectories'!$U$113:$X$142),MATCH($G65,'Resource Cost Trajectories'!$B$113:$B$142,0),MATCH($D65,'Resource Cost Trajectories'!$C$112:$F$112,0))+SUMIFS('Transmission Cost by Case'!$H:$H,'Transmission Cost by Case'!$B:$B,$B65,'Transmission Cost by Case'!$C:$C,$C65,'Transmission Cost by Case'!$D:$D,$E65),0)</f>
        <v>0</v>
      </c>
      <c r="N65" s="21">
        <f>IF(N$2&gt;=$G65,INDEX(CHOOSE(MATCH($C65,'Resource Cost Trajectories'!$B$3:$B$6,0),'Resource Cost Trajectories'!$C$113:$F$142,'Resource Cost Trajectories'!$I$113:$L$142,'Resource Cost Trajectories'!$O$113:$R$142,'Resource Cost Trajectories'!$U$113:$X$142),MATCH($G65,'Resource Cost Trajectories'!$B$113:$B$142,0),MATCH($D65,'Resource Cost Trajectories'!$C$112:$F$112,0))+SUMIFS('Transmission Cost by Case'!$H:$H,'Transmission Cost by Case'!$B:$B,$B65,'Transmission Cost by Case'!$C:$C,$C65,'Transmission Cost by Case'!$D:$D,$E65),0)</f>
        <v>0</v>
      </c>
      <c r="O65" s="21">
        <f>IF(O$2&gt;=$G65,INDEX(CHOOSE(MATCH($C65,'Resource Cost Trajectories'!$B$3:$B$6,0),'Resource Cost Trajectories'!$C$113:$F$142,'Resource Cost Trajectories'!$I$113:$L$142,'Resource Cost Trajectories'!$O$113:$R$142,'Resource Cost Trajectories'!$U$113:$X$142),MATCH($G65,'Resource Cost Trajectories'!$B$113:$B$142,0),MATCH($D65,'Resource Cost Trajectories'!$C$112:$F$112,0))+SUMIFS('Transmission Cost by Case'!$H:$H,'Transmission Cost by Case'!$B:$B,$B65,'Transmission Cost by Case'!$C:$C,$C65,'Transmission Cost by Case'!$D:$D,$E65),0)</f>
        <v>0</v>
      </c>
      <c r="P65" s="21">
        <f>IF(P$2&gt;=$G65,INDEX(CHOOSE(MATCH($C65,'Resource Cost Trajectories'!$B$3:$B$6,0),'Resource Cost Trajectories'!$C$113:$F$142,'Resource Cost Trajectories'!$I$113:$L$142,'Resource Cost Trajectories'!$O$113:$R$142,'Resource Cost Trajectories'!$U$113:$X$142),MATCH($G65,'Resource Cost Trajectories'!$B$113:$B$142,0),MATCH($D65,'Resource Cost Trajectories'!$C$112:$F$112,0))+SUMIFS('Transmission Cost by Case'!$H:$H,'Transmission Cost by Case'!$B:$B,$B65,'Transmission Cost by Case'!$C:$C,$C65,'Transmission Cost by Case'!$D:$D,$E65),0)</f>
        <v>0</v>
      </c>
      <c r="Q65" s="21">
        <f>IF(Q$2&gt;=$G65,INDEX(CHOOSE(MATCH($C65,'Resource Cost Trajectories'!$B$3:$B$6,0),'Resource Cost Trajectories'!$C$113:$F$142,'Resource Cost Trajectories'!$I$113:$L$142,'Resource Cost Trajectories'!$O$113:$R$142,'Resource Cost Trajectories'!$U$113:$X$142),MATCH($G65,'Resource Cost Trajectories'!$B$113:$B$142,0),MATCH($D65,'Resource Cost Trajectories'!$C$112:$F$112,0))+SUMIFS('Transmission Cost by Case'!$H:$H,'Transmission Cost by Case'!$B:$B,$B65,'Transmission Cost by Case'!$C:$C,$C65,'Transmission Cost by Case'!$D:$D,$E65),0)</f>
        <v>0</v>
      </c>
      <c r="R65" s="21">
        <f>IF(R$2&gt;=$G65,INDEX(CHOOSE(MATCH($C65,'Resource Cost Trajectories'!$B$3:$B$6,0),'Resource Cost Trajectories'!$C$113:$F$142,'Resource Cost Trajectories'!$I$113:$L$142,'Resource Cost Trajectories'!$O$113:$R$142,'Resource Cost Trajectories'!$U$113:$X$142),MATCH($G65,'Resource Cost Trajectories'!$B$113:$B$142,0),MATCH($D65,'Resource Cost Trajectories'!$C$112:$F$112,0))+SUMIFS('Transmission Cost by Case'!$H:$H,'Transmission Cost by Case'!$B:$B,$B65,'Transmission Cost by Case'!$C:$C,$C65,'Transmission Cost by Case'!$D:$D,$E65),0)</f>
        <v>0</v>
      </c>
      <c r="S65" s="21">
        <f>IF(S$2&gt;=$G65,INDEX(CHOOSE(MATCH($C65,'Resource Cost Trajectories'!$B$3:$B$6,0),'Resource Cost Trajectories'!$C$113:$F$142,'Resource Cost Trajectories'!$I$113:$L$142,'Resource Cost Trajectories'!$O$113:$R$142,'Resource Cost Trajectories'!$U$113:$X$142),MATCH($G65,'Resource Cost Trajectories'!$B$113:$B$142,0),MATCH($D65,'Resource Cost Trajectories'!$C$112:$F$112,0))+SUMIFS('Transmission Cost by Case'!$H:$H,'Transmission Cost by Case'!$B:$B,$B65,'Transmission Cost by Case'!$C:$C,$C65,'Transmission Cost by Case'!$D:$D,$E65),0)</f>
        <v>0</v>
      </c>
      <c r="T65" s="21">
        <f>IF(T$2&gt;=$G65,INDEX(CHOOSE(MATCH($C65,'Resource Cost Trajectories'!$B$3:$B$6,0),'Resource Cost Trajectories'!$C$113:$F$142,'Resource Cost Trajectories'!$I$113:$L$142,'Resource Cost Trajectories'!$O$113:$R$142,'Resource Cost Trajectories'!$U$113:$X$142),MATCH($G65,'Resource Cost Trajectories'!$B$113:$B$142,0),MATCH($D65,'Resource Cost Trajectories'!$C$112:$F$112,0))+SUMIFS('Transmission Cost by Case'!$H:$H,'Transmission Cost by Case'!$B:$B,$B65,'Transmission Cost by Case'!$C:$C,$C65,'Transmission Cost by Case'!$D:$D,$E65),0)</f>
        <v>0</v>
      </c>
      <c r="U65" s="21">
        <f>IF(U$2&gt;=$G65,INDEX(CHOOSE(MATCH($C65,'Resource Cost Trajectories'!$B$3:$B$6,0),'Resource Cost Trajectories'!$C$113:$F$142,'Resource Cost Trajectories'!$I$113:$L$142,'Resource Cost Trajectories'!$O$113:$R$142,'Resource Cost Trajectories'!$U$113:$X$142),MATCH($G65,'Resource Cost Trajectories'!$B$113:$B$142,0),MATCH($D65,'Resource Cost Trajectories'!$C$112:$F$112,0))+SUMIFS('Transmission Cost by Case'!$H:$H,'Transmission Cost by Case'!$B:$B,$B65,'Transmission Cost by Case'!$C:$C,$C65,'Transmission Cost by Case'!$D:$D,$E65),0)</f>
        <v>0</v>
      </c>
      <c r="V65" s="21">
        <f>IF(V$2&gt;=$G65,INDEX(CHOOSE(MATCH($C65,'Resource Cost Trajectories'!$B$3:$B$6,0),'Resource Cost Trajectories'!$C$113:$F$142,'Resource Cost Trajectories'!$I$113:$L$142,'Resource Cost Trajectories'!$O$113:$R$142,'Resource Cost Trajectories'!$U$113:$X$142),MATCH($G65,'Resource Cost Trajectories'!$B$113:$B$142,0),MATCH($D65,'Resource Cost Trajectories'!$C$112:$F$112,0))+SUMIFS('Transmission Cost by Case'!$H:$H,'Transmission Cost by Case'!$B:$B,$B65,'Transmission Cost by Case'!$C:$C,$C65,'Transmission Cost by Case'!$D:$D,$E65),0)</f>
        <v>0</v>
      </c>
      <c r="W65" s="21">
        <f>IF(W$2&gt;=$G65,INDEX(CHOOSE(MATCH($C65,'Resource Cost Trajectories'!$B$3:$B$6,0),'Resource Cost Trajectories'!$C$113:$F$142,'Resource Cost Trajectories'!$I$113:$L$142,'Resource Cost Trajectories'!$O$113:$R$142,'Resource Cost Trajectories'!$U$113:$X$142),MATCH($G65,'Resource Cost Trajectories'!$B$113:$B$142,0),MATCH($D65,'Resource Cost Trajectories'!$C$112:$F$112,0))+SUMIFS('Transmission Cost by Case'!$H:$H,'Transmission Cost by Case'!$B:$B,$B65,'Transmission Cost by Case'!$C:$C,$C65,'Transmission Cost by Case'!$D:$D,$E65),0)</f>
        <v>406.7</v>
      </c>
    </row>
    <row r="66" spans="2:25">
      <c r="B66" s="3">
        <v>7</v>
      </c>
      <c r="C66" s="3" t="s">
        <v>20</v>
      </c>
      <c r="D66" s="3" t="s">
        <v>12</v>
      </c>
      <c r="E66" s="3" t="s">
        <v>18</v>
      </c>
      <c r="F66" s="4">
        <v>7445</v>
      </c>
      <c r="G66" s="4">
        <v>2045</v>
      </c>
      <c r="H66" s="21">
        <f>IF(H$2&gt;=$G66,INDEX(CHOOSE(MATCH($C66,'Resource Cost Trajectories'!$B$3:$B$6,0),'Resource Cost Trajectories'!$C$113:$F$142,'Resource Cost Trajectories'!$I$113:$L$142,'Resource Cost Trajectories'!$O$113:$R$142,'Resource Cost Trajectories'!$U$113:$X$142),MATCH($G66,'Resource Cost Trajectories'!$B$113:$B$142,0),MATCH($D66,'Resource Cost Trajectories'!$C$112:$F$112,0))+SUMIFS('Transmission Cost by Case'!$H:$H,'Transmission Cost by Case'!$B:$B,$B66,'Transmission Cost by Case'!$C:$C,$C66,'Transmission Cost by Case'!$D:$D,$E66),0)</f>
        <v>0</v>
      </c>
      <c r="I66" s="21">
        <f>IF(I$2&gt;=$G66,INDEX(CHOOSE(MATCH($C66,'Resource Cost Trajectories'!$B$3:$B$6,0),'Resource Cost Trajectories'!$C$113:$F$142,'Resource Cost Trajectories'!$I$113:$L$142,'Resource Cost Trajectories'!$O$113:$R$142,'Resource Cost Trajectories'!$U$113:$X$142),MATCH($G66,'Resource Cost Trajectories'!$B$113:$B$142,0),MATCH($D66,'Resource Cost Trajectories'!$C$112:$F$112,0))+SUMIFS('Transmission Cost by Case'!$H:$H,'Transmission Cost by Case'!$B:$B,$B66,'Transmission Cost by Case'!$C:$C,$C66,'Transmission Cost by Case'!$D:$D,$E66),0)</f>
        <v>0</v>
      </c>
      <c r="J66" s="21">
        <f>IF(J$2&gt;=$G66,INDEX(CHOOSE(MATCH($C66,'Resource Cost Trajectories'!$B$3:$B$6,0),'Resource Cost Trajectories'!$C$113:$F$142,'Resource Cost Trajectories'!$I$113:$L$142,'Resource Cost Trajectories'!$O$113:$R$142,'Resource Cost Trajectories'!$U$113:$X$142),MATCH($G66,'Resource Cost Trajectories'!$B$113:$B$142,0),MATCH($D66,'Resource Cost Trajectories'!$C$112:$F$112,0))+SUMIFS('Transmission Cost by Case'!$H:$H,'Transmission Cost by Case'!$B:$B,$B66,'Transmission Cost by Case'!$C:$C,$C66,'Transmission Cost by Case'!$D:$D,$E66),0)</f>
        <v>0</v>
      </c>
      <c r="K66" s="21">
        <f>IF(K$2&gt;=$G66,INDEX(CHOOSE(MATCH($C66,'Resource Cost Trajectories'!$B$3:$B$6,0),'Resource Cost Trajectories'!$C$113:$F$142,'Resource Cost Trajectories'!$I$113:$L$142,'Resource Cost Trajectories'!$O$113:$R$142,'Resource Cost Trajectories'!$U$113:$X$142),MATCH($G66,'Resource Cost Trajectories'!$B$113:$B$142,0),MATCH($D66,'Resource Cost Trajectories'!$C$112:$F$112,0))+SUMIFS('Transmission Cost by Case'!$H:$H,'Transmission Cost by Case'!$B:$B,$B66,'Transmission Cost by Case'!$C:$C,$C66,'Transmission Cost by Case'!$D:$D,$E66),0)</f>
        <v>0</v>
      </c>
      <c r="L66" s="21">
        <f>IF(L$2&gt;=$G66,INDEX(CHOOSE(MATCH($C66,'Resource Cost Trajectories'!$B$3:$B$6,0),'Resource Cost Trajectories'!$C$113:$F$142,'Resource Cost Trajectories'!$I$113:$L$142,'Resource Cost Trajectories'!$O$113:$R$142,'Resource Cost Trajectories'!$U$113:$X$142),MATCH($G66,'Resource Cost Trajectories'!$B$113:$B$142,0),MATCH($D66,'Resource Cost Trajectories'!$C$112:$F$112,0))+SUMIFS('Transmission Cost by Case'!$H:$H,'Transmission Cost by Case'!$B:$B,$B66,'Transmission Cost by Case'!$C:$C,$C66,'Transmission Cost by Case'!$D:$D,$E66),0)</f>
        <v>0</v>
      </c>
      <c r="M66" s="21">
        <f>IF(M$2&gt;=$G66,INDEX(CHOOSE(MATCH($C66,'Resource Cost Trajectories'!$B$3:$B$6,0),'Resource Cost Trajectories'!$C$113:$F$142,'Resource Cost Trajectories'!$I$113:$L$142,'Resource Cost Trajectories'!$O$113:$R$142,'Resource Cost Trajectories'!$U$113:$X$142),MATCH($G66,'Resource Cost Trajectories'!$B$113:$B$142,0),MATCH($D66,'Resource Cost Trajectories'!$C$112:$F$112,0))+SUMIFS('Transmission Cost by Case'!$H:$H,'Transmission Cost by Case'!$B:$B,$B66,'Transmission Cost by Case'!$C:$C,$C66,'Transmission Cost by Case'!$D:$D,$E66),0)</f>
        <v>0</v>
      </c>
      <c r="N66" s="21">
        <f>IF(N$2&gt;=$G66,INDEX(CHOOSE(MATCH($C66,'Resource Cost Trajectories'!$B$3:$B$6,0),'Resource Cost Trajectories'!$C$113:$F$142,'Resource Cost Trajectories'!$I$113:$L$142,'Resource Cost Trajectories'!$O$113:$R$142,'Resource Cost Trajectories'!$U$113:$X$142),MATCH($G66,'Resource Cost Trajectories'!$B$113:$B$142,0),MATCH($D66,'Resource Cost Trajectories'!$C$112:$F$112,0))+SUMIFS('Transmission Cost by Case'!$H:$H,'Transmission Cost by Case'!$B:$B,$B66,'Transmission Cost by Case'!$C:$C,$C66,'Transmission Cost by Case'!$D:$D,$E66),0)</f>
        <v>0</v>
      </c>
      <c r="O66" s="21">
        <f>IF(O$2&gt;=$G66,INDEX(CHOOSE(MATCH($C66,'Resource Cost Trajectories'!$B$3:$B$6,0),'Resource Cost Trajectories'!$C$113:$F$142,'Resource Cost Trajectories'!$I$113:$L$142,'Resource Cost Trajectories'!$O$113:$R$142,'Resource Cost Trajectories'!$U$113:$X$142),MATCH($G66,'Resource Cost Trajectories'!$B$113:$B$142,0),MATCH($D66,'Resource Cost Trajectories'!$C$112:$F$112,0))+SUMIFS('Transmission Cost by Case'!$H:$H,'Transmission Cost by Case'!$B:$B,$B66,'Transmission Cost by Case'!$C:$C,$C66,'Transmission Cost by Case'!$D:$D,$E66),0)</f>
        <v>0</v>
      </c>
      <c r="P66" s="21">
        <f>IF(P$2&gt;=$G66,INDEX(CHOOSE(MATCH($C66,'Resource Cost Trajectories'!$B$3:$B$6,0),'Resource Cost Trajectories'!$C$113:$F$142,'Resource Cost Trajectories'!$I$113:$L$142,'Resource Cost Trajectories'!$O$113:$R$142,'Resource Cost Trajectories'!$U$113:$X$142),MATCH($G66,'Resource Cost Trajectories'!$B$113:$B$142,0),MATCH($D66,'Resource Cost Trajectories'!$C$112:$F$112,0))+SUMIFS('Transmission Cost by Case'!$H:$H,'Transmission Cost by Case'!$B:$B,$B66,'Transmission Cost by Case'!$C:$C,$C66,'Transmission Cost by Case'!$D:$D,$E66),0)</f>
        <v>0</v>
      </c>
      <c r="Q66" s="21">
        <f>IF(Q$2&gt;=$G66,INDEX(CHOOSE(MATCH($C66,'Resource Cost Trajectories'!$B$3:$B$6,0),'Resource Cost Trajectories'!$C$113:$F$142,'Resource Cost Trajectories'!$I$113:$L$142,'Resource Cost Trajectories'!$O$113:$R$142,'Resource Cost Trajectories'!$U$113:$X$142),MATCH($G66,'Resource Cost Trajectories'!$B$113:$B$142,0),MATCH($D66,'Resource Cost Trajectories'!$C$112:$F$112,0))+SUMIFS('Transmission Cost by Case'!$H:$H,'Transmission Cost by Case'!$B:$B,$B66,'Transmission Cost by Case'!$C:$C,$C66,'Transmission Cost by Case'!$D:$D,$E66),0)</f>
        <v>0</v>
      </c>
      <c r="R66" s="21">
        <f>IF(R$2&gt;=$G66,INDEX(CHOOSE(MATCH($C66,'Resource Cost Trajectories'!$B$3:$B$6,0),'Resource Cost Trajectories'!$C$113:$F$142,'Resource Cost Trajectories'!$I$113:$L$142,'Resource Cost Trajectories'!$O$113:$R$142,'Resource Cost Trajectories'!$U$113:$X$142),MATCH($G66,'Resource Cost Trajectories'!$B$113:$B$142,0),MATCH($D66,'Resource Cost Trajectories'!$C$112:$F$112,0))+SUMIFS('Transmission Cost by Case'!$H:$H,'Transmission Cost by Case'!$B:$B,$B66,'Transmission Cost by Case'!$C:$C,$C66,'Transmission Cost by Case'!$D:$D,$E66),0)</f>
        <v>0</v>
      </c>
      <c r="S66" s="21">
        <f>IF(S$2&gt;=$G66,INDEX(CHOOSE(MATCH($C66,'Resource Cost Trajectories'!$B$3:$B$6,0),'Resource Cost Trajectories'!$C$113:$F$142,'Resource Cost Trajectories'!$I$113:$L$142,'Resource Cost Trajectories'!$O$113:$R$142,'Resource Cost Trajectories'!$U$113:$X$142),MATCH($G66,'Resource Cost Trajectories'!$B$113:$B$142,0),MATCH($D66,'Resource Cost Trajectories'!$C$112:$F$112,0))+SUMIFS('Transmission Cost by Case'!$H:$H,'Transmission Cost by Case'!$B:$B,$B66,'Transmission Cost by Case'!$C:$C,$C66,'Transmission Cost by Case'!$D:$D,$E66),0)</f>
        <v>0</v>
      </c>
      <c r="T66" s="21">
        <f>IF(T$2&gt;=$G66,INDEX(CHOOSE(MATCH($C66,'Resource Cost Trajectories'!$B$3:$B$6,0),'Resource Cost Trajectories'!$C$113:$F$142,'Resource Cost Trajectories'!$I$113:$L$142,'Resource Cost Trajectories'!$O$113:$R$142,'Resource Cost Trajectories'!$U$113:$X$142),MATCH($G66,'Resource Cost Trajectories'!$B$113:$B$142,0),MATCH($D66,'Resource Cost Trajectories'!$C$112:$F$112,0))+SUMIFS('Transmission Cost by Case'!$H:$H,'Transmission Cost by Case'!$B:$B,$B66,'Transmission Cost by Case'!$C:$C,$C66,'Transmission Cost by Case'!$D:$D,$E66),0)</f>
        <v>0</v>
      </c>
      <c r="U66" s="21">
        <f>IF(U$2&gt;=$G66,INDEX(CHOOSE(MATCH($C66,'Resource Cost Trajectories'!$B$3:$B$6,0),'Resource Cost Trajectories'!$C$113:$F$142,'Resource Cost Trajectories'!$I$113:$L$142,'Resource Cost Trajectories'!$O$113:$R$142,'Resource Cost Trajectories'!$U$113:$X$142),MATCH($G66,'Resource Cost Trajectories'!$B$113:$B$142,0),MATCH($D66,'Resource Cost Trajectories'!$C$112:$F$112,0))+SUMIFS('Transmission Cost by Case'!$H:$H,'Transmission Cost by Case'!$B:$B,$B66,'Transmission Cost by Case'!$C:$C,$C66,'Transmission Cost by Case'!$D:$D,$E66),0)</f>
        <v>0</v>
      </c>
      <c r="V66" s="21">
        <f>IF(V$2&gt;=$G66,INDEX(CHOOSE(MATCH($C66,'Resource Cost Trajectories'!$B$3:$B$6,0),'Resource Cost Trajectories'!$C$113:$F$142,'Resource Cost Trajectories'!$I$113:$L$142,'Resource Cost Trajectories'!$O$113:$R$142,'Resource Cost Trajectories'!$U$113:$X$142),MATCH($G66,'Resource Cost Trajectories'!$B$113:$B$142,0),MATCH($D66,'Resource Cost Trajectories'!$C$112:$F$112,0))+SUMIFS('Transmission Cost by Case'!$H:$H,'Transmission Cost by Case'!$B:$B,$B66,'Transmission Cost by Case'!$C:$C,$C66,'Transmission Cost by Case'!$D:$D,$E66),0)</f>
        <v>0</v>
      </c>
      <c r="W66" s="21">
        <f>IF(W$2&gt;=$G66,INDEX(CHOOSE(MATCH($C66,'Resource Cost Trajectories'!$B$3:$B$6,0),'Resource Cost Trajectories'!$C$113:$F$142,'Resource Cost Trajectories'!$I$113:$L$142,'Resource Cost Trajectories'!$O$113:$R$142,'Resource Cost Trajectories'!$U$113:$X$142),MATCH($G66,'Resource Cost Trajectories'!$B$113:$B$142,0),MATCH($D66,'Resource Cost Trajectories'!$C$112:$F$112,0))+SUMIFS('Transmission Cost by Case'!$H:$H,'Transmission Cost by Case'!$B:$B,$B66,'Transmission Cost by Case'!$C:$C,$C66,'Transmission Cost by Case'!$D:$D,$E66),0)</f>
        <v>383.52499999999998</v>
      </c>
    </row>
    <row r="68" spans="2:25"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</row>
    <row r="69" spans="2:25"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</row>
    <row r="71" spans="2:25">
      <c r="D71" s="29"/>
      <c r="E71" s="29"/>
      <c r="F71" s="29"/>
      <c r="G71" s="29"/>
      <c r="H71" s="29"/>
      <c r="I71" s="29"/>
      <c r="J71" s="29"/>
    </row>
    <row r="72" spans="2:25">
      <c r="D72" s="29"/>
      <c r="E72" s="29"/>
      <c r="F72" s="29"/>
      <c r="G72" s="29"/>
      <c r="H72" s="29"/>
      <c r="I72" s="29"/>
      <c r="J72" s="29"/>
    </row>
    <row r="73" spans="2:25">
      <c r="D73" s="29"/>
      <c r="E73" s="29"/>
      <c r="F73" s="29"/>
      <c r="G73" s="29"/>
      <c r="H73" s="29"/>
      <c r="I73" s="29"/>
      <c r="J73" s="29"/>
    </row>
    <row r="74" spans="2:25">
      <c r="D74" s="29"/>
      <c r="E74" s="29"/>
      <c r="F74" s="29"/>
      <c r="G74" s="29"/>
      <c r="H74" s="29"/>
      <c r="I74" s="29"/>
      <c r="J74" s="29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Y74" s="28"/>
    </row>
    <row r="75" spans="2:25">
      <c r="D75" s="29"/>
      <c r="E75" s="29"/>
      <c r="F75" s="29"/>
      <c r="G75" s="29"/>
      <c r="H75" s="29"/>
      <c r="I75" s="29"/>
      <c r="J75" s="29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Y75" s="28"/>
    </row>
    <row r="76" spans="2:25">
      <c r="D76" s="29"/>
      <c r="E76" s="29"/>
      <c r="F76" s="29"/>
      <c r="G76" s="29"/>
      <c r="H76" s="29"/>
      <c r="I76" s="29"/>
      <c r="J76" s="29"/>
      <c r="M76" s="6"/>
    </row>
    <row r="77" spans="2:25">
      <c r="D77" s="29"/>
      <c r="E77" s="29"/>
      <c r="F77" s="29"/>
      <c r="G77" s="29"/>
      <c r="H77" s="29"/>
      <c r="I77" s="29"/>
      <c r="J77" s="29"/>
      <c r="O77" s="6"/>
    </row>
    <row r="78" spans="2:25">
      <c r="D78" s="29"/>
      <c r="E78" s="29"/>
      <c r="F78" s="29"/>
      <c r="G78" s="29"/>
      <c r="H78" s="29"/>
      <c r="I78" s="29"/>
      <c r="J78" s="29"/>
    </row>
    <row r="79" spans="2:25">
      <c r="D79" s="29"/>
      <c r="E79" s="29"/>
      <c r="F79" s="29"/>
      <c r="G79" s="29"/>
      <c r="H79" s="29"/>
      <c r="I79" s="29"/>
      <c r="J79" s="29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</row>
    <row r="80" spans="2:25">
      <c r="D80" s="29"/>
      <c r="E80" s="29"/>
      <c r="F80" s="29"/>
      <c r="G80" s="29"/>
      <c r="H80" s="29"/>
      <c r="I80" s="29"/>
      <c r="J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</row>
    <row r="81" spans="4:23">
      <c r="D81" s="29"/>
      <c r="E81" s="29"/>
      <c r="F81" s="29"/>
      <c r="G81" s="29"/>
      <c r="H81" s="29"/>
      <c r="I81" s="29"/>
      <c r="J81" s="29"/>
    </row>
    <row r="82" spans="4:23">
      <c r="D82" s="29"/>
      <c r="E82" s="29"/>
      <c r="F82" s="29"/>
      <c r="G82" s="29"/>
      <c r="H82" s="29"/>
      <c r="I82" s="29"/>
      <c r="J82" s="29"/>
    </row>
    <row r="85" spans="4:23"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</row>
    <row r="86" spans="4:23"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</row>
    <row r="91" spans="4:23">
      <c r="M91" s="6"/>
    </row>
    <row r="94" spans="4:23"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</row>
    <row r="95" spans="4:23"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</row>
    <row r="104" spans="11:13">
      <c r="K104" s="25"/>
      <c r="L104" s="25"/>
      <c r="M104" s="25"/>
    </row>
    <row r="105" spans="11:13">
      <c r="K105" s="25"/>
      <c r="L105" s="25"/>
      <c r="M105" s="25"/>
    </row>
  </sheetData>
  <autoFilter ref="B3:W66" xr:uid="{6D263AE2-5DAD-44B5-A13B-62A9E457973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F890F-F19A-42BB-95BA-57D14E23D442}">
  <dimension ref="A1:J31"/>
  <sheetViews>
    <sheetView showGridLines="0" zoomScale="115" zoomScaleNormal="100" workbookViewId="0">
      <selection activeCell="F33" sqref="F33"/>
    </sheetView>
  </sheetViews>
  <sheetFormatPr defaultColWidth="9" defaultRowHeight="12"/>
  <cols>
    <col min="2" max="2" width="7" bestFit="1" customWidth="1"/>
    <col min="3" max="3" width="14.42578125" bestFit="1" customWidth="1"/>
    <col min="4" max="4" width="23.140625" bestFit="1" customWidth="1"/>
    <col min="5" max="5" width="12.85546875" bestFit="1" customWidth="1"/>
    <col min="6" max="6" width="11.5703125" bestFit="1" customWidth="1"/>
    <col min="8" max="8" width="14.42578125" bestFit="1" customWidth="1"/>
    <col min="9" max="9" width="96.85546875" bestFit="1" customWidth="1"/>
    <col min="10" max="10" width="109.140625" bestFit="1" customWidth="1"/>
  </cols>
  <sheetData>
    <row r="1" spans="1:10">
      <c r="G1" t="s">
        <v>21</v>
      </c>
    </row>
    <row r="2" spans="1:10" s="30" customFormat="1" ht="27.95">
      <c r="B2" s="26" t="s">
        <v>0</v>
      </c>
      <c r="C2" s="26" t="s">
        <v>1</v>
      </c>
      <c r="D2" s="26" t="s">
        <v>22</v>
      </c>
      <c r="E2" s="26" t="s">
        <v>4</v>
      </c>
      <c r="F2" s="26" t="s">
        <v>23</v>
      </c>
      <c r="G2" s="26" t="s">
        <v>24</v>
      </c>
      <c r="H2" s="26" t="s">
        <v>25</v>
      </c>
      <c r="I2" s="31" t="s">
        <v>26</v>
      </c>
      <c r="J2" s="31" t="s">
        <v>27</v>
      </c>
    </row>
    <row r="3" spans="1:10">
      <c r="B3" s="2"/>
      <c r="C3" s="2"/>
      <c r="D3" s="2"/>
      <c r="E3" s="2" t="s">
        <v>6</v>
      </c>
      <c r="F3" s="2" t="s">
        <v>28</v>
      </c>
      <c r="G3" s="2"/>
      <c r="H3" s="2" t="s">
        <v>29</v>
      </c>
      <c r="I3" s="2"/>
      <c r="J3" s="2"/>
    </row>
    <row r="4" spans="1:10">
      <c r="B4" s="3">
        <v>2</v>
      </c>
      <c r="C4" s="3" t="s">
        <v>8</v>
      </c>
      <c r="D4" s="3" t="s">
        <v>10</v>
      </c>
      <c r="E4" s="4">
        <v>1000</v>
      </c>
      <c r="F4" s="10">
        <f>110*Inflation!$C$7/Inflation!$C$5</f>
        <v>124.38439633554988</v>
      </c>
      <c r="G4" s="20">
        <v>9.2700000000000005E-2</v>
      </c>
      <c r="H4" s="9">
        <f>F4/E4*1000*G4</f>
        <v>11.530433540305474</v>
      </c>
      <c r="I4" s="24" t="s">
        <v>30</v>
      </c>
      <c r="J4" s="24" t="s">
        <v>31</v>
      </c>
    </row>
    <row r="5" spans="1:10">
      <c r="B5" s="3">
        <v>3</v>
      </c>
      <c r="C5" s="3" t="s">
        <v>8</v>
      </c>
      <c r="D5" s="3" t="s">
        <v>10</v>
      </c>
      <c r="E5" s="4">
        <v>3000</v>
      </c>
      <c r="F5" s="10">
        <f>110*Inflation!$C$7/Inflation!$C$5</f>
        <v>124.38439633554988</v>
      </c>
      <c r="G5" s="20">
        <v>9.2700000000000005E-2</v>
      </c>
      <c r="H5" s="9">
        <f t="shared" ref="H5:H25" si="0">F5/E5*1000*G5</f>
        <v>3.8434778467684914</v>
      </c>
      <c r="I5" s="24" t="s">
        <v>30</v>
      </c>
      <c r="J5" s="24" t="s">
        <v>31</v>
      </c>
    </row>
    <row r="6" spans="1:10">
      <c r="B6" s="3">
        <v>4</v>
      </c>
      <c r="C6" s="3" t="s">
        <v>8</v>
      </c>
      <c r="D6" s="3" t="s">
        <v>10</v>
      </c>
      <c r="E6" s="4">
        <v>4875</v>
      </c>
      <c r="F6" s="10">
        <f>110*Inflation!$C$7/Inflation!$C$5</f>
        <v>124.38439633554988</v>
      </c>
      <c r="G6" s="20">
        <v>9.2700000000000005E-2</v>
      </c>
      <c r="H6" s="9">
        <f t="shared" si="0"/>
        <v>2.3652171364729178</v>
      </c>
      <c r="I6" s="24" t="s">
        <v>30</v>
      </c>
      <c r="J6" s="24" t="s">
        <v>31</v>
      </c>
    </row>
    <row r="7" spans="1:10">
      <c r="B7" s="3">
        <v>5</v>
      </c>
      <c r="C7" s="3" t="s">
        <v>8</v>
      </c>
      <c r="D7" s="3" t="s">
        <v>10</v>
      </c>
      <c r="E7" s="4">
        <v>4875</v>
      </c>
      <c r="F7" s="10">
        <f>110*Inflation!$C$7/Inflation!$C$5</f>
        <v>124.38439633554988</v>
      </c>
      <c r="G7" s="20">
        <v>9.2700000000000005E-2</v>
      </c>
      <c r="H7" s="9">
        <f t="shared" si="0"/>
        <v>2.3652171364729178</v>
      </c>
      <c r="I7" s="24" t="s">
        <v>30</v>
      </c>
      <c r="J7" s="24" t="s">
        <v>31</v>
      </c>
    </row>
    <row r="8" spans="1:10">
      <c r="A8" s="6"/>
      <c r="B8" s="3">
        <v>5</v>
      </c>
      <c r="C8" s="3" t="s">
        <v>14</v>
      </c>
      <c r="D8" s="3" t="s">
        <v>15</v>
      </c>
      <c r="E8" s="4">
        <v>2680</v>
      </c>
      <c r="F8" s="10">
        <f>2300*Inflation!$C$7/Inflation!$C$5</f>
        <v>2600.7646506524065</v>
      </c>
      <c r="G8" s="20">
        <v>9.2700000000000005E-2</v>
      </c>
      <c r="H8" s="9">
        <f t="shared" si="0"/>
        <v>89.959284744581382</v>
      </c>
      <c r="I8" s="24" t="s">
        <v>32</v>
      </c>
      <c r="J8" s="24" t="s">
        <v>31</v>
      </c>
    </row>
    <row r="9" spans="1:10">
      <c r="B9" s="3">
        <v>6</v>
      </c>
      <c r="C9" s="3" t="s">
        <v>8</v>
      </c>
      <c r="D9" s="3" t="s">
        <v>10</v>
      </c>
      <c r="E9" s="4">
        <v>4875</v>
      </c>
      <c r="F9" s="10">
        <f>110*Inflation!$C$7/Inflation!$C$5</f>
        <v>124.38439633554988</v>
      </c>
      <c r="G9" s="20">
        <v>9.2700000000000005E-2</v>
      </c>
      <c r="H9" s="9">
        <f t="shared" si="0"/>
        <v>2.3652171364729178</v>
      </c>
      <c r="I9" s="24" t="s">
        <v>30</v>
      </c>
      <c r="J9" s="24" t="s">
        <v>31</v>
      </c>
    </row>
    <row r="10" spans="1:10">
      <c r="B10" s="3">
        <v>6</v>
      </c>
      <c r="C10" s="3" t="s">
        <v>14</v>
      </c>
      <c r="D10" s="3" t="s">
        <v>16</v>
      </c>
      <c r="E10" s="4">
        <v>2680</v>
      </c>
      <c r="F10" s="4">
        <f>E10*2</f>
        <v>5360</v>
      </c>
      <c r="G10" s="20">
        <v>9.2700000000000005E-2</v>
      </c>
      <c r="H10" s="9">
        <f t="shared" si="0"/>
        <v>185.4</v>
      </c>
      <c r="I10" s="24" t="s">
        <v>33</v>
      </c>
      <c r="J10" s="24" t="s">
        <v>34</v>
      </c>
    </row>
    <row r="11" spans="1:10">
      <c r="B11" s="3">
        <v>6</v>
      </c>
      <c r="C11" s="3" t="s">
        <v>14</v>
      </c>
      <c r="D11" s="3" t="s">
        <v>17</v>
      </c>
      <c r="E11" s="4">
        <v>2680</v>
      </c>
      <c r="F11" s="4">
        <f>E11*1.5</f>
        <v>4020</v>
      </c>
      <c r="G11" s="20">
        <v>9.2700000000000005E-2</v>
      </c>
      <c r="H11" s="9">
        <f t="shared" si="0"/>
        <v>139.05000000000001</v>
      </c>
      <c r="I11" s="24" t="s">
        <v>35</v>
      </c>
      <c r="J11" s="24" t="s">
        <v>34</v>
      </c>
    </row>
    <row r="12" spans="1:10">
      <c r="B12" s="3">
        <v>6</v>
      </c>
      <c r="C12" s="3" t="s">
        <v>14</v>
      </c>
      <c r="D12" s="3" t="s">
        <v>18</v>
      </c>
      <c r="E12" s="4">
        <v>2680</v>
      </c>
      <c r="F12" s="4">
        <f>E12*1.25</f>
        <v>3350</v>
      </c>
      <c r="G12" s="20">
        <v>9.2700000000000005E-2</v>
      </c>
      <c r="H12" s="9">
        <f t="shared" si="0"/>
        <v>115.875</v>
      </c>
      <c r="I12" s="24" t="s">
        <v>36</v>
      </c>
      <c r="J12" s="24" t="s">
        <v>34</v>
      </c>
    </row>
    <row r="13" spans="1:10">
      <c r="B13" s="3">
        <v>6</v>
      </c>
      <c r="C13" s="3" t="s">
        <v>19</v>
      </c>
      <c r="D13" s="3" t="s">
        <v>16</v>
      </c>
      <c r="E13" s="4">
        <v>8000</v>
      </c>
      <c r="F13" s="4">
        <f>E13*2</f>
        <v>16000</v>
      </c>
      <c r="G13" s="20">
        <v>9.2700000000000005E-2</v>
      </c>
      <c r="H13" s="9">
        <f t="shared" si="0"/>
        <v>185.4</v>
      </c>
      <c r="I13" s="24" t="s">
        <v>33</v>
      </c>
      <c r="J13" s="24" t="s">
        <v>34</v>
      </c>
    </row>
    <row r="14" spans="1:10">
      <c r="B14" s="3">
        <v>6</v>
      </c>
      <c r="C14" s="3" t="s">
        <v>19</v>
      </c>
      <c r="D14" s="3" t="s">
        <v>17</v>
      </c>
      <c r="E14" s="4">
        <v>8000</v>
      </c>
      <c r="F14" s="4">
        <f>E14*1.5</f>
        <v>12000</v>
      </c>
      <c r="G14" s="20">
        <v>9.2700000000000005E-2</v>
      </c>
      <c r="H14" s="9">
        <f t="shared" si="0"/>
        <v>139.05000000000001</v>
      </c>
      <c r="I14" s="24" t="s">
        <v>35</v>
      </c>
      <c r="J14" s="24" t="s">
        <v>34</v>
      </c>
    </row>
    <row r="15" spans="1:10">
      <c r="B15" s="3">
        <v>6</v>
      </c>
      <c r="C15" s="3" t="s">
        <v>19</v>
      </c>
      <c r="D15" s="3" t="s">
        <v>18</v>
      </c>
      <c r="E15" s="4">
        <v>8000</v>
      </c>
      <c r="F15" s="4">
        <f>E15*1.25</f>
        <v>10000</v>
      </c>
      <c r="G15" s="20">
        <v>9.2700000000000005E-2</v>
      </c>
      <c r="H15" s="9">
        <f t="shared" si="0"/>
        <v>115.875</v>
      </c>
      <c r="I15" s="24" t="s">
        <v>36</v>
      </c>
      <c r="J15" s="24" t="s">
        <v>34</v>
      </c>
    </row>
    <row r="16" spans="1:10">
      <c r="B16" s="3">
        <v>7</v>
      </c>
      <c r="C16" s="3" t="s">
        <v>8</v>
      </c>
      <c r="D16" s="3" t="s">
        <v>10</v>
      </c>
      <c r="E16" s="4">
        <v>4875</v>
      </c>
      <c r="F16" s="10">
        <f>110*Inflation!$C$7/Inflation!$C$5</f>
        <v>124.38439633554988</v>
      </c>
      <c r="G16" s="20">
        <v>9.2700000000000005E-2</v>
      </c>
      <c r="H16" s="9">
        <f t="shared" si="0"/>
        <v>2.3652171364729178</v>
      </c>
      <c r="I16" s="24" t="s">
        <v>37</v>
      </c>
      <c r="J16" s="24" t="s">
        <v>31</v>
      </c>
    </row>
    <row r="17" spans="2:10">
      <c r="B17" s="3">
        <v>7</v>
      </c>
      <c r="C17" s="3" t="s">
        <v>14</v>
      </c>
      <c r="D17" s="3" t="s">
        <v>16</v>
      </c>
      <c r="E17" s="4">
        <v>2680</v>
      </c>
      <c r="F17" s="4">
        <f>E17*2</f>
        <v>5360</v>
      </c>
      <c r="G17" s="20">
        <v>9.2700000000000005E-2</v>
      </c>
      <c r="H17" s="9">
        <f>F17/E17*1000*G17</f>
        <v>185.4</v>
      </c>
      <c r="I17" s="24" t="s">
        <v>33</v>
      </c>
      <c r="J17" s="24" t="s">
        <v>34</v>
      </c>
    </row>
    <row r="18" spans="2:10">
      <c r="B18" s="3">
        <v>7</v>
      </c>
      <c r="C18" s="3" t="s">
        <v>14</v>
      </c>
      <c r="D18" s="3" t="s">
        <v>17</v>
      </c>
      <c r="E18" s="4">
        <v>2680</v>
      </c>
      <c r="F18" s="4">
        <f>E18*1.5</f>
        <v>4020</v>
      </c>
      <c r="G18" s="20">
        <v>9.2700000000000005E-2</v>
      </c>
      <c r="H18" s="9">
        <f>F18/E18*1000*G18</f>
        <v>139.05000000000001</v>
      </c>
      <c r="I18" s="24" t="s">
        <v>35</v>
      </c>
      <c r="J18" s="24" t="s">
        <v>34</v>
      </c>
    </row>
    <row r="19" spans="2:10">
      <c r="B19" s="3">
        <v>7</v>
      </c>
      <c r="C19" s="3" t="s">
        <v>14</v>
      </c>
      <c r="D19" s="3" t="s">
        <v>18</v>
      </c>
      <c r="E19" s="4">
        <v>2680</v>
      </c>
      <c r="F19" s="4">
        <f>E19*1.25</f>
        <v>3350</v>
      </c>
      <c r="G19" s="20">
        <v>9.2700000000000005E-2</v>
      </c>
      <c r="H19" s="9">
        <f t="shared" si="0"/>
        <v>115.875</v>
      </c>
      <c r="I19" s="24" t="s">
        <v>36</v>
      </c>
      <c r="J19" s="24" t="s">
        <v>34</v>
      </c>
    </row>
    <row r="20" spans="2:10">
      <c r="B20" s="3">
        <v>7</v>
      </c>
      <c r="C20" s="3" t="s">
        <v>19</v>
      </c>
      <c r="D20" s="3" t="s">
        <v>16</v>
      </c>
      <c r="E20" s="4">
        <v>10000</v>
      </c>
      <c r="F20" s="4">
        <f>E20*2</f>
        <v>20000</v>
      </c>
      <c r="G20" s="20">
        <v>9.2700000000000005E-2</v>
      </c>
      <c r="H20" s="9">
        <f t="shared" si="0"/>
        <v>185.4</v>
      </c>
      <c r="I20" s="24" t="s">
        <v>33</v>
      </c>
      <c r="J20" s="24" t="s">
        <v>34</v>
      </c>
    </row>
    <row r="21" spans="2:10">
      <c r="B21" s="3">
        <v>7</v>
      </c>
      <c r="C21" s="3" t="s">
        <v>19</v>
      </c>
      <c r="D21" s="3" t="s">
        <v>17</v>
      </c>
      <c r="E21" s="4">
        <v>10000</v>
      </c>
      <c r="F21" s="4">
        <f>E21*1.5</f>
        <v>15000</v>
      </c>
      <c r="G21" s="20">
        <v>9.2700000000000005E-2</v>
      </c>
      <c r="H21" s="9">
        <f t="shared" si="0"/>
        <v>139.05000000000001</v>
      </c>
      <c r="I21" s="24" t="s">
        <v>35</v>
      </c>
      <c r="J21" s="24" t="s">
        <v>34</v>
      </c>
    </row>
    <row r="22" spans="2:10">
      <c r="B22" s="3">
        <v>7</v>
      </c>
      <c r="C22" s="3" t="s">
        <v>19</v>
      </c>
      <c r="D22" s="3" t="s">
        <v>18</v>
      </c>
      <c r="E22" s="4">
        <v>10000</v>
      </c>
      <c r="F22" s="4">
        <f>E22*1.25</f>
        <v>12500</v>
      </c>
      <c r="G22" s="20">
        <v>9.2700000000000005E-2</v>
      </c>
      <c r="H22" s="9">
        <f t="shared" si="0"/>
        <v>115.875</v>
      </c>
      <c r="I22" s="24" t="s">
        <v>36</v>
      </c>
      <c r="J22" s="24" t="s">
        <v>34</v>
      </c>
    </row>
    <row r="23" spans="2:10">
      <c r="B23" s="3">
        <v>7</v>
      </c>
      <c r="C23" s="3" t="s">
        <v>20</v>
      </c>
      <c r="D23" s="3" t="s">
        <v>16</v>
      </c>
      <c r="E23" s="4">
        <v>7445</v>
      </c>
      <c r="F23" s="19">
        <f>E23*2</f>
        <v>14890</v>
      </c>
      <c r="G23" s="20">
        <v>9.2700000000000005E-2</v>
      </c>
      <c r="H23" s="9">
        <f t="shared" si="0"/>
        <v>185.4</v>
      </c>
      <c r="I23" s="24" t="s">
        <v>33</v>
      </c>
      <c r="J23" s="24" t="s">
        <v>34</v>
      </c>
    </row>
    <row r="24" spans="2:10">
      <c r="B24" s="3">
        <v>7</v>
      </c>
      <c r="C24" s="3" t="s">
        <v>20</v>
      </c>
      <c r="D24" s="3" t="s">
        <v>17</v>
      </c>
      <c r="E24" s="4">
        <v>7445</v>
      </c>
      <c r="F24" s="19">
        <f>E24*1.5</f>
        <v>11167.5</v>
      </c>
      <c r="G24" s="20">
        <v>9.2700000000000005E-2</v>
      </c>
      <c r="H24" s="9">
        <f t="shared" si="0"/>
        <v>139.05000000000001</v>
      </c>
      <c r="I24" s="24" t="s">
        <v>35</v>
      </c>
      <c r="J24" s="24" t="s">
        <v>34</v>
      </c>
    </row>
    <row r="25" spans="2:10">
      <c r="B25" s="3">
        <v>7</v>
      </c>
      <c r="C25" s="3" t="s">
        <v>20</v>
      </c>
      <c r="D25" s="3" t="s">
        <v>18</v>
      </c>
      <c r="E25" s="4">
        <v>7445</v>
      </c>
      <c r="F25" s="19">
        <f>E25*1.25</f>
        <v>9306.25</v>
      </c>
      <c r="G25" s="20">
        <v>9.2700000000000005E-2</v>
      </c>
      <c r="H25" s="9">
        <f t="shared" si="0"/>
        <v>115.875</v>
      </c>
      <c r="I25" s="24" t="s">
        <v>36</v>
      </c>
      <c r="J25" s="24" t="s">
        <v>34</v>
      </c>
    </row>
    <row r="27" spans="2:10">
      <c r="H27" s="6"/>
    </row>
    <row r="31" spans="2:10">
      <c r="F31" s="6"/>
    </row>
  </sheetData>
  <autoFilter ref="B3:J25" xr:uid="{FA6F890F-F19A-42BB-95BA-57D14E23D44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74FED-7C78-400F-A183-F5F795DC0695}">
  <dimension ref="A2:AK259"/>
  <sheetViews>
    <sheetView showGridLines="0" topLeftCell="A4" zoomScale="160" zoomScaleNormal="160" workbookViewId="0">
      <selection activeCell="E6" sqref="E6"/>
    </sheetView>
  </sheetViews>
  <sheetFormatPr defaultColWidth="9" defaultRowHeight="12" outlineLevelRow="1"/>
  <cols>
    <col min="2" max="2" width="9.140625" bestFit="1" customWidth="1"/>
    <col min="3" max="7" width="11" customWidth="1"/>
    <col min="9" max="9" width="11.5703125" customWidth="1"/>
    <col min="10" max="12" width="9.85546875" bestFit="1" customWidth="1"/>
    <col min="13" max="13" width="10.140625" customWidth="1"/>
    <col min="15" max="15" width="11.140625" customWidth="1"/>
    <col min="16" max="18" width="9.85546875" bestFit="1" customWidth="1"/>
    <col min="19" max="19" width="10.140625" customWidth="1"/>
    <col min="21" max="24" width="9.85546875" bestFit="1" customWidth="1"/>
    <col min="25" max="25" width="10.140625" customWidth="1"/>
    <col min="31" max="31" width="14.42578125" bestFit="1" customWidth="1"/>
    <col min="32" max="36" width="14.85546875" customWidth="1"/>
  </cols>
  <sheetData>
    <row r="2" spans="1:25">
      <c r="B2" t="s">
        <v>38</v>
      </c>
    </row>
    <row r="3" spans="1:25">
      <c r="B3" s="3" t="s">
        <v>8</v>
      </c>
    </row>
    <row r="4" spans="1:25">
      <c r="B4" s="3" t="s">
        <v>14</v>
      </c>
    </row>
    <row r="5" spans="1:25">
      <c r="B5" s="3" t="s">
        <v>20</v>
      </c>
    </row>
    <row r="6" spans="1:25">
      <c r="B6" s="3" t="s">
        <v>19</v>
      </c>
    </row>
    <row r="8" spans="1:25">
      <c r="A8" s="32" t="s">
        <v>39</v>
      </c>
      <c r="E8" s="17"/>
    </row>
    <row r="9" spans="1:25">
      <c r="A9" s="32"/>
      <c r="E9" s="17"/>
    </row>
    <row r="10" spans="1:25" s="30" customFormat="1" ht="42">
      <c r="C10" s="26" t="s">
        <v>8</v>
      </c>
      <c r="D10" s="26" t="s">
        <v>8</v>
      </c>
      <c r="E10" s="26" t="s">
        <v>8</v>
      </c>
      <c r="F10" s="26" t="s">
        <v>8</v>
      </c>
      <c r="G10" s="26" t="s">
        <v>8</v>
      </c>
      <c r="I10" s="26" t="s">
        <v>14</v>
      </c>
      <c r="J10" s="26" t="s">
        <v>14</v>
      </c>
      <c r="K10" s="26" t="s">
        <v>14</v>
      </c>
      <c r="L10" s="26" t="s">
        <v>14</v>
      </c>
      <c r="M10" s="26" t="s">
        <v>14</v>
      </c>
      <c r="O10" s="26" t="s">
        <v>19</v>
      </c>
      <c r="P10" s="26" t="s">
        <v>19</v>
      </c>
      <c r="Q10" s="26" t="s">
        <v>19</v>
      </c>
      <c r="R10" s="26" t="s">
        <v>19</v>
      </c>
      <c r="S10" s="26" t="s">
        <v>19</v>
      </c>
      <c r="U10" s="26" t="s">
        <v>20</v>
      </c>
      <c r="V10" s="26" t="s">
        <v>20</v>
      </c>
      <c r="W10" s="26" t="s">
        <v>20</v>
      </c>
      <c r="X10" s="26" t="s">
        <v>20</v>
      </c>
      <c r="Y10" s="26" t="s">
        <v>20</v>
      </c>
    </row>
    <row r="11" spans="1:25">
      <c r="A11" s="32"/>
      <c r="E11" s="17"/>
    </row>
    <row r="12" spans="1:25" ht="12.95">
      <c r="C12" s="1" t="s">
        <v>40</v>
      </c>
      <c r="D12" s="1"/>
      <c r="E12" s="1"/>
      <c r="F12" s="1"/>
      <c r="G12" s="1"/>
      <c r="I12" s="1" t="s">
        <v>40</v>
      </c>
      <c r="J12" s="1"/>
      <c r="K12" s="1"/>
      <c r="L12" s="1"/>
      <c r="M12" s="1"/>
      <c r="O12" s="1" t="s">
        <v>40</v>
      </c>
      <c r="P12" s="1"/>
      <c r="Q12" s="1"/>
      <c r="R12" s="1"/>
      <c r="S12" s="1"/>
      <c r="U12" s="1" t="s">
        <v>40</v>
      </c>
      <c r="V12" s="1"/>
      <c r="W12" s="1"/>
      <c r="X12" s="1"/>
      <c r="Y12" s="1"/>
    </row>
    <row r="13" spans="1:25">
      <c r="C13" s="2" t="s">
        <v>9</v>
      </c>
      <c r="D13" s="2" t="s">
        <v>11</v>
      </c>
      <c r="E13" s="2" t="s">
        <v>12</v>
      </c>
      <c r="F13" s="2" t="s">
        <v>13</v>
      </c>
      <c r="G13" s="2" t="s">
        <v>41</v>
      </c>
      <c r="I13" s="2" t="s">
        <v>9</v>
      </c>
      <c r="J13" s="2" t="s">
        <v>11</v>
      </c>
      <c r="K13" s="2" t="s">
        <v>12</v>
      </c>
      <c r="L13" s="2" t="s">
        <v>13</v>
      </c>
      <c r="M13" s="2" t="s">
        <v>41</v>
      </c>
      <c r="O13" s="2" t="s">
        <v>9</v>
      </c>
      <c r="P13" s="2" t="s">
        <v>11</v>
      </c>
      <c r="Q13" s="2" t="s">
        <v>12</v>
      </c>
      <c r="R13" s="2" t="s">
        <v>13</v>
      </c>
      <c r="S13" s="2" t="s">
        <v>41</v>
      </c>
      <c r="U13" s="2" t="s">
        <v>9</v>
      </c>
      <c r="V13" s="2" t="s">
        <v>11</v>
      </c>
      <c r="W13" s="2" t="s">
        <v>12</v>
      </c>
      <c r="X13" s="2" t="s">
        <v>13</v>
      </c>
      <c r="Y13" s="2" t="s">
        <v>41</v>
      </c>
    </row>
    <row r="14" spans="1:25" outlineLevel="1">
      <c r="B14" s="3">
        <v>2021</v>
      </c>
      <c r="C14" s="14">
        <f>'Capex Costs'!$C$139*Inflation!$C$7/Inflation!$C$6</f>
        <v>10718.191017455805</v>
      </c>
      <c r="D14" s="14">
        <f>'Capex Costs'!E8*'Capex Costs'!$D$3*Inflation!$C$7/Inflation!$C$6</f>
        <v>4988.2624663511169</v>
      </c>
      <c r="E14" s="14">
        <f>'Capex Costs'!D8*'Capex Costs'!$D$3*Inflation!$C$7/Inflation!$C$6</f>
        <v>4416.8170354231133</v>
      </c>
      <c r="F14" s="14">
        <f>'Capex Costs'!C8*'Capex Costs'!$D$3*Inflation!$C$7/Inflation!$C$6</f>
        <v>4106.5291620190346</v>
      </c>
      <c r="G14" s="14" cm="1">
        <f t="array" ref="G14:G43">TRANSPOSE('Capex Costs'!C138:AF138)</f>
        <v>9924</v>
      </c>
      <c r="I14" s="14">
        <f t="shared" ref="I14:I43" si="0">C14</f>
        <v>10718.191017455805</v>
      </c>
      <c r="J14" s="14">
        <f t="shared" ref="J14:J43" si="1">D14</f>
        <v>4988.2624663511169</v>
      </c>
      <c r="K14" s="14">
        <f t="shared" ref="K14:K43" si="2">E14</f>
        <v>4416.8170354231133</v>
      </c>
      <c r="L14" s="14">
        <f>F14</f>
        <v>4106.5291620190346</v>
      </c>
      <c r="M14" s="14">
        <f t="shared" ref="M14:M43" si="3">G14</f>
        <v>9924</v>
      </c>
      <c r="O14" s="14">
        <f t="shared" ref="O14" si="4">C14</f>
        <v>10718.191017455805</v>
      </c>
      <c r="P14" s="14">
        <f t="shared" ref="P14:P43" si="5">D14</f>
        <v>4988.2624663511169</v>
      </c>
      <c r="Q14" s="14">
        <f t="shared" ref="Q14:Q43" si="6">E14</f>
        <v>4416.8170354231133</v>
      </c>
      <c r="R14" s="14">
        <f t="shared" ref="R14:R43" si="7">F14</f>
        <v>4106.5291620190346</v>
      </c>
      <c r="S14" s="14">
        <f t="shared" ref="S14:S43" si="8">G14</f>
        <v>9924</v>
      </c>
      <c r="U14" s="14">
        <f t="shared" ref="U14" si="9">C14</f>
        <v>10718.191017455805</v>
      </c>
      <c r="V14" s="14">
        <f t="shared" ref="V14:V43" si="10">D14</f>
        <v>4988.2624663511169</v>
      </c>
      <c r="W14" s="14">
        <f t="shared" ref="W14:W43" si="11">E14</f>
        <v>4416.8170354231133</v>
      </c>
      <c r="X14" s="14">
        <f t="shared" ref="X14:X43" si="12">F14</f>
        <v>4106.5291620190346</v>
      </c>
      <c r="Y14" s="14">
        <f t="shared" ref="Y14:Y43" si="13">G14</f>
        <v>9924</v>
      </c>
    </row>
    <row r="15" spans="1:25" outlineLevel="1">
      <c r="B15" s="3">
        <v>2022</v>
      </c>
      <c r="C15" s="14">
        <f>'Capex Costs'!$C$139*Inflation!$C$7/Inflation!$C$6</f>
        <v>10718.191017455805</v>
      </c>
      <c r="D15" s="14">
        <f>'Capex Costs'!E9*'Capex Costs'!$D$3*Inflation!$C$7/Inflation!$C$6</f>
        <v>5541.5802809823499</v>
      </c>
      <c r="E15" s="14">
        <f>'Capex Costs'!D9*'Capex Costs'!$D$3*Inflation!$C$7/Inflation!$C$6</f>
        <v>4835.0666987262903</v>
      </c>
      <c r="F15" s="14">
        <f>'Capex Costs'!C9*'Capex Costs'!$D$3*Inflation!$C$7/Inflation!$C$6</f>
        <v>4464.2935070269759</v>
      </c>
      <c r="G15" s="14">
        <v>9503.461508717799</v>
      </c>
      <c r="I15" s="14">
        <f t="shared" si="0"/>
        <v>10718.191017455805</v>
      </c>
      <c r="J15" s="14">
        <f t="shared" si="1"/>
        <v>5541.5802809823499</v>
      </c>
      <c r="K15" s="14">
        <f t="shared" si="2"/>
        <v>4835.0666987262903</v>
      </c>
      <c r="L15" s="14">
        <f t="shared" ref="L15:L43" si="14">F15</f>
        <v>4464.2935070269759</v>
      </c>
      <c r="M15" s="14">
        <f t="shared" si="3"/>
        <v>9503.461508717799</v>
      </c>
      <c r="O15" s="14">
        <f t="shared" ref="O15:O43" si="15">C15</f>
        <v>10718.191017455805</v>
      </c>
      <c r="P15" s="14">
        <f t="shared" si="5"/>
        <v>5541.5802809823499</v>
      </c>
      <c r="Q15" s="14">
        <f t="shared" si="6"/>
        <v>4835.0666987262903</v>
      </c>
      <c r="R15" s="14">
        <f t="shared" si="7"/>
        <v>4464.2935070269759</v>
      </c>
      <c r="S15" s="14">
        <f t="shared" si="8"/>
        <v>9503.461508717799</v>
      </c>
      <c r="U15" s="14">
        <f t="shared" ref="U15:U43" si="16">C15</f>
        <v>10718.191017455805</v>
      </c>
      <c r="V15" s="14">
        <f t="shared" si="10"/>
        <v>5541.5802809823499</v>
      </c>
      <c r="W15" s="14">
        <f t="shared" si="11"/>
        <v>4835.0666987262903</v>
      </c>
      <c r="X15" s="14">
        <f t="shared" si="12"/>
        <v>4464.2935070269759</v>
      </c>
      <c r="Y15" s="14">
        <f t="shared" si="13"/>
        <v>9503.461508717799</v>
      </c>
    </row>
    <row r="16" spans="1:25" outlineLevel="1">
      <c r="B16" s="3">
        <v>2023</v>
      </c>
      <c r="C16" s="14">
        <f>'Capex Costs'!$C$139*Inflation!$C$7/Inflation!$C$6</f>
        <v>10718.191017455805</v>
      </c>
      <c r="D16" s="14">
        <f>'Capex Costs'!E10*'Capex Costs'!$D$3*Inflation!$C$7/Inflation!$C$6</f>
        <v>5193.2633295537807</v>
      </c>
      <c r="E16" s="14">
        <f>'Capex Costs'!D10*'Capex Costs'!$D$3*Inflation!$C$7/Inflation!$C$6</f>
        <v>4480.7992856231376</v>
      </c>
      <c r="F16" s="14">
        <f>'Capex Costs'!C10*'Capex Costs'!$D$3*Inflation!$C$7/Inflation!$C$6</f>
        <v>4115.0181660594153</v>
      </c>
      <c r="G16" s="14">
        <v>9179.047801975863</v>
      </c>
      <c r="I16" s="14">
        <f t="shared" si="0"/>
        <v>10718.191017455805</v>
      </c>
      <c r="J16" s="14">
        <f t="shared" si="1"/>
        <v>5193.2633295537807</v>
      </c>
      <c r="K16" s="14">
        <f t="shared" si="2"/>
        <v>4480.7992856231376</v>
      </c>
      <c r="L16" s="14">
        <f t="shared" si="14"/>
        <v>4115.0181660594153</v>
      </c>
      <c r="M16" s="14">
        <f t="shared" si="3"/>
        <v>9179.047801975863</v>
      </c>
      <c r="O16" s="14">
        <f t="shared" si="15"/>
        <v>10718.191017455805</v>
      </c>
      <c r="P16" s="14">
        <f t="shared" si="5"/>
        <v>5193.2633295537807</v>
      </c>
      <c r="Q16" s="14">
        <f t="shared" si="6"/>
        <v>4480.7992856231376</v>
      </c>
      <c r="R16" s="14">
        <f t="shared" si="7"/>
        <v>4115.0181660594153</v>
      </c>
      <c r="S16" s="14">
        <f t="shared" si="8"/>
        <v>9179.047801975863</v>
      </c>
      <c r="U16" s="14">
        <f t="shared" si="16"/>
        <v>10718.191017455805</v>
      </c>
      <c r="V16" s="14">
        <f t="shared" si="10"/>
        <v>5193.2633295537807</v>
      </c>
      <c r="W16" s="14">
        <f t="shared" si="11"/>
        <v>4480.7992856231376</v>
      </c>
      <c r="X16" s="14">
        <f t="shared" si="12"/>
        <v>4115.0181660594153</v>
      </c>
      <c r="Y16" s="14">
        <f t="shared" si="13"/>
        <v>9179.047801975863</v>
      </c>
    </row>
    <row r="17" spans="2:25" outlineLevel="1">
      <c r="B17" s="3">
        <v>2024</v>
      </c>
      <c r="C17" s="14">
        <f>'Capex Costs'!$C$139*Inflation!$C$7/Inflation!$C$6</f>
        <v>10718.191017455805</v>
      </c>
      <c r="D17" s="14">
        <f>'Capex Costs'!E11*'Capex Costs'!$D$3*Inflation!$C$7/Inflation!$C$6</f>
        <v>4635.1569851234735</v>
      </c>
      <c r="E17" s="14">
        <f>'Capex Costs'!D11*'Capex Costs'!$D$3*Inflation!$C$7/Inflation!$C$6</f>
        <v>3962.9156546987783</v>
      </c>
      <c r="F17" s="14">
        <f>'Capex Costs'!C11*'Capex Costs'!$D$3*Inflation!$C$7/Inflation!$C$6</f>
        <v>3623.227549077098</v>
      </c>
      <c r="G17" s="14">
        <v>8113.8699314509768</v>
      </c>
      <c r="I17" s="14">
        <f t="shared" si="0"/>
        <v>10718.191017455805</v>
      </c>
      <c r="J17" s="14">
        <f t="shared" si="1"/>
        <v>4635.1569851234735</v>
      </c>
      <c r="K17" s="14">
        <f t="shared" si="2"/>
        <v>3962.9156546987783</v>
      </c>
      <c r="L17" s="14">
        <f t="shared" si="14"/>
        <v>3623.227549077098</v>
      </c>
      <c r="M17" s="14">
        <f t="shared" si="3"/>
        <v>8113.8699314509768</v>
      </c>
      <c r="O17" s="14">
        <f t="shared" si="15"/>
        <v>10718.191017455805</v>
      </c>
      <c r="P17" s="14">
        <f t="shared" si="5"/>
        <v>4635.1569851234735</v>
      </c>
      <c r="Q17" s="14">
        <f t="shared" si="6"/>
        <v>3962.9156546987783</v>
      </c>
      <c r="R17" s="14">
        <f t="shared" si="7"/>
        <v>3623.227549077098</v>
      </c>
      <c r="S17" s="14">
        <f t="shared" si="8"/>
        <v>8113.8699314509768</v>
      </c>
      <c r="U17" s="14">
        <f t="shared" si="16"/>
        <v>10718.191017455805</v>
      </c>
      <c r="V17" s="14">
        <f t="shared" si="10"/>
        <v>4635.1569851234735</v>
      </c>
      <c r="W17" s="14">
        <f t="shared" si="11"/>
        <v>3962.9156546987783</v>
      </c>
      <c r="X17" s="14">
        <f t="shared" si="12"/>
        <v>3623.227549077098</v>
      </c>
      <c r="Y17" s="14">
        <f t="shared" si="13"/>
        <v>8113.8699314509768</v>
      </c>
    </row>
    <row r="18" spans="2:25" outlineLevel="1">
      <c r="B18" s="3">
        <v>2025</v>
      </c>
      <c r="C18" s="14">
        <f>'Capex Costs'!$C$139*Inflation!$C$7/Inflation!$C$6</f>
        <v>10718.191017455805</v>
      </c>
      <c r="D18" s="14">
        <f>'Capex Costs'!E12*'Capex Costs'!$D$3*Inflation!$C$7/Inflation!$C$6</f>
        <v>4564.8968168052543</v>
      </c>
      <c r="E18" s="14">
        <f>'Capex Costs'!D12*'Capex Costs'!$D$3*Inflation!$C$7/Inflation!$C$6</f>
        <v>3872.5993353409262</v>
      </c>
      <c r="F18" s="14">
        <f>'Capex Costs'!C12*'Capex Costs'!$D$3*Inflation!$C$7/Inflation!$C$6</f>
        <v>3527.0612348196437</v>
      </c>
      <c r="G18" s="14">
        <v>7172.3000778286387</v>
      </c>
      <c r="I18" s="14">
        <f t="shared" si="0"/>
        <v>10718.191017455805</v>
      </c>
      <c r="J18" s="14">
        <f t="shared" si="1"/>
        <v>4564.8968168052543</v>
      </c>
      <c r="K18" s="14">
        <f t="shared" si="2"/>
        <v>3872.5993353409262</v>
      </c>
      <c r="L18" s="14">
        <f t="shared" si="14"/>
        <v>3527.0612348196437</v>
      </c>
      <c r="M18" s="14">
        <f t="shared" si="3"/>
        <v>7172.3000778286387</v>
      </c>
      <c r="O18" s="14">
        <f t="shared" si="15"/>
        <v>10718.191017455805</v>
      </c>
      <c r="P18" s="14">
        <f t="shared" si="5"/>
        <v>4564.8968168052543</v>
      </c>
      <c r="Q18" s="14">
        <f t="shared" si="6"/>
        <v>3872.5993353409262</v>
      </c>
      <c r="R18" s="14">
        <f t="shared" si="7"/>
        <v>3527.0612348196437</v>
      </c>
      <c r="S18" s="14">
        <f t="shared" si="8"/>
        <v>7172.3000778286387</v>
      </c>
      <c r="U18" s="14">
        <f t="shared" si="16"/>
        <v>10718.191017455805</v>
      </c>
      <c r="V18" s="14">
        <f t="shared" si="10"/>
        <v>4564.8968168052543</v>
      </c>
      <c r="W18" s="14">
        <f t="shared" si="11"/>
        <v>3872.5993353409262</v>
      </c>
      <c r="X18" s="14">
        <f t="shared" si="12"/>
        <v>3527.0612348196437</v>
      </c>
      <c r="Y18" s="14">
        <f t="shared" si="13"/>
        <v>7172.3000778286387</v>
      </c>
    </row>
    <row r="19" spans="2:25" outlineLevel="1">
      <c r="B19" s="3">
        <v>2026</v>
      </c>
      <c r="C19" s="14">
        <f>'Capex Costs'!$C$139*Inflation!$C$7/Inflation!$C$6</f>
        <v>10718.191017455805</v>
      </c>
      <c r="D19" s="14">
        <f>'Capex Costs'!E13*'Capex Costs'!$D$3*Inflation!$C$7/Inflation!$C$6</f>
        <v>4505.4926909219348</v>
      </c>
      <c r="E19" s="14">
        <f>'Capex Costs'!D13*'Capex Costs'!$D$3*Inflation!$C$7/Inflation!$C$6</f>
        <v>3796.2379753716132</v>
      </c>
      <c r="F19" s="14">
        <f>'Capex Costs'!C13*'Capex Costs'!$D$3*Inflation!$C$7/Inflation!$C$6</f>
        <v>3445.7537746380622</v>
      </c>
      <c r="G19" s="14">
        <v>6339.9942125053894</v>
      </c>
      <c r="I19" s="14">
        <f t="shared" si="0"/>
        <v>10718.191017455805</v>
      </c>
      <c r="J19" s="14">
        <f t="shared" si="1"/>
        <v>4505.4926909219348</v>
      </c>
      <c r="K19" s="14">
        <f t="shared" si="2"/>
        <v>3796.2379753716132</v>
      </c>
      <c r="L19" s="14">
        <f t="shared" si="14"/>
        <v>3445.7537746380622</v>
      </c>
      <c r="M19" s="14">
        <f t="shared" si="3"/>
        <v>6339.9942125053894</v>
      </c>
      <c r="O19" s="14">
        <f t="shared" si="15"/>
        <v>10718.191017455805</v>
      </c>
      <c r="P19" s="14">
        <f t="shared" si="5"/>
        <v>4505.4926909219348</v>
      </c>
      <c r="Q19" s="14">
        <f t="shared" si="6"/>
        <v>3796.2379753716132</v>
      </c>
      <c r="R19" s="14">
        <f t="shared" si="7"/>
        <v>3445.7537746380622</v>
      </c>
      <c r="S19" s="14">
        <f t="shared" si="8"/>
        <v>6339.9942125053894</v>
      </c>
      <c r="U19" s="14">
        <f t="shared" si="16"/>
        <v>10718.191017455805</v>
      </c>
      <c r="V19" s="14">
        <f t="shared" si="10"/>
        <v>4505.4926909219348</v>
      </c>
      <c r="W19" s="14">
        <f t="shared" si="11"/>
        <v>3796.2379753716132</v>
      </c>
      <c r="X19" s="14">
        <f t="shared" si="12"/>
        <v>3445.7537746380622</v>
      </c>
      <c r="Y19" s="14">
        <f t="shared" si="13"/>
        <v>6339.9942125053894</v>
      </c>
    </row>
    <row r="20" spans="2:25" outlineLevel="1">
      <c r="B20" s="3">
        <v>2027</v>
      </c>
      <c r="C20" s="14">
        <f>'Capex Costs'!$C$139*Inflation!$C$7/Inflation!$C$6</f>
        <v>10718.191017455805</v>
      </c>
      <c r="D20" s="14">
        <f>'Capex Costs'!E14*'Capex Costs'!$D$3*Inflation!$C$7/Inflation!$C$6</f>
        <v>4454.0344964739352</v>
      </c>
      <c r="E20" s="14">
        <f>'Capex Costs'!D14*'Capex Costs'!$D$3*Inflation!$C$7/Inflation!$C$6</f>
        <v>3730.0907566189539</v>
      </c>
      <c r="F20" s="14">
        <f>'Capex Costs'!C14*'Capex Costs'!$D$3*Inflation!$C$7/Inflation!$C$6</f>
        <v>3375.3220489980845</v>
      </c>
      <c r="G20" s="14">
        <v>5604.2728522829366</v>
      </c>
      <c r="I20" s="14">
        <f t="shared" si="0"/>
        <v>10718.191017455805</v>
      </c>
      <c r="J20" s="14">
        <f t="shared" si="1"/>
        <v>4454.0344964739352</v>
      </c>
      <c r="K20" s="14">
        <f t="shared" si="2"/>
        <v>3730.0907566189539</v>
      </c>
      <c r="L20" s="14">
        <f t="shared" si="14"/>
        <v>3375.3220489980845</v>
      </c>
      <c r="M20" s="14">
        <f t="shared" si="3"/>
        <v>5604.2728522829366</v>
      </c>
      <c r="O20" s="14">
        <f t="shared" si="15"/>
        <v>10718.191017455805</v>
      </c>
      <c r="P20" s="14">
        <f t="shared" si="5"/>
        <v>4454.0344964739352</v>
      </c>
      <c r="Q20" s="14">
        <f t="shared" si="6"/>
        <v>3730.0907566189539</v>
      </c>
      <c r="R20" s="14">
        <f t="shared" si="7"/>
        <v>3375.3220489980845</v>
      </c>
      <c r="S20" s="14">
        <f t="shared" si="8"/>
        <v>5604.2728522829366</v>
      </c>
      <c r="U20" s="14">
        <f t="shared" si="16"/>
        <v>10718.191017455805</v>
      </c>
      <c r="V20" s="14">
        <f t="shared" si="10"/>
        <v>4454.0344964739352</v>
      </c>
      <c r="W20" s="14">
        <f t="shared" si="11"/>
        <v>3730.0907566189539</v>
      </c>
      <c r="X20" s="14">
        <f t="shared" si="12"/>
        <v>3375.3220489980845</v>
      </c>
      <c r="Y20" s="14">
        <f t="shared" si="13"/>
        <v>5604.2728522829366</v>
      </c>
    </row>
    <row r="21" spans="2:25" outlineLevel="1">
      <c r="B21" s="3">
        <v>2028</v>
      </c>
      <c r="C21" s="14">
        <f>C$20*(F16/F$15)</f>
        <v>9879.626121065201</v>
      </c>
      <c r="D21" s="14">
        <f>'Capex Costs'!E15*'Capex Costs'!$D$3*Inflation!$C$7/Inflation!$C$6</f>
        <v>4408.6451521979825</v>
      </c>
      <c r="E21" s="14">
        <f>'Capex Costs'!D15*'Capex Costs'!$D$3*Inflation!$C$7/Inflation!$C$6</f>
        <v>3671.7447746608182</v>
      </c>
      <c r="F21" s="14">
        <f>'Capex Costs'!C15*'Capex Costs'!$D$3*Inflation!$C$7/Inflation!$C$6</f>
        <v>3313.1968641307271</v>
      </c>
      <c r="G21" s="14">
        <v>4953.9278980546596</v>
      </c>
      <c r="I21" s="14">
        <f t="shared" si="0"/>
        <v>9879.626121065201</v>
      </c>
      <c r="J21" s="14">
        <f t="shared" si="1"/>
        <v>4408.6451521979825</v>
      </c>
      <c r="K21" s="14">
        <f t="shared" si="2"/>
        <v>3671.7447746608182</v>
      </c>
      <c r="L21" s="14">
        <f t="shared" si="14"/>
        <v>3313.1968641307271</v>
      </c>
      <c r="M21" s="14">
        <f t="shared" si="3"/>
        <v>4953.9278980546596</v>
      </c>
      <c r="O21" s="14">
        <f t="shared" si="15"/>
        <v>9879.626121065201</v>
      </c>
      <c r="P21" s="14">
        <f t="shared" si="5"/>
        <v>4408.6451521979825</v>
      </c>
      <c r="Q21" s="14">
        <f t="shared" si="6"/>
        <v>3671.7447746608182</v>
      </c>
      <c r="R21" s="14">
        <f t="shared" si="7"/>
        <v>3313.1968641307271</v>
      </c>
      <c r="S21" s="14">
        <f t="shared" si="8"/>
        <v>4953.9278980546596</v>
      </c>
      <c r="U21" s="14">
        <f t="shared" si="16"/>
        <v>9879.626121065201</v>
      </c>
      <c r="V21" s="14">
        <f t="shared" si="10"/>
        <v>4408.6451521979825</v>
      </c>
      <c r="W21" s="14">
        <f t="shared" si="11"/>
        <v>3671.7447746608182</v>
      </c>
      <c r="X21" s="14">
        <f t="shared" si="12"/>
        <v>3313.1968641307271</v>
      </c>
      <c r="Y21" s="14">
        <f t="shared" si="13"/>
        <v>4953.9278980546596</v>
      </c>
    </row>
    <row r="22" spans="2:25" outlineLevel="1">
      <c r="B22" s="3">
        <v>2029</v>
      </c>
      <c r="C22" s="14">
        <f t="shared" ref="C22:C43" si="17">C$20*(F17/F$15)</f>
        <v>8698.9004888656182</v>
      </c>
      <c r="D22" s="14">
        <f>'Capex Costs'!E16*'Capex Costs'!$D$3*Inflation!$C$7/Inflation!$C$6</f>
        <v>4368.0430001848827</v>
      </c>
      <c r="E22" s="14">
        <f>'Capex Costs'!D16*'Capex Costs'!$D$3*Inflation!$C$7/Inflation!$C$6</f>
        <v>3619.5525152966989</v>
      </c>
      <c r="F22" s="14">
        <f>'Capex Costs'!C16*'Capex Costs'!$D$3*Inflation!$C$7/Inflation!$C$6</f>
        <v>3257.6239925666232</v>
      </c>
      <c r="G22" s="14">
        <v>4379.0518887971621</v>
      </c>
      <c r="I22" s="14">
        <f t="shared" si="0"/>
        <v>8698.9004888656182</v>
      </c>
      <c r="J22" s="14">
        <f t="shared" si="1"/>
        <v>4368.0430001848827</v>
      </c>
      <c r="K22" s="14">
        <f t="shared" si="2"/>
        <v>3619.5525152966989</v>
      </c>
      <c r="L22" s="14">
        <f t="shared" si="14"/>
        <v>3257.6239925666232</v>
      </c>
      <c r="M22" s="14">
        <f t="shared" si="3"/>
        <v>4379.0518887971621</v>
      </c>
      <c r="O22" s="14">
        <f t="shared" si="15"/>
        <v>8698.9004888656182</v>
      </c>
      <c r="P22" s="14">
        <f t="shared" si="5"/>
        <v>4368.0430001848827</v>
      </c>
      <c r="Q22" s="14">
        <f t="shared" si="6"/>
        <v>3619.5525152966989</v>
      </c>
      <c r="R22" s="14">
        <f t="shared" si="7"/>
        <v>3257.6239925666232</v>
      </c>
      <c r="S22" s="14">
        <f t="shared" si="8"/>
        <v>4379.0518887971621</v>
      </c>
      <c r="U22" s="14">
        <f t="shared" si="16"/>
        <v>8698.9004888656182</v>
      </c>
      <c r="V22" s="14">
        <f t="shared" si="10"/>
        <v>4368.0430001848827</v>
      </c>
      <c r="W22" s="14">
        <f t="shared" si="11"/>
        <v>3619.5525152966989</v>
      </c>
      <c r="X22" s="14">
        <f t="shared" si="12"/>
        <v>3257.6239925666232</v>
      </c>
      <c r="Y22" s="14">
        <f t="shared" si="13"/>
        <v>4379.0518887971621</v>
      </c>
    </row>
    <row r="23" spans="2:25" outlineLevel="1">
      <c r="B23" s="3">
        <v>2030</v>
      </c>
      <c r="C23" s="14">
        <f>C$20*(F18/F$15)</f>
        <v>8468.0176125418111</v>
      </c>
      <c r="D23" s="14">
        <f>'Capex Costs'!E17*'Capex Costs'!$D$3*Inflation!$C$7/Inflation!$C$6</f>
        <v>4331.3138860129393</v>
      </c>
      <c r="E23" s="14">
        <f>'Capex Costs'!D17*'Capex Costs'!$D$3*Inflation!$C$7/Inflation!$C$6</f>
        <v>3572.3388737030718</v>
      </c>
      <c r="F23" s="14">
        <f>'Capex Costs'!C17*'Capex Costs'!$D$3*Inflation!$C$7/Inflation!$C$6</f>
        <v>3207.352215250924</v>
      </c>
      <c r="G23" s="14">
        <v>3870.8870696943691</v>
      </c>
      <c r="I23" s="14">
        <f t="shared" si="0"/>
        <v>8468.0176125418111</v>
      </c>
      <c r="J23" s="14">
        <f t="shared" si="1"/>
        <v>4331.3138860129393</v>
      </c>
      <c r="K23" s="14">
        <f t="shared" si="2"/>
        <v>3572.3388737030718</v>
      </c>
      <c r="L23" s="14">
        <f t="shared" si="14"/>
        <v>3207.352215250924</v>
      </c>
      <c r="M23" s="14">
        <f t="shared" si="3"/>
        <v>3870.8870696943691</v>
      </c>
      <c r="O23" s="14">
        <f t="shared" si="15"/>
        <v>8468.0176125418111</v>
      </c>
      <c r="P23" s="14">
        <f t="shared" si="5"/>
        <v>4331.3138860129393</v>
      </c>
      <c r="Q23" s="14">
        <f t="shared" si="6"/>
        <v>3572.3388737030718</v>
      </c>
      <c r="R23" s="14">
        <f t="shared" si="7"/>
        <v>3207.352215250924</v>
      </c>
      <c r="S23" s="14">
        <f t="shared" si="8"/>
        <v>3870.8870696943691</v>
      </c>
      <c r="U23" s="14">
        <f t="shared" si="16"/>
        <v>8468.0176125418111</v>
      </c>
      <c r="V23" s="14">
        <f t="shared" si="10"/>
        <v>4331.3138860129393</v>
      </c>
      <c r="W23" s="14">
        <f t="shared" si="11"/>
        <v>3572.3388737030718</v>
      </c>
      <c r="X23" s="14">
        <f t="shared" si="12"/>
        <v>3207.352215250924</v>
      </c>
      <c r="Y23" s="14">
        <f t="shared" si="13"/>
        <v>3870.8870696943691</v>
      </c>
    </row>
    <row r="24" spans="2:25" outlineLevel="1">
      <c r="B24" s="3">
        <v>2031</v>
      </c>
      <c r="C24" s="14">
        <f t="shared" si="17"/>
        <v>8272.8089220740712</v>
      </c>
      <c r="D24" s="14">
        <f>'Capex Costs'!E18*'Capex Costs'!$D$3*Inflation!$C$7/Inflation!$C$6</f>
        <v>4297.7828318666634</v>
      </c>
      <c r="E24" s="14">
        <f>'Capex Costs'!D18*'Capex Costs'!$D$3*Inflation!$C$7/Inflation!$C$6</f>
        <v>3529.2361959388463</v>
      </c>
      <c r="F24" s="14">
        <f>'Capex Costs'!C18*'Capex Costs'!$D$3*Inflation!$C$7/Inflation!$C$6</f>
        <v>3161.4576783091679</v>
      </c>
      <c r="G24" s="14">
        <v>3545.0268115320628</v>
      </c>
      <c r="I24" s="14">
        <f t="shared" si="0"/>
        <v>8272.8089220740712</v>
      </c>
      <c r="J24" s="14">
        <f t="shared" si="1"/>
        <v>4297.7828318666634</v>
      </c>
      <c r="K24" s="14">
        <f t="shared" si="2"/>
        <v>3529.2361959388463</v>
      </c>
      <c r="L24" s="14">
        <f t="shared" si="14"/>
        <v>3161.4576783091679</v>
      </c>
      <c r="M24" s="14">
        <f t="shared" si="3"/>
        <v>3545.0268115320628</v>
      </c>
      <c r="O24" s="14">
        <f t="shared" si="15"/>
        <v>8272.8089220740712</v>
      </c>
      <c r="P24" s="14">
        <f t="shared" si="5"/>
        <v>4297.7828318666634</v>
      </c>
      <c r="Q24" s="14">
        <f t="shared" si="6"/>
        <v>3529.2361959388463</v>
      </c>
      <c r="R24" s="14">
        <f t="shared" si="7"/>
        <v>3161.4576783091679</v>
      </c>
      <c r="S24" s="14">
        <f t="shared" si="8"/>
        <v>3545.0268115320628</v>
      </c>
      <c r="U24" s="14">
        <f t="shared" si="16"/>
        <v>8272.8089220740712</v>
      </c>
      <c r="V24" s="14">
        <f t="shared" si="10"/>
        <v>4297.7828318666634</v>
      </c>
      <c r="W24" s="14">
        <f t="shared" si="11"/>
        <v>3529.2361959388463</v>
      </c>
      <c r="X24" s="14">
        <f t="shared" si="12"/>
        <v>3161.4576783091679</v>
      </c>
      <c r="Y24" s="14">
        <f t="shared" si="13"/>
        <v>3545.0268115320628</v>
      </c>
    </row>
    <row r="25" spans="2:25" outlineLevel="1">
      <c r="B25" s="3">
        <v>2032</v>
      </c>
      <c r="C25" s="14">
        <f t="shared" si="17"/>
        <v>8103.7114628881836</v>
      </c>
      <c r="D25" s="14">
        <f>'Capex Costs'!E19*'Capex Costs'!$D$3*Inflation!$C$7/Inflation!$C$6</f>
        <v>4266.9372521520036</v>
      </c>
      <c r="E25" s="14">
        <f>'Capex Costs'!D19*'Capex Costs'!$D$3*Inflation!$C$7/Inflation!$C$6</f>
        <v>3489.5855760361205</v>
      </c>
      <c r="F25" s="14">
        <f>'Capex Costs'!C19*'Capex Costs'!$D$3*Inflation!$C$7/Inflation!$C$6</f>
        <v>3119.238796924506</v>
      </c>
      <c r="G25" s="14">
        <v>3343.9340514239884</v>
      </c>
      <c r="I25" s="14">
        <f t="shared" si="0"/>
        <v>8103.7114628881836</v>
      </c>
      <c r="J25" s="14">
        <f t="shared" si="1"/>
        <v>4266.9372521520036</v>
      </c>
      <c r="K25" s="14">
        <f t="shared" si="2"/>
        <v>3489.5855760361205</v>
      </c>
      <c r="L25" s="14">
        <f t="shared" si="14"/>
        <v>3119.238796924506</v>
      </c>
      <c r="M25" s="14">
        <f t="shared" si="3"/>
        <v>3343.9340514239884</v>
      </c>
      <c r="O25" s="14">
        <f t="shared" si="15"/>
        <v>8103.7114628881836</v>
      </c>
      <c r="P25" s="14">
        <f t="shared" si="5"/>
        <v>4266.9372521520036</v>
      </c>
      <c r="Q25" s="14">
        <f t="shared" si="6"/>
        <v>3489.5855760361205</v>
      </c>
      <c r="R25" s="14">
        <f t="shared" si="7"/>
        <v>3119.238796924506</v>
      </c>
      <c r="S25" s="14">
        <f t="shared" si="8"/>
        <v>3343.9340514239884</v>
      </c>
      <c r="U25" s="14">
        <f t="shared" si="16"/>
        <v>8103.7114628881836</v>
      </c>
      <c r="V25" s="14">
        <f t="shared" si="10"/>
        <v>4266.9372521520036</v>
      </c>
      <c r="W25" s="14">
        <f t="shared" si="11"/>
        <v>3489.5855760361205</v>
      </c>
      <c r="X25" s="14">
        <f t="shared" si="12"/>
        <v>3119.238796924506</v>
      </c>
      <c r="Y25" s="14">
        <f t="shared" si="13"/>
        <v>3343.9340514239884</v>
      </c>
    </row>
    <row r="26" spans="2:25" outlineLevel="1">
      <c r="B26" s="3">
        <v>2033</v>
      </c>
      <c r="C26" s="14">
        <f t="shared" si="17"/>
        <v>7954.5569332061659</v>
      </c>
      <c r="D26" s="14">
        <f>'Capex Costs'!E20*'Capex Costs'!$D$3*Inflation!$C$7/Inflation!$C$6</f>
        <v>4238.3787059833421</v>
      </c>
      <c r="E26" s="14">
        <f>'Capex Costs'!D20*'Capex Costs'!$D$3*Inflation!$C$7/Inflation!$C$6</f>
        <v>3452.8748359695333</v>
      </c>
      <c r="F26" s="14">
        <f>'Capex Costs'!C20*'Capex Costs'!$D$3*Inflation!$C$7/Inflation!$C$6</f>
        <v>3080.1502181275873</v>
      </c>
      <c r="G26" s="14">
        <v>3200.6657285562196</v>
      </c>
      <c r="I26" s="14">
        <f t="shared" si="0"/>
        <v>7954.5569332061659</v>
      </c>
      <c r="J26" s="14">
        <f t="shared" si="1"/>
        <v>4238.3787059833421</v>
      </c>
      <c r="K26" s="14">
        <f t="shared" si="2"/>
        <v>3452.8748359695333</v>
      </c>
      <c r="L26" s="14">
        <f t="shared" si="14"/>
        <v>3080.1502181275873</v>
      </c>
      <c r="M26" s="14">
        <f t="shared" si="3"/>
        <v>3200.6657285562196</v>
      </c>
      <c r="O26" s="14">
        <f t="shared" si="15"/>
        <v>7954.5569332061659</v>
      </c>
      <c r="P26" s="14">
        <f t="shared" si="5"/>
        <v>4238.3787059833421</v>
      </c>
      <c r="Q26" s="14">
        <f t="shared" si="6"/>
        <v>3452.8748359695333</v>
      </c>
      <c r="R26" s="14">
        <f t="shared" si="7"/>
        <v>3080.1502181275873</v>
      </c>
      <c r="S26" s="14">
        <f t="shared" si="8"/>
        <v>3200.6657285562196</v>
      </c>
      <c r="U26" s="14">
        <f t="shared" si="16"/>
        <v>7954.5569332061659</v>
      </c>
      <c r="V26" s="14">
        <f t="shared" si="10"/>
        <v>4238.3787059833421</v>
      </c>
      <c r="W26" s="14">
        <f t="shared" si="11"/>
        <v>3452.8748359695333</v>
      </c>
      <c r="X26" s="14">
        <f t="shared" si="12"/>
        <v>3080.1502181275873</v>
      </c>
      <c r="Y26" s="14">
        <f t="shared" si="13"/>
        <v>3200.6657285562196</v>
      </c>
    </row>
    <row r="27" spans="2:25" outlineLevel="1">
      <c r="B27" s="3">
        <v>2034</v>
      </c>
      <c r="C27" s="14">
        <f t="shared" si="17"/>
        <v>7821.1336598763446</v>
      </c>
      <c r="D27" s="14">
        <f>'Capex Costs'!E21*'Capex Costs'!$D$3*Inflation!$C$7/Inflation!$C$6</f>
        <v>4211.7913355776109</v>
      </c>
      <c r="E27" s="14">
        <f>'Capex Costs'!D21*'Capex Costs'!$D$3*Inflation!$C$7/Inflation!$C$6</f>
        <v>3418.6979546165912</v>
      </c>
      <c r="F27" s="14">
        <f>'Capex Costs'!C21*'Capex Costs'!$D$3*Inflation!$C$7/Inflation!$C$6</f>
        <v>3043.7596218777066</v>
      </c>
      <c r="G27" s="14">
        <v>3090.4376830598885</v>
      </c>
      <c r="I27" s="14">
        <f t="shared" si="0"/>
        <v>7821.1336598763446</v>
      </c>
      <c r="J27" s="14">
        <f t="shared" si="1"/>
        <v>4211.7913355776109</v>
      </c>
      <c r="K27" s="14">
        <f t="shared" si="2"/>
        <v>3418.6979546165912</v>
      </c>
      <c r="L27" s="14">
        <f t="shared" si="14"/>
        <v>3043.7596218777066</v>
      </c>
      <c r="M27" s="14">
        <f t="shared" si="3"/>
        <v>3090.4376830598885</v>
      </c>
      <c r="O27" s="14">
        <f t="shared" si="15"/>
        <v>7821.1336598763446</v>
      </c>
      <c r="P27" s="14">
        <f t="shared" si="5"/>
        <v>4211.7913355776109</v>
      </c>
      <c r="Q27" s="14">
        <f t="shared" si="6"/>
        <v>3418.6979546165912</v>
      </c>
      <c r="R27" s="14">
        <f t="shared" si="7"/>
        <v>3043.7596218777066</v>
      </c>
      <c r="S27" s="14">
        <f t="shared" si="8"/>
        <v>3090.4376830598885</v>
      </c>
      <c r="U27" s="14">
        <f t="shared" si="16"/>
        <v>7821.1336598763446</v>
      </c>
      <c r="V27" s="14">
        <f t="shared" si="10"/>
        <v>4211.7913355776109</v>
      </c>
      <c r="W27" s="14">
        <f t="shared" si="11"/>
        <v>3418.6979546165912</v>
      </c>
      <c r="X27" s="14">
        <f t="shared" si="12"/>
        <v>3043.7596218777066</v>
      </c>
      <c r="Y27" s="14">
        <f t="shared" si="13"/>
        <v>3090.4376830598885</v>
      </c>
    </row>
    <row r="28" spans="2:25" outlineLevel="1">
      <c r="B28" s="3">
        <v>2035</v>
      </c>
      <c r="C28" s="14">
        <f>C$20*(F23/F$15)</f>
        <v>7700.4376278595128</v>
      </c>
      <c r="D28" s="14">
        <f>'Capex Costs'!E22*'Capex Costs'!$D$3*Inflation!$C$7/Inflation!$C$6</f>
        <v>4186.9205115353443</v>
      </c>
      <c r="E28" s="14">
        <f>'Capex Costs'!D22*'Capex Costs'!$D$3*Inflation!$C$7/Inflation!$C$6</f>
        <v>3386.7276172168749</v>
      </c>
      <c r="F28" s="14">
        <f>'Capex Costs'!C22*'Capex Costs'!$D$3*Inflation!$C$7/Inflation!$C$6</f>
        <v>3009.7184924876087</v>
      </c>
      <c r="G28" s="14">
        <v>3001.4417863393505</v>
      </c>
      <c r="I28" s="14">
        <f t="shared" si="0"/>
        <v>7700.4376278595128</v>
      </c>
      <c r="J28" s="14">
        <f t="shared" si="1"/>
        <v>4186.9205115353443</v>
      </c>
      <c r="K28" s="14">
        <f t="shared" si="2"/>
        <v>3386.7276172168749</v>
      </c>
      <c r="L28" s="14">
        <f t="shared" si="14"/>
        <v>3009.7184924876087</v>
      </c>
      <c r="M28" s="14">
        <f t="shared" si="3"/>
        <v>3001.4417863393505</v>
      </c>
      <c r="O28" s="14">
        <f t="shared" si="15"/>
        <v>7700.4376278595128</v>
      </c>
      <c r="P28" s="14">
        <f t="shared" si="5"/>
        <v>4186.9205115353443</v>
      </c>
      <c r="Q28" s="14">
        <f t="shared" si="6"/>
        <v>3386.7276172168749</v>
      </c>
      <c r="R28" s="14">
        <f t="shared" si="7"/>
        <v>3009.7184924876087</v>
      </c>
      <c r="S28" s="14">
        <f t="shared" si="8"/>
        <v>3001.4417863393505</v>
      </c>
      <c r="U28" s="14">
        <f t="shared" si="16"/>
        <v>7700.4376278595128</v>
      </c>
      <c r="V28" s="14">
        <f t="shared" si="10"/>
        <v>4186.9205115353443</v>
      </c>
      <c r="W28" s="14">
        <f t="shared" si="11"/>
        <v>3386.7276172168749</v>
      </c>
      <c r="X28" s="14">
        <f t="shared" si="12"/>
        <v>3009.7184924876087</v>
      </c>
      <c r="Y28" s="14">
        <f t="shared" si="13"/>
        <v>3001.4417863393505</v>
      </c>
    </row>
    <row r="29" spans="2:25" outlineLevel="1">
      <c r="B29" s="3">
        <v>2036</v>
      </c>
      <c r="C29" s="14">
        <f t="shared" si="17"/>
        <v>7590.2507835525375</v>
      </c>
      <c r="D29" s="14">
        <f>'Capex Costs'!E23*'Capex Costs'!$D$3*Inflation!$C$7/Inflation!$C$6</f>
        <v>4163.5579634749138</v>
      </c>
      <c r="E29" s="14">
        <f>'Capex Costs'!D23*'Capex Costs'!$D$3*Inflation!$C$7/Inflation!$C$6</f>
        <v>3356.696101464132</v>
      </c>
      <c r="F29" s="14">
        <f>'Capex Costs'!C23*'Capex Costs'!$D$3*Inflation!$C$7/Inflation!$C$6</f>
        <v>2977.741766663974</v>
      </c>
      <c r="G29" s="14">
        <v>2927.1673592647962</v>
      </c>
      <c r="I29" s="14">
        <f t="shared" si="0"/>
        <v>7590.2507835525375</v>
      </c>
      <c r="J29" s="14">
        <f t="shared" si="1"/>
        <v>4163.5579634749138</v>
      </c>
      <c r="K29" s="14">
        <f t="shared" si="2"/>
        <v>3356.696101464132</v>
      </c>
      <c r="L29" s="14">
        <f t="shared" si="14"/>
        <v>2977.741766663974</v>
      </c>
      <c r="M29" s="14">
        <f t="shared" si="3"/>
        <v>2927.1673592647962</v>
      </c>
      <c r="O29" s="14">
        <f t="shared" si="15"/>
        <v>7590.2507835525375</v>
      </c>
      <c r="P29" s="14">
        <f t="shared" si="5"/>
        <v>4163.5579634749138</v>
      </c>
      <c r="Q29" s="14">
        <f t="shared" si="6"/>
        <v>3356.696101464132</v>
      </c>
      <c r="R29" s="14">
        <f t="shared" si="7"/>
        <v>2977.741766663974</v>
      </c>
      <c r="S29" s="14">
        <f t="shared" si="8"/>
        <v>2927.1673592647962</v>
      </c>
      <c r="U29" s="14">
        <f t="shared" si="16"/>
        <v>7590.2507835525375</v>
      </c>
      <c r="V29" s="14">
        <f t="shared" si="10"/>
        <v>4163.5579634749138</v>
      </c>
      <c r="W29" s="14">
        <f t="shared" si="11"/>
        <v>3356.696101464132</v>
      </c>
      <c r="X29" s="14">
        <f t="shared" si="12"/>
        <v>2977.741766663974</v>
      </c>
      <c r="Y29" s="14">
        <f t="shared" si="13"/>
        <v>2927.1673592647962</v>
      </c>
    </row>
    <row r="30" spans="2:25" outlineLevel="1">
      <c r="B30" s="3">
        <v>2037</v>
      </c>
      <c r="C30" s="14">
        <f t="shared" si="17"/>
        <v>7488.8887125973351</v>
      </c>
      <c r="D30" s="14">
        <f>'Capex Costs'!E24*'Capex Costs'!$D$3*Inflation!$C$7/Inflation!$C$6</f>
        <v>4141.5311672593916</v>
      </c>
      <c r="E30" s="14">
        <f>'Capex Costs'!D24*'Capex Costs'!$D$3*Inflation!$C$7/Inflation!$C$6</f>
        <v>3328.3816352587387</v>
      </c>
      <c r="F30" s="14">
        <f>'Capex Costs'!C24*'Capex Costs'!$D$3*Inflation!$C$7/Inflation!$C$6</f>
        <v>2947.5933076202518</v>
      </c>
      <c r="G30" s="14">
        <v>2863.6603176688036</v>
      </c>
      <c r="I30" s="14">
        <f t="shared" si="0"/>
        <v>7488.8887125973351</v>
      </c>
      <c r="J30" s="14">
        <f t="shared" si="1"/>
        <v>4141.5311672593916</v>
      </c>
      <c r="K30" s="14">
        <f t="shared" si="2"/>
        <v>3328.3816352587387</v>
      </c>
      <c r="L30" s="14">
        <f t="shared" si="14"/>
        <v>2947.5933076202518</v>
      </c>
      <c r="M30" s="14">
        <f t="shared" si="3"/>
        <v>2863.6603176688036</v>
      </c>
      <c r="O30" s="14">
        <f t="shared" si="15"/>
        <v>7488.8887125973351</v>
      </c>
      <c r="P30" s="14">
        <f t="shared" si="5"/>
        <v>4141.5311672593916</v>
      </c>
      <c r="Q30" s="14">
        <f t="shared" si="6"/>
        <v>3328.3816352587387</v>
      </c>
      <c r="R30" s="14">
        <f t="shared" si="7"/>
        <v>2947.5933076202518</v>
      </c>
      <c r="S30" s="14">
        <f t="shared" si="8"/>
        <v>2863.6603176688036</v>
      </c>
      <c r="U30" s="14">
        <f t="shared" si="16"/>
        <v>7488.8887125973351</v>
      </c>
      <c r="V30" s="14">
        <f t="shared" si="10"/>
        <v>4141.5311672593916</v>
      </c>
      <c r="W30" s="14">
        <f t="shared" si="11"/>
        <v>3328.3816352587387</v>
      </c>
      <c r="X30" s="14">
        <f t="shared" si="12"/>
        <v>2947.5933076202518</v>
      </c>
      <c r="Y30" s="14">
        <f t="shared" si="13"/>
        <v>2863.6603176688036</v>
      </c>
    </row>
    <row r="31" spans="2:25" outlineLevel="1">
      <c r="B31" s="3">
        <v>2038</v>
      </c>
      <c r="C31" s="14">
        <f t="shared" si="17"/>
        <v>7395.0420930847986</v>
      </c>
      <c r="D31" s="14">
        <f>'Capex Costs'!E25*'Capex Costs'!$D$3*Inflation!$C$7/Inflation!$C$6</f>
        <v>4120.6956054435122</v>
      </c>
      <c r="E31" s="14">
        <f>'Capex Costs'!D25*'Capex Costs'!$D$3*Inflation!$C$7/Inflation!$C$6</f>
        <v>3301.5984478567339</v>
      </c>
      <c r="F31" s="14">
        <f>'Capex Costs'!C25*'Capex Costs'!$D$3*Inflation!$C$7/Inflation!$C$6</f>
        <v>2919.0753118158354</v>
      </c>
      <c r="G31" s="14">
        <v>2808.3474682918745</v>
      </c>
      <c r="I31" s="14">
        <f t="shared" si="0"/>
        <v>7395.0420930847986</v>
      </c>
      <c r="J31" s="14">
        <f t="shared" si="1"/>
        <v>4120.6956054435122</v>
      </c>
      <c r="K31" s="14">
        <f t="shared" si="2"/>
        <v>3301.5984478567339</v>
      </c>
      <c r="L31" s="14">
        <f t="shared" si="14"/>
        <v>2919.0753118158354</v>
      </c>
      <c r="M31" s="14">
        <f t="shared" si="3"/>
        <v>2808.3474682918745</v>
      </c>
      <c r="O31" s="14">
        <f t="shared" si="15"/>
        <v>7395.0420930847986</v>
      </c>
      <c r="P31" s="14">
        <f t="shared" si="5"/>
        <v>4120.6956054435122</v>
      </c>
      <c r="Q31" s="14">
        <f t="shared" si="6"/>
        <v>3301.5984478567339</v>
      </c>
      <c r="R31" s="14">
        <f t="shared" si="7"/>
        <v>2919.0753118158354</v>
      </c>
      <c r="S31" s="14">
        <f t="shared" si="8"/>
        <v>2808.3474682918745</v>
      </c>
      <c r="U31" s="14">
        <f t="shared" si="16"/>
        <v>7395.0420930847986</v>
      </c>
      <c r="V31" s="14">
        <f t="shared" si="10"/>
        <v>4120.6956054435122</v>
      </c>
      <c r="W31" s="14">
        <f t="shared" si="11"/>
        <v>3301.5984478567339</v>
      </c>
      <c r="X31" s="14">
        <f t="shared" si="12"/>
        <v>2919.0753118158354</v>
      </c>
      <c r="Y31" s="14">
        <f t="shared" si="13"/>
        <v>2808.3474682918745</v>
      </c>
    </row>
    <row r="32" spans="2:25" outlineLevel="1">
      <c r="B32" s="3">
        <v>2039</v>
      </c>
      <c r="C32" s="14">
        <f t="shared" si="17"/>
        <v>7307.6729805407003</v>
      </c>
      <c r="D32" s="14">
        <f>'Capex Costs'!E26*'Capex Costs'!$D$3*Inflation!$C$7/Inflation!$C$6</f>
        <v>4100.9290152462909</v>
      </c>
      <c r="E32" s="14">
        <f>'Capex Costs'!D26*'Capex Costs'!$D$3*Inflation!$C$7/Inflation!$C$6</f>
        <v>3276.1893758946194</v>
      </c>
      <c r="F32" s="14">
        <f>'Capex Costs'!C26*'Capex Costs'!$D$3*Inflation!$C$7/Inflation!$C$6</f>
        <v>2892.0204360561479</v>
      </c>
      <c r="G32" s="14">
        <v>2759.464861988602</v>
      </c>
      <c r="I32" s="14">
        <f t="shared" si="0"/>
        <v>7307.6729805407003</v>
      </c>
      <c r="J32" s="14">
        <f t="shared" si="1"/>
        <v>4100.9290152462909</v>
      </c>
      <c r="K32" s="14">
        <f t="shared" si="2"/>
        <v>3276.1893758946194</v>
      </c>
      <c r="L32" s="14">
        <f t="shared" si="14"/>
        <v>2892.0204360561479</v>
      </c>
      <c r="M32" s="14">
        <f t="shared" si="3"/>
        <v>2759.464861988602</v>
      </c>
      <c r="O32" s="14">
        <f t="shared" si="15"/>
        <v>7307.6729805407003</v>
      </c>
      <c r="P32" s="14">
        <f t="shared" si="5"/>
        <v>4100.9290152462909</v>
      </c>
      <c r="Q32" s="14">
        <f t="shared" si="6"/>
        <v>3276.1893758946194</v>
      </c>
      <c r="R32" s="14">
        <f t="shared" si="7"/>
        <v>2892.0204360561479</v>
      </c>
      <c r="S32" s="14">
        <f t="shared" si="8"/>
        <v>2759.464861988602</v>
      </c>
      <c r="U32" s="14">
        <f t="shared" si="16"/>
        <v>7307.6729805407003</v>
      </c>
      <c r="V32" s="14">
        <f t="shared" si="10"/>
        <v>4100.9290152462909</v>
      </c>
      <c r="W32" s="14">
        <f t="shared" si="11"/>
        <v>3276.1893758946194</v>
      </c>
      <c r="X32" s="14">
        <f t="shared" si="12"/>
        <v>2892.0204360561479</v>
      </c>
      <c r="Y32" s="14">
        <f t="shared" si="13"/>
        <v>2759.464861988602</v>
      </c>
    </row>
    <row r="33" spans="2:28" outlineLevel="1">
      <c r="B33" s="3">
        <v>2040</v>
      </c>
      <c r="C33" s="14">
        <f t="shared" si="17"/>
        <v>7225.9446338989092</v>
      </c>
      <c r="D33" s="14">
        <f>'Capex Costs'!E27*'Capex Costs'!$D$3*Inflation!$C$7/Inflation!$C$6</f>
        <v>4082.1270413760717</v>
      </c>
      <c r="E33" s="14">
        <f>'Capex Costs'!D27*'Capex Costs'!$D$3*Inflation!$C$7/Inflation!$C$6</f>
        <v>3252.020275289427</v>
      </c>
      <c r="F33" s="14">
        <f>'Capex Costs'!C27*'Capex Costs'!$D$3*Inflation!$C$7/Inflation!$C$6</f>
        <v>2866.2858474386703</v>
      </c>
      <c r="G33" s="14">
        <v>2715.7531487761203</v>
      </c>
      <c r="I33" s="14">
        <f t="shared" si="0"/>
        <v>7225.9446338989092</v>
      </c>
      <c r="J33" s="14">
        <f t="shared" si="1"/>
        <v>4082.1270413760717</v>
      </c>
      <c r="K33" s="14">
        <f t="shared" si="2"/>
        <v>3252.020275289427</v>
      </c>
      <c r="L33" s="14">
        <f t="shared" si="14"/>
        <v>2866.2858474386703</v>
      </c>
      <c r="M33" s="14">
        <f t="shared" si="3"/>
        <v>2715.7531487761203</v>
      </c>
      <c r="O33" s="14">
        <f t="shared" si="15"/>
        <v>7225.9446338989092</v>
      </c>
      <c r="P33" s="14">
        <f t="shared" si="5"/>
        <v>4082.1270413760717</v>
      </c>
      <c r="Q33" s="14">
        <f t="shared" si="6"/>
        <v>3252.020275289427</v>
      </c>
      <c r="R33" s="14">
        <f t="shared" si="7"/>
        <v>2866.2858474386703</v>
      </c>
      <c r="S33" s="14">
        <f t="shared" si="8"/>
        <v>2715.7531487761203</v>
      </c>
      <c r="U33" s="14">
        <f t="shared" si="16"/>
        <v>7225.9446338989092</v>
      </c>
      <c r="V33" s="14">
        <f t="shared" si="10"/>
        <v>4082.1270413760717</v>
      </c>
      <c r="W33" s="14">
        <f t="shared" si="11"/>
        <v>3252.020275289427</v>
      </c>
      <c r="X33" s="14">
        <f t="shared" si="12"/>
        <v>2866.2858474386703</v>
      </c>
      <c r="Y33" s="14">
        <f t="shared" si="13"/>
        <v>2715.7531487761203</v>
      </c>
    </row>
    <row r="34" spans="2:28" outlineLevel="1">
      <c r="B34" s="3">
        <v>2041</v>
      </c>
      <c r="C34" s="14">
        <f t="shared" si="17"/>
        <v>7149.1726530802071</v>
      </c>
      <c r="D34" s="14">
        <f>'Capex Costs'!E28*'Capex Costs'!$D$3*Inflation!$C$7/Inflation!$C$6</f>
        <v>4064.1999010743475</v>
      </c>
      <c r="E34" s="14">
        <f>'Capex Costs'!D28*'Capex Costs'!$D$3*Inflation!$C$7/Inflation!$C$6</f>
        <v>3228.9757343009924</v>
      </c>
      <c r="F34" s="14">
        <f>'Capex Costs'!C28*'Capex Costs'!$D$3*Inflation!$C$7/Inflation!$C$6</f>
        <v>2841.7486587404483</v>
      </c>
      <c r="G34" s="14">
        <v>2676.2833857963187</v>
      </c>
      <c r="I34" s="14">
        <f t="shared" si="0"/>
        <v>7149.1726530802071</v>
      </c>
      <c r="J34" s="14">
        <f t="shared" si="1"/>
        <v>4064.1999010743475</v>
      </c>
      <c r="K34" s="14">
        <f t="shared" si="2"/>
        <v>3228.9757343009924</v>
      </c>
      <c r="L34" s="14">
        <f t="shared" si="14"/>
        <v>2841.7486587404483</v>
      </c>
      <c r="M34" s="14">
        <f t="shared" si="3"/>
        <v>2676.2833857963187</v>
      </c>
      <c r="O34" s="14">
        <f t="shared" si="15"/>
        <v>7149.1726530802071</v>
      </c>
      <c r="P34" s="14">
        <f t="shared" si="5"/>
        <v>4064.1999010743475</v>
      </c>
      <c r="Q34" s="14">
        <f t="shared" si="6"/>
        <v>3228.9757343009924</v>
      </c>
      <c r="R34" s="14">
        <f t="shared" si="7"/>
        <v>2841.7486587404483</v>
      </c>
      <c r="S34" s="14">
        <f t="shared" si="8"/>
        <v>2676.2833857963187</v>
      </c>
      <c r="U34" s="14">
        <f t="shared" si="16"/>
        <v>7149.1726530802071</v>
      </c>
      <c r="V34" s="14">
        <f t="shared" si="10"/>
        <v>4064.1999010743475</v>
      </c>
      <c r="W34" s="14">
        <f t="shared" si="11"/>
        <v>3228.9757343009924</v>
      </c>
      <c r="X34" s="14">
        <f t="shared" si="12"/>
        <v>2841.7486587404483</v>
      </c>
      <c r="Y34" s="14">
        <f t="shared" si="13"/>
        <v>2676.2833857963187</v>
      </c>
    </row>
    <row r="35" spans="2:28" outlineLevel="1">
      <c r="B35" s="3">
        <v>2042</v>
      </c>
      <c r="C35" s="14">
        <f t="shared" si="17"/>
        <v>7076.7901042168924</v>
      </c>
      <c r="D35" s="14">
        <f>'Capex Costs'!E29*'Capex Costs'!$D$3*Inflation!$C$7/Inflation!$C$6</f>
        <v>4047.0697910907111</v>
      </c>
      <c r="E35" s="14">
        <f>'Capex Costs'!D29*'Capex Costs'!$D$3*Inflation!$C$7/Inflation!$C$6</f>
        <v>3206.9557403136441</v>
      </c>
      <c r="F35" s="14">
        <f>'Capex Costs'!C29*'Capex Costs'!$D$3*Inflation!$C$7/Inflation!$C$6</f>
        <v>2818.3023792995841</v>
      </c>
      <c r="G35" s="14">
        <v>2640.3517133139585</v>
      </c>
      <c r="I35" s="14">
        <f t="shared" si="0"/>
        <v>7076.7901042168924</v>
      </c>
      <c r="J35" s="14">
        <f t="shared" si="1"/>
        <v>4047.0697910907111</v>
      </c>
      <c r="K35" s="14">
        <f t="shared" si="2"/>
        <v>3206.9557403136441</v>
      </c>
      <c r="L35" s="14">
        <f t="shared" si="14"/>
        <v>2818.3023792995841</v>
      </c>
      <c r="M35" s="14">
        <f t="shared" si="3"/>
        <v>2640.3517133139585</v>
      </c>
      <c r="O35" s="14">
        <f t="shared" si="15"/>
        <v>7076.7901042168924</v>
      </c>
      <c r="P35" s="14">
        <f t="shared" si="5"/>
        <v>4047.0697910907111</v>
      </c>
      <c r="Q35" s="14">
        <f t="shared" si="6"/>
        <v>3206.9557403136441</v>
      </c>
      <c r="R35" s="14">
        <f t="shared" si="7"/>
        <v>2818.3023792995841</v>
      </c>
      <c r="S35" s="14">
        <f t="shared" si="8"/>
        <v>2640.3517133139585</v>
      </c>
      <c r="U35" s="14">
        <f t="shared" si="16"/>
        <v>7076.7901042168924</v>
      </c>
      <c r="V35" s="14">
        <f t="shared" si="10"/>
        <v>4047.0697910907111</v>
      </c>
      <c r="W35" s="14">
        <f t="shared" si="11"/>
        <v>3206.9557403136441</v>
      </c>
      <c r="X35" s="14">
        <f t="shared" si="12"/>
        <v>2818.3023792995841</v>
      </c>
      <c r="Y35" s="14">
        <f t="shared" si="13"/>
        <v>2640.3517133139585</v>
      </c>
    </row>
    <row r="36" spans="2:28" outlineLevel="1">
      <c r="B36" s="3">
        <v>2043</v>
      </c>
      <c r="C36" s="14">
        <f t="shared" si="17"/>
        <v>7008.3220866043375</v>
      </c>
      <c r="D36" s="14">
        <f>'Capex Costs'!E30*'Capex Costs'!$D$3*Inflation!$C$7/Inflation!$C$6</f>
        <v>4030.6688469280725</v>
      </c>
      <c r="E36" s="14">
        <f>'Capex Costs'!D30*'Capex Costs'!$D$3*Inflation!$C$7/Inflation!$C$6</f>
        <v>3185.8730565367664</v>
      </c>
      <c r="F36" s="14">
        <f>'Capex Costs'!C30*'Capex Costs'!$D$3*Inflation!$C$7/Inflation!$C$6</f>
        <v>2795.8541217986926</v>
      </c>
      <c r="G36" s="14">
        <v>2607.4127062906409</v>
      </c>
      <c r="I36" s="14">
        <f t="shared" si="0"/>
        <v>7008.3220866043375</v>
      </c>
      <c r="J36" s="14">
        <f t="shared" si="1"/>
        <v>4030.6688469280725</v>
      </c>
      <c r="K36" s="14">
        <f t="shared" si="2"/>
        <v>3185.8730565367664</v>
      </c>
      <c r="L36" s="14">
        <f t="shared" si="14"/>
        <v>2795.8541217986926</v>
      </c>
      <c r="M36" s="14">
        <f t="shared" si="3"/>
        <v>2607.4127062906409</v>
      </c>
      <c r="O36" s="14">
        <f t="shared" si="15"/>
        <v>7008.3220866043375</v>
      </c>
      <c r="P36" s="14">
        <f t="shared" si="5"/>
        <v>4030.6688469280725</v>
      </c>
      <c r="Q36" s="14">
        <f t="shared" si="6"/>
        <v>3185.8730565367664</v>
      </c>
      <c r="R36" s="14">
        <f t="shared" si="7"/>
        <v>2795.8541217986926</v>
      </c>
      <c r="S36" s="14">
        <f t="shared" si="8"/>
        <v>2607.4127062906409</v>
      </c>
      <c r="U36" s="14">
        <f t="shared" si="16"/>
        <v>7008.3220866043375</v>
      </c>
      <c r="V36" s="14">
        <f t="shared" si="10"/>
        <v>4030.6688469280725</v>
      </c>
      <c r="W36" s="14">
        <f t="shared" si="11"/>
        <v>3185.8730565367664</v>
      </c>
      <c r="X36" s="14">
        <f t="shared" si="12"/>
        <v>2795.8541217986926</v>
      </c>
      <c r="Y36" s="14">
        <f t="shared" si="13"/>
        <v>2607.4127062906409</v>
      </c>
    </row>
    <row r="37" spans="2:28" outlineLevel="1">
      <c r="B37" s="3">
        <v>2044</v>
      </c>
      <c r="C37" s="14">
        <f t="shared" si="17"/>
        <v>6943.366830887071</v>
      </c>
      <c r="D37" s="14">
        <f>'Capex Costs'!E31*'Capex Costs'!$D$3*Inflation!$C$7/Inflation!$C$6</f>
        <v>4014.9375189572384</v>
      </c>
      <c r="E37" s="14">
        <f>'Capex Costs'!D31*'Capex Costs'!$D$3*Inflation!$C$7/Inflation!$C$6</f>
        <v>3165.6511345723638</v>
      </c>
      <c r="F37" s="14">
        <f>'Capex Costs'!C31*'Capex Costs'!$D$3*Inflation!$C$7/Inflation!$C$6</f>
        <v>2774.3223796246866</v>
      </c>
      <c r="G37" s="14">
        <v>2577.0355737885843</v>
      </c>
      <c r="I37" s="14">
        <f t="shared" si="0"/>
        <v>6943.366830887071</v>
      </c>
      <c r="J37" s="14">
        <f t="shared" si="1"/>
        <v>4014.9375189572384</v>
      </c>
      <c r="K37" s="14">
        <f t="shared" si="2"/>
        <v>3165.6511345723638</v>
      </c>
      <c r="L37" s="14">
        <f t="shared" si="14"/>
        <v>2774.3223796246866</v>
      </c>
      <c r="M37" s="14">
        <f t="shared" si="3"/>
        <v>2577.0355737885843</v>
      </c>
      <c r="O37" s="14">
        <f t="shared" si="15"/>
        <v>6943.366830887071</v>
      </c>
      <c r="P37" s="14">
        <f t="shared" si="5"/>
        <v>4014.9375189572384</v>
      </c>
      <c r="Q37" s="14">
        <f t="shared" si="6"/>
        <v>3165.6511345723638</v>
      </c>
      <c r="R37" s="14">
        <f t="shared" si="7"/>
        <v>2774.3223796246866</v>
      </c>
      <c r="S37" s="14">
        <f t="shared" si="8"/>
        <v>2577.0355737885843</v>
      </c>
      <c r="U37" s="14">
        <f t="shared" si="16"/>
        <v>6943.366830887071</v>
      </c>
      <c r="V37" s="14">
        <f t="shared" si="10"/>
        <v>4014.9375189572384</v>
      </c>
      <c r="W37" s="14">
        <f t="shared" si="11"/>
        <v>3165.6511345723638</v>
      </c>
      <c r="X37" s="14">
        <f t="shared" si="12"/>
        <v>2774.3223796246866</v>
      </c>
      <c r="Y37" s="14">
        <f t="shared" si="13"/>
        <v>2577.0355737885843</v>
      </c>
    </row>
    <row r="38" spans="2:28" outlineLevel="1">
      <c r="B38" s="3">
        <v>2045</v>
      </c>
      <c r="C38" s="14">
        <f t="shared" si="17"/>
        <v>6881.5814137491516</v>
      </c>
      <c r="D38" s="14">
        <f>'Capex Costs'!E32*'Capex Costs'!$D$3*Inflation!$C$7/Inflation!$C$6</f>
        <v>3999.8232672134127</v>
      </c>
      <c r="E38" s="14">
        <f>'Capex Costs'!D32*'Capex Costs'!$D$3*Inflation!$C$7/Inflation!$C$6</f>
        <v>3146.2224366340411</v>
      </c>
      <c r="F38" s="14">
        <f>'Capex Costs'!C32*'Capex Costs'!$D$3*Inflation!$C$7/Inflation!$C$6</f>
        <v>2753.6352404140307</v>
      </c>
      <c r="G38" s="14">
        <v>2548.8744387599763</v>
      </c>
      <c r="I38" s="14">
        <f t="shared" si="0"/>
        <v>6881.5814137491516</v>
      </c>
      <c r="J38" s="14">
        <f t="shared" si="1"/>
        <v>3999.8232672134127</v>
      </c>
      <c r="K38" s="14">
        <f t="shared" si="2"/>
        <v>3146.2224366340411</v>
      </c>
      <c r="L38" s="14">
        <f t="shared" si="14"/>
        <v>2753.6352404140307</v>
      </c>
      <c r="M38" s="14">
        <f t="shared" si="3"/>
        <v>2548.8744387599763</v>
      </c>
      <c r="O38" s="14">
        <f t="shared" si="15"/>
        <v>6881.5814137491516</v>
      </c>
      <c r="P38" s="14">
        <f t="shared" si="5"/>
        <v>3999.8232672134127</v>
      </c>
      <c r="Q38" s="14">
        <f t="shared" si="6"/>
        <v>3146.2224366340411</v>
      </c>
      <c r="R38" s="14">
        <f t="shared" si="7"/>
        <v>2753.6352404140307</v>
      </c>
      <c r="S38" s="14">
        <f t="shared" si="8"/>
        <v>2548.8744387599763</v>
      </c>
      <c r="U38" s="14">
        <f t="shared" si="16"/>
        <v>6881.5814137491516</v>
      </c>
      <c r="V38" s="14">
        <f t="shared" si="10"/>
        <v>3999.8232672134127</v>
      </c>
      <c r="W38" s="14">
        <f t="shared" si="11"/>
        <v>3146.2224366340411</v>
      </c>
      <c r="X38" s="14">
        <f t="shared" si="12"/>
        <v>2753.6352404140307</v>
      </c>
      <c r="Y38" s="14">
        <f t="shared" si="13"/>
        <v>2548.8744387599763</v>
      </c>
    </row>
    <row r="39" spans="2:28" outlineLevel="1">
      <c r="B39" s="3">
        <v>2046</v>
      </c>
      <c r="C39" s="14">
        <f t="shared" si="17"/>
        <v>6822.6707988702374</v>
      </c>
      <c r="D39" s="14">
        <f>'Capex Costs'!E33*'Capex Costs'!$D$3*Inflation!$C$7/Inflation!$C$6</f>
        <v>3985.2795026521198</v>
      </c>
      <c r="E39" s="14">
        <f>'Capex Costs'!D33*'Capex Costs'!$D$3*Inflation!$C$7/Inflation!$C$6</f>
        <v>3127.527074578632</v>
      </c>
      <c r="F39" s="14">
        <f>'Capex Costs'!C33*'Capex Costs'!$D$3*Inflation!$C$7/Inflation!$C$6</f>
        <v>2733.7289369313357</v>
      </c>
      <c r="G39" s="14">
        <v>2522.6476120348857</v>
      </c>
      <c r="I39" s="14">
        <f t="shared" si="0"/>
        <v>6822.6707988702374</v>
      </c>
      <c r="J39" s="14">
        <f t="shared" si="1"/>
        <v>3985.2795026521198</v>
      </c>
      <c r="K39" s="14">
        <f t="shared" si="2"/>
        <v>3127.527074578632</v>
      </c>
      <c r="L39" s="14">
        <f t="shared" si="14"/>
        <v>2733.7289369313357</v>
      </c>
      <c r="M39" s="14">
        <f t="shared" si="3"/>
        <v>2522.6476120348857</v>
      </c>
      <c r="O39" s="14">
        <f t="shared" si="15"/>
        <v>6822.6707988702374</v>
      </c>
      <c r="P39" s="14">
        <f t="shared" si="5"/>
        <v>3985.2795026521198</v>
      </c>
      <c r="Q39" s="14">
        <f t="shared" si="6"/>
        <v>3127.527074578632</v>
      </c>
      <c r="R39" s="14">
        <f t="shared" si="7"/>
        <v>2733.7289369313357</v>
      </c>
      <c r="S39" s="14">
        <f t="shared" si="8"/>
        <v>2522.6476120348857</v>
      </c>
      <c r="U39" s="14">
        <f t="shared" si="16"/>
        <v>6822.6707988702374</v>
      </c>
      <c r="V39" s="14">
        <f t="shared" si="10"/>
        <v>3985.2795026521198</v>
      </c>
      <c r="W39" s="14">
        <f t="shared" si="11"/>
        <v>3127.527074578632</v>
      </c>
      <c r="X39" s="14">
        <f t="shared" si="12"/>
        <v>2733.7289369313357</v>
      </c>
      <c r="Y39" s="14">
        <f t="shared" si="13"/>
        <v>2522.6476120348857</v>
      </c>
    </row>
    <row r="40" spans="2:28" outlineLevel="1">
      <c r="B40" s="3">
        <v>2047</v>
      </c>
      <c r="C40" s="14">
        <f t="shared" si="17"/>
        <v>6766.3793159513243</v>
      </c>
      <c r="D40" s="14">
        <f>'Capex Costs'!E34*'Capex Costs'!$D$3*Inflation!$C$7/Inflation!$C$6</f>
        <v>3971.2647210447508</v>
      </c>
      <c r="E40" s="14">
        <f>'Capex Costs'!D34*'Capex Costs'!$D$3*Inflation!$C$7/Inflation!$C$6</f>
        <v>3109.5116965674542</v>
      </c>
      <c r="F40" s="14">
        <f>'Capex Costs'!C34*'Capex Costs'!$D$3*Inflation!$C$7/Inflation!$C$6</f>
        <v>2714.5466616171116</v>
      </c>
      <c r="G40" s="14">
        <v>2498.1227915127147</v>
      </c>
      <c r="I40" s="14">
        <f t="shared" si="0"/>
        <v>6766.3793159513243</v>
      </c>
      <c r="J40" s="14">
        <f t="shared" si="1"/>
        <v>3971.2647210447508</v>
      </c>
      <c r="K40" s="14">
        <f t="shared" si="2"/>
        <v>3109.5116965674542</v>
      </c>
      <c r="L40" s="14">
        <f t="shared" si="14"/>
        <v>2714.5466616171116</v>
      </c>
      <c r="M40" s="14">
        <f t="shared" si="3"/>
        <v>2498.1227915127147</v>
      </c>
      <c r="O40" s="14">
        <f t="shared" si="15"/>
        <v>6766.3793159513243</v>
      </c>
      <c r="P40" s="14">
        <f t="shared" si="5"/>
        <v>3971.2647210447508</v>
      </c>
      <c r="Q40" s="14">
        <f t="shared" si="6"/>
        <v>3109.5116965674542</v>
      </c>
      <c r="R40" s="14">
        <f t="shared" si="7"/>
        <v>2714.5466616171116</v>
      </c>
      <c r="S40" s="14">
        <f t="shared" si="8"/>
        <v>2498.1227915127147</v>
      </c>
      <c r="U40" s="14">
        <f t="shared" si="16"/>
        <v>6766.3793159513243</v>
      </c>
      <c r="V40" s="14">
        <f t="shared" si="10"/>
        <v>3971.2647210447508</v>
      </c>
      <c r="W40" s="14">
        <f t="shared" si="11"/>
        <v>3109.5116965674542</v>
      </c>
      <c r="X40" s="14">
        <f t="shared" si="12"/>
        <v>2714.5466616171116</v>
      </c>
      <c r="Y40" s="14">
        <f t="shared" si="13"/>
        <v>2498.1227915127147</v>
      </c>
    </row>
    <row r="41" spans="2:28" outlineLevel="1">
      <c r="B41" s="3">
        <v>2048</v>
      </c>
      <c r="C41" s="14">
        <f t="shared" si="17"/>
        <v>6712.483954563264</v>
      </c>
      <c r="D41" s="14">
        <f>'Capex Costs'!E35*'Capex Costs'!$D$3*Inflation!$C$7/Inflation!$C$6</f>
        <v>3957.7417889252388</v>
      </c>
      <c r="E41" s="14">
        <f>'Capex Costs'!D35*'Capex Costs'!$D$3*Inflation!$C$7/Inflation!$C$6</f>
        <v>3092.1285691825506</v>
      </c>
      <c r="F41" s="14">
        <f>'Capex Costs'!C35*'Capex Costs'!$D$3*Inflation!$C$7/Inflation!$C$6</f>
        <v>2696.0375892505717</v>
      </c>
      <c r="G41" s="14">
        <v>2475.1062708270611</v>
      </c>
      <c r="I41" s="14">
        <f t="shared" si="0"/>
        <v>6712.483954563264</v>
      </c>
      <c r="J41" s="14">
        <f t="shared" si="1"/>
        <v>3957.7417889252388</v>
      </c>
      <c r="K41" s="14">
        <f t="shared" si="2"/>
        <v>3092.1285691825506</v>
      </c>
      <c r="L41" s="14">
        <f t="shared" si="14"/>
        <v>2696.0375892505717</v>
      </c>
      <c r="M41" s="14">
        <f t="shared" si="3"/>
        <v>2475.1062708270611</v>
      </c>
      <c r="O41" s="14">
        <f t="shared" si="15"/>
        <v>6712.483954563264</v>
      </c>
      <c r="P41" s="14">
        <f t="shared" si="5"/>
        <v>3957.7417889252388</v>
      </c>
      <c r="Q41" s="14">
        <f t="shared" si="6"/>
        <v>3092.1285691825506</v>
      </c>
      <c r="R41" s="14">
        <f t="shared" si="7"/>
        <v>2696.0375892505717</v>
      </c>
      <c r="S41" s="14">
        <f t="shared" si="8"/>
        <v>2475.1062708270611</v>
      </c>
      <c r="U41" s="14">
        <f t="shared" si="16"/>
        <v>6712.483954563264</v>
      </c>
      <c r="V41" s="14">
        <f t="shared" si="10"/>
        <v>3957.7417889252388</v>
      </c>
      <c r="W41" s="14">
        <f t="shared" si="11"/>
        <v>3092.1285691825506</v>
      </c>
      <c r="X41" s="14">
        <f t="shared" si="12"/>
        <v>2696.0375892505717</v>
      </c>
      <c r="Y41" s="14">
        <f t="shared" si="13"/>
        <v>2475.1062708270611</v>
      </c>
    </row>
    <row r="42" spans="2:28" outlineLevel="1">
      <c r="B42" s="3">
        <v>2049</v>
      </c>
      <c r="C42" s="14">
        <f t="shared" si="17"/>
        <v>6660.7890278752338</v>
      </c>
      <c r="D42" s="14">
        <f>'Capex Costs'!E36*'Capex Costs'!$D$3*Inflation!$C$7/Inflation!$C$6</f>
        <v>3944.6773506390191</v>
      </c>
      <c r="E42" s="14">
        <f>'Capex Costs'!D36*'Capex Costs'!$D$3*Inflation!$C$7/Inflation!$C$6</f>
        <v>3075.3348152145118</v>
      </c>
      <c r="F42" s="14">
        <f>'Capex Costs'!C36*'Capex Costs'!$D$3*Inflation!$C$7/Inflation!$C$6</f>
        <v>2678.1560653672323</v>
      </c>
      <c r="G42" s="14">
        <v>2453.4349257462973</v>
      </c>
      <c r="I42" s="14">
        <f t="shared" si="0"/>
        <v>6660.7890278752338</v>
      </c>
      <c r="J42" s="14">
        <f t="shared" si="1"/>
        <v>3944.6773506390191</v>
      </c>
      <c r="K42" s="14">
        <f t="shared" si="2"/>
        <v>3075.3348152145118</v>
      </c>
      <c r="L42" s="14">
        <f t="shared" si="14"/>
        <v>2678.1560653672323</v>
      </c>
      <c r="M42" s="14">
        <f t="shared" si="3"/>
        <v>2453.4349257462973</v>
      </c>
      <c r="O42" s="14">
        <f t="shared" si="15"/>
        <v>6660.7890278752338</v>
      </c>
      <c r="P42" s="14">
        <f t="shared" si="5"/>
        <v>3944.6773506390191</v>
      </c>
      <c r="Q42" s="14">
        <f t="shared" si="6"/>
        <v>3075.3348152145118</v>
      </c>
      <c r="R42" s="14">
        <f t="shared" si="7"/>
        <v>2678.1560653672323</v>
      </c>
      <c r="S42" s="14">
        <f t="shared" si="8"/>
        <v>2453.4349257462973</v>
      </c>
      <c r="U42" s="14">
        <f t="shared" si="16"/>
        <v>6660.7890278752338</v>
      </c>
      <c r="V42" s="14">
        <f t="shared" si="10"/>
        <v>3944.6773506390191</v>
      </c>
      <c r="W42" s="14">
        <f t="shared" si="11"/>
        <v>3075.3348152145118</v>
      </c>
      <c r="X42" s="14">
        <f t="shared" si="12"/>
        <v>2678.1560653672323</v>
      </c>
      <c r="Y42" s="14">
        <f t="shared" si="13"/>
        <v>2453.4349257462973</v>
      </c>
    </row>
    <row r="43" spans="2:28" outlineLevel="1">
      <c r="B43" s="3">
        <v>2050</v>
      </c>
      <c r="C43" s="14">
        <f t="shared" si="17"/>
        <v>6611.1218836080625</v>
      </c>
      <c r="D43" s="14">
        <f>'Capex Costs'!E37*'Capex Costs'!$D$3*Inflation!$C$7/Inflation!$C$6</f>
        <v>3932.0413326542034</v>
      </c>
      <c r="E43" s="14">
        <f>'Capex Costs'!D37*'Capex Costs'!$D$3*Inflation!$C$7/Inflation!$C$6</f>
        <v>3059.091776476555</v>
      </c>
      <c r="F43" s="14">
        <f>'Capex Costs'!C37*'Capex Costs'!$D$3*Inflation!$C$7/Inflation!$C$6</f>
        <v>2660.860927800994</v>
      </c>
      <c r="G43" s="14">
        <v>2432.9701654682567</v>
      </c>
      <c r="I43" s="14">
        <f t="shared" si="0"/>
        <v>6611.1218836080625</v>
      </c>
      <c r="J43" s="14">
        <f t="shared" si="1"/>
        <v>3932.0413326542034</v>
      </c>
      <c r="K43" s="14">
        <f t="shared" si="2"/>
        <v>3059.091776476555</v>
      </c>
      <c r="L43" s="14">
        <f t="shared" si="14"/>
        <v>2660.860927800994</v>
      </c>
      <c r="M43" s="14">
        <f t="shared" si="3"/>
        <v>2432.9701654682567</v>
      </c>
      <c r="O43" s="14">
        <f t="shared" si="15"/>
        <v>6611.1218836080625</v>
      </c>
      <c r="P43" s="14">
        <f t="shared" si="5"/>
        <v>3932.0413326542034</v>
      </c>
      <c r="Q43" s="14">
        <f t="shared" si="6"/>
        <v>3059.091776476555</v>
      </c>
      <c r="R43" s="14">
        <f t="shared" si="7"/>
        <v>2660.860927800994</v>
      </c>
      <c r="S43" s="14">
        <f t="shared" si="8"/>
        <v>2432.9701654682567</v>
      </c>
      <c r="U43" s="14">
        <f t="shared" si="16"/>
        <v>6611.1218836080625</v>
      </c>
      <c r="V43" s="14">
        <f t="shared" si="10"/>
        <v>3932.0413326542034</v>
      </c>
      <c r="W43" s="14">
        <f t="shared" si="11"/>
        <v>3059.091776476555</v>
      </c>
      <c r="X43" s="14">
        <f t="shared" si="12"/>
        <v>2660.860927800994</v>
      </c>
      <c r="Y43" s="14">
        <f t="shared" si="13"/>
        <v>2432.9701654682567</v>
      </c>
    </row>
    <row r="45" spans="2:28" ht="12.95">
      <c r="C45" s="1" t="s">
        <v>42</v>
      </c>
      <c r="D45" s="1"/>
      <c r="E45" s="1"/>
      <c r="F45" s="1"/>
      <c r="G45" s="1"/>
      <c r="I45" s="1" t="s">
        <v>42</v>
      </c>
      <c r="J45" s="1"/>
      <c r="K45" s="1"/>
      <c r="L45" s="1"/>
      <c r="M45" s="1"/>
      <c r="O45" s="1" t="s">
        <v>42</v>
      </c>
      <c r="P45" s="1"/>
      <c r="Q45" s="1"/>
      <c r="R45" s="1"/>
      <c r="S45" s="1"/>
      <c r="U45" s="1" t="s">
        <v>42</v>
      </c>
      <c r="V45" s="1"/>
      <c r="W45" s="1"/>
      <c r="X45" s="1"/>
      <c r="Y45" s="1"/>
    </row>
    <row r="46" spans="2:28">
      <c r="C46" s="2" t="s">
        <v>9</v>
      </c>
      <c r="D46" s="2" t="s">
        <v>11</v>
      </c>
      <c r="E46" s="2" t="s">
        <v>12</v>
      </c>
      <c r="F46" s="2" t="s">
        <v>13</v>
      </c>
      <c r="G46" s="2" t="s">
        <v>41</v>
      </c>
      <c r="I46" s="2" t="s">
        <v>9</v>
      </c>
      <c r="J46" s="2" t="s">
        <v>11</v>
      </c>
      <c r="K46" s="2" t="s">
        <v>12</v>
      </c>
      <c r="L46" s="2" t="s">
        <v>13</v>
      </c>
      <c r="M46" s="2" t="s">
        <v>41</v>
      </c>
      <c r="O46" s="2" t="s">
        <v>9</v>
      </c>
      <c r="P46" s="2" t="s">
        <v>11</v>
      </c>
      <c r="Q46" s="2" t="s">
        <v>12</v>
      </c>
      <c r="R46" s="2" t="s">
        <v>13</v>
      </c>
      <c r="S46" s="2" t="s">
        <v>41</v>
      </c>
      <c r="U46" s="2" t="s">
        <v>9</v>
      </c>
      <c r="V46" s="2" t="s">
        <v>11</v>
      </c>
      <c r="W46" s="2" t="s">
        <v>12</v>
      </c>
      <c r="X46" s="2" t="s">
        <v>13</v>
      </c>
      <c r="Y46" s="2" t="s">
        <v>41</v>
      </c>
    </row>
    <row r="47" spans="2:28" outlineLevel="1">
      <c r="B47" s="3">
        <v>2021</v>
      </c>
      <c r="C47" s="14"/>
      <c r="D47" s="14">
        <f>'Capex Costs'!$E76*Inflation!$C$7/Inflation!$C$4</f>
        <v>622.12924413600945</v>
      </c>
      <c r="E47" s="14">
        <f>'Capex Costs'!$D76*Inflation!$C$7/Inflation!$C$4</f>
        <v>601.82798130501578</v>
      </c>
      <c r="F47" s="14">
        <f>'Capex Costs'!$C76*Inflation!$C$7/Inflation!$C$4</f>
        <v>587.05529571214629</v>
      </c>
      <c r="G47" s="14"/>
      <c r="I47" s="14"/>
      <c r="J47" s="14">
        <f>'Capex Costs'!$H76*Inflation!$C$7/Inflation!$C$4</f>
        <v>613.45845327697077</v>
      </c>
      <c r="K47" s="14">
        <f>'Capex Costs'!$G76*Inflation!$C$7/Inflation!$C$4</f>
        <v>593.4401348756777</v>
      </c>
      <c r="L47" s="14">
        <f>'Capex Costs'!$F76*Inflation!$C$7/Inflation!$C$4</f>
        <v>578.87334037121047</v>
      </c>
      <c r="M47" s="14"/>
      <c r="O47" s="14"/>
      <c r="P47" s="14">
        <f>'Capex Costs'!$K76*Inflation!$C$7/Inflation!$C$4</f>
        <v>508.32511411112961</v>
      </c>
      <c r="Q47" s="14">
        <f>'Capex Costs'!$J76*Inflation!$C$7/Inflation!$C$4</f>
        <v>491.73749691995204</v>
      </c>
      <c r="R47" s="14">
        <f>'Capex Costs'!$I76*Inflation!$C$7/Inflation!$C$4</f>
        <v>479.66713186236342</v>
      </c>
      <c r="S47" s="14"/>
      <c r="U47" s="14"/>
      <c r="V47" s="14">
        <f>'Capex Costs'!$N76*Inflation!$C$7/Inflation!$C$4</f>
        <v>613.45845327697077</v>
      </c>
      <c r="W47" s="14">
        <f>'Capex Costs'!$M76*Inflation!$C$7/Inflation!$C$4</f>
        <v>593.4401348756777</v>
      </c>
      <c r="X47" s="14">
        <f>'Capex Costs'!$L76*Inflation!$C$7/Inflation!$C$4</f>
        <v>578.87334037121047</v>
      </c>
      <c r="Y47" s="14"/>
      <c r="AB47" s="17"/>
    </row>
    <row r="48" spans="2:28" outlineLevel="1">
      <c r="B48" s="3">
        <v>2022</v>
      </c>
      <c r="C48" s="14"/>
      <c r="D48" s="14">
        <f>'Capex Costs'!$E77*Inflation!$C$7/Inflation!$C$4</f>
        <v>611.96444316316797</v>
      </c>
      <c r="E48" s="14">
        <f>'Capex Costs'!$D77*Inflation!$C$7/Inflation!$C$4</f>
        <v>586.96752215703725</v>
      </c>
      <c r="F48" s="14">
        <f>'Capex Costs'!$C77*Inflation!$C$7/Inflation!$C$4</f>
        <v>569.08572767905855</v>
      </c>
      <c r="G48" s="14"/>
      <c r="I48" s="14"/>
      <c r="J48" s="14">
        <f>'Capex Costs'!$H77*Inflation!$C$7/Inflation!$C$4</f>
        <v>603.43532200409925</v>
      </c>
      <c r="K48" s="14">
        <f>'Capex Costs'!$G77*Inflation!$C$7/Inflation!$C$4</f>
        <v>578.78679014091142</v>
      </c>
      <c r="L48" s="14">
        <f>'Capex Costs'!$F77*Inflation!$C$7/Inflation!$C$4</f>
        <v>561.1542192793504</v>
      </c>
      <c r="M48" s="14"/>
      <c r="O48" s="14"/>
      <c r="P48" s="14">
        <f>'Capex Costs'!$K77*Inflation!$C$7/Inflation!$C$4</f>
        <v>500.0197279503933</v>
      </c>
      <c r="Q48" s="14">
        <f>'Capex Costs'!$J77*Inflation!$C$7/Inflation!$C$4</f>
        <v>479.59541444538416</v>
      </c>
      <c r="R48" s="14">
        <f>'Capex Costs'!$I77*Inflation!$C$7/Inflation!$C$4</f>
        <v>464.98467993288926</v>
      </c>
      <c r="S48" s="14"/>
      <c r="U48" s="14"/>
      <c r="V48" s="14">
        <f>'Capex Costs'!$N77*Inflation!$C$7/Inflation!$C$4</f>
        <v>603.43532200409925</v>
      </c>
      <c r="W48" s="14">
        <f>'Capex Costs'!$M77*Inflation!$C$7/Inflation!$C$4</f>
        <v>578.78679014091142</v>
      </c>
      <c r="X48" s="14">
        <f>'Capex Costs'!$L77*Inflation!$C$7/Inflation!$C$4</f>
        <v>561.1542192793504</v>
      </c>
      <c r="Y48" s="14"/>
    </row>
    <row r="49" spans="2:25" outlineLevel="1">
      <c r="B49" s="3">
        <v>2023</v>
      </c>
      <c r="C49" s="14"/>
      <c r="D49" s="14">
        <f>'Capex Costs'!$E78*Inflation!$C$7/Inflation!$C$4</f>
        <v>604.08001099069691</v>
      </c>
      <c r="E49" s="14">
        <f>'Capex Costs'!$D78*Inflation!$C$7/Inflation!$C$4</f>
        <v>575.4408545403212</v>
      </c>
      <c r="F49" s="14">
        <f>'Capex Costs'!$C78*Inflation!$C$7/Inflation!$C$4</f>
        <v>555.14744785400057</v>
      </c>
      <c r="G49" s="14"/>
      <c r="I49" s="14"/>
      <c r="J49" s="14">
        <f>'Capex Costs'!$H78*Inflation!$C$7/Inflation!$C$4</f>
        <v>595.66077738803892</v>
      </c>
      <c r="K49" s="14">
        <f>'Capex Costs'!$G78*Inflation!$C$7/Inflation!$C$4</f>
        <v>567.42077294394051</v>
      </c>
      <c r="L49" s="14">
        <f>'Capex Costs'!$F78*Inflation!$C$7/Inflation!$C$4</f>
        <v>547.41020119401446</v>
      </c>
      <c r="M49" s="14"/>
      <c r="O49" s="14"/>
      <c r="P49" s="14">
        <f>'Capex Costs'!$K78*Inflation!$C$7/Inflation!$C$4</f>
        <v>493.57756995581337</v>
      </c>
      <c r="Q49" s="14">
        <f>'Capex Costs'!$J78*Inflation!$C$7/Inflation!$C$4</f>
        <v>470.17728358782358</v>
      </c>
      <c r="R49" s="14">
        <f>'Capex Costs'!$I78*Inflation!$C$7/Inflation!$C$4</f>
        <v>453.59608544168333</v>
      </c>
      <c r="S49" s="14"/>
      <c r="U49" s="14"/>
      <c r="V49" s="14">
        <f>'Capex Costs'!$N78*Inflation!$C$7/Inflation!$C$4</f>
        <v>595.66077738803892</v>
      </c>
      <c r="W49" s="14">
        <f>'Capex Costs'!$M78*Inflation!$C$7/Inflation!$C$4</f>
        <v>567.42077294394051</v>
      </c>
      <c r="X49" s="14">
        <f>'Capex Costs'!$L78*Inflation!$C$7/Inflation!$C$4</f>
        <v>547.41020119401446</v>
      </c>
      <c r="Y49" s="14"/>
    </row>
    <row r="50" spans="2:25" outlineLevel="1">
      <c r="B50" s="3">
        <v>2024</v>
      </c>
      <c r="C50" s="14"/>
      <c r="D50" s="14">
        <f>'Capex Costs'!$E79*Inflation!$C$7/Inflation!$C$4</f>
        <v>597.637960841118</v>
      </c>
      <c r="E50" s="14">
        <f>'Capex Costs'!$D79*Inflation!$C$7/Inflation!$C$4</f>
        <v>566.022881347061</v>
      </c>
      <c r="F50" s="14">
        <f>'Capex Costs'!$C79*Inflation!$C$7/Inflation!$C$4</f>
        <v>543.75904401365847</v>
      </c>
      <c r="G50" s="14"/>
      <c r="I50" s="14"/>
      <c r="J50" s="14">
        <f>'Capex Costs'!$H79*Inflation!$C$7/Inflation!$C$4</f>
        <v>589.30851190953433</v>
      </c>
      <c r="K50" s="14">
        <f>'Capex Costs'!$G79*Inflation!$C$7/Inflation!$C$4</f>
        <v>558.13406070110898</v>
      </c>
      <c r="L50" s="14">
        <f>'Capex Costs'!$F79*Inflation!$C$7/Inflation!$C$4</f>
        <v>536.18052075214405</v>
      </c>
      <c r="M50" s="14"/>
      <c r="O50" s="14"/>
      <c r="P50" s="14">
        <f>'Capex Costs'!$K79*Inflation!$C$7/Inflation!$C$4</f>
        <v>488.31394361408422</v>
      </c>
      <c r="Q50" s="14">
        <f>'Capex Costs'!$J79*Inflation!$C$7/Inflation!$C$4</f>
        <v>462.48211036894025</v>
      </c>
      <c r="R50" s="14">
        <f>'Capex Costs'!$I79*Inflation!$C$7/Inflation!$C$4</f>
        <v>444.29092620628188</v>
      </c>
      <c r="S50" s="14"/>
      <c r="U50" s="14"/>
      <c r="V50" s="14">
        <f>'Capex Costs'!$N79*Inflation!$C$7/Inflation!$C$4</f>
        <v>589.30851190953433</v>
      </c>
      <c r="W50" s="14">
        <f>'Capex Costs'!$M79*Inflation!$C$7/Inflation!$C$4</f>
        <v>558.13406070110898</v>
      </c>
      <c r="X50" s="14">
        <f>'Capex Costs'!$L79*Inflation!$C$7/Inflation!$C$4</f>
        <v>536.18052075214405</v>
      </c>
      <c r="Y50" s="14"/>
    </row>
    <row r="51" spans="2:25" outlineLevel="1">
      <c r="B51" s="3">
        <v>2025</v>
      </c>
      <c r="C51" s="14"/>
      <c r="D51" s="14">
        <f>'Capex Costs'!$E80*Inflation!$C$7/Inflation!$C$4</f>
        <v>592.19128504753019</v>
      </c>
      <c r="E51" s="14">
        <f>'Capex Costs'!$D80*Inflation!$C$7/Inflation!$C$4</f>
        <v>558.06009847121788</v>
      </c>
      <c r="F51" s="14">
        <f>'Capex Costs'!$C80*Inflation!$C$7/Inflation!$C$4</f>
        <v>534.13028576363934</v>
      </c>
      <c r="G51" s="14"/>
      <c r="I51" s="14"/>
      <c r="J51" s="14">
        <f>'Capex Costs'!$H80*Inflation!$C$7/Inflation!$C$4</f>
        <v>583.9377479736969</v>
      </c>
      <c r="K51" s="14">
        <f>'Capex Costs'!$G80*Inflation!$C$7/Inflation!$C$4</f>
        <v>550.28225737754246</v>
      </c>
      <c r="L51" s="14">
        <f>'Capex Costs'!$F80*Inflation!$C$7/Inflation!$C$4</f>
        <v>526.68596122337965</v>
      </c>
      <c r="M51" s="14"/>
      <c r="O51" s="14"/>
      <c r="P51" s="14">
        <f>'Capex Costs'!$K80*Inflation!$C$7/Inflation!$C$4</f>
        <v>483.86361095346984</v>
      </c>
      <c r="Q51" s="14">
        <f>'Capex Costs'!$J80*Inflation!$C$7/Inflation!$C$4</f>
        <v>455.97593411672688</v>
      </c>
      <c r="R51" s="14">
        <f>'Capex Costs'!$I80*Inflation!$C$7/Inflation!$C$4</f>
        <v>436.42352617272968</v>
      </c>
      <c r="S51" s="14"/>
      <c r="U51" s="14"/>
      <c r="V51" s="14">
        <f>'Capex Costs'!$N80*Inflation!$C$7/Inflation!$C$4</f>
        <v>583.9377479736969</v>
      </c>
      <c r="W51" s="14">
        <f>'Capex Costs'!$M80*Inflation!$C$7/Inflation!$C$4</f>
        <v>550.28225737754246</v>
      </c>
      <c r="X51" s="14">
        <f>'Capex Costs'!$L80*Inflation!$C$7/Inflation!$C$4</f>
        <v>526.68596122337965</v>
      </c>
      <c r="Y51" s="14"/>
    </row>
    <row r="52" spans="2:25" outlineLevel="1">
      <c r="B52" s="3">
        <v>2026</v>
      </c>
      <c r="C52" s="14"/>
      <c r="D52" s="14">
        <f>'Capex Costs'!$E81*Inflation!$C$7/Inflation!$C$4</f>
        <v>587.47315986827653</v>
      </c>
      <c r="E52" s="14">
        <f>'Capex Costs'!$D81*Inflation!$C$7/Inflation!$C$4</f>
        <v>551.16242219908236</v>
      </c>
      <c r="F52" s="14">
        <f>'Capex Costs'!$C81*Inflation!$C$7/Inflation!$C$4</f>
        <v>525.78947598057061</v>
      </c>
      <c r="G52" s="14"/>
      <c r="I52" s="14"/>
      <c r="J52" s="14">
        <f>'Capex Costs'!$H81*Inflation!$C$7/Inflation!$C$4</f>
        <v>579.28538063666281</v>
      </c>
      <c r="K52" s="14">
        <f>'Capex Costs'!$G81*Inflation!$C$7/Inflation!$C$4</f>
        <v>543.48071596634259</v>
      </c>
      <c r="L52" s="14">
        <f>'Capex Costs'!$F81*Inflation!$C$7/Inflation!$C$4</f>
        <v>518.46139966028397</v>
      </c>
      <c r="M52" s="14"/>
      <c r="O52" s="14"/>
      <c r="P52" s="14">
        <f>'Capex Costs'!$K81*Inflation!$C$7/Inflation!$C$4</f>
        <v>480.00855745334792</v>
      </c>
      <c r="Q52" s="14">
        <f>'Capex Costs'!$J81*Inflation!$C$7/Inflation!$C$4</f>
        <v>450.34002789437233</v>
      </c>
      <c r="R52" s="14">
        <f>'Capex Costs'!$I81*Inflation!$C$7/Inflation!$C$4</f>
        <v>429.60847427680767</v>
      </c>
      <c r="S52" s="14"/>
      <c r="U52" s="14"/>
      <c r="V52" s="14">
        <f>'Capex Costs'!$N81*Inflation!$C$7/Inflation!$C$4</f>
        <v>579.28538063666281</v>
      </c>
      <c r="W52" s="14">
        <f>'Capex Costs'!$M81*Inflation!$C$7/Inflation!$C$4</f>
        <v>543.48071596634259</v>
      </c>
      <c r="X52" s="14">
        <f>'Capex Costs'!$L81*Inflation!$C$7/Inflation!$C$4</f>
        <v>518.46139966028397</v>
      </c>
      <c r="Y52" s="14"/>
    </row>
    <row r="53" spans="2:25" outlineLevel="1">
      <c r="B53" s="3">
        <v>2027</v>
      </c>
      <c r="C53" s="14"/>
      <c r="D53" s="14">
        <f>'Capex Costs'!$E82*Inflation!$C$7/Inflation!$C$4</f>
        <v>583.31147851906803</v>
      </c>
      <c r="E53" s="14">
        <f>'Capex Costs'!$D82*Inflation!$C$7/Inflation!$C$4</f>
        <v>545.07824053708475</v>
      </c>
      <c r="F53" s="14">
        <f>'Capex Costs'!$C82*Inflation!$C$7/Inflation!$C$4</f>
        <v>518.43236034825838</v>
      </c>
      <c r="G53" s="14"/>
      <c r="I53" s="14"/>
      <c r="J53" s="14">
        <f>'Capex Costs'!$H82*Inflation!$C$7/Inflation!$C$4</f>
        <v>575.18170181496941</v>
      </c>
      <c r="K53" s="14">
        <f>'Capex Costs'!$G82*Inflation!$C$7/Inflation!$C$4</f>
        <v>537.48133126130665</v>
      </c>
      <c r="L53" s="14">
        <f>'Capex Costs'!$F82*Inflation!$C$7/Inflation!$C$4</f>
        <v>511.2068222249377</v>
      </c>
      <c r="M53" s="14"/>
      <c r="O53" s="14"/>
      <c r="P53" s="14">
        <f>'Capex Costs'!$K82*Inflation!$C$7/Inflation!$C$4</f>
        <v>476.60815927777514</v>
      </c>
      <c r="Q53" s="14">
        <f>'Capex Costs'!$J82*Inflation!$C$7/Inflation!$C$4</f>
        <v>445.36880629249623</v>
      </c>
      <c r="R53" s="14">
        <f>'Capex Costs'!$I82*Inflation!$C$7/Inflation!$C$4</f>
        <v>423.59717247967444</v>
      </c>
      <c r="S53" s="14"/>
      <c r="U53" s="14"/>
      <c r="V53" s="14">
        <f>'Capex Costs'!$N82*Inflation!$C$7/Inflation!$C$4</f>
        <v>575.18170181496941</v>
      </c>
      <c r="W53" s="14">
        <f>'Capex Costs'!$M82*Inflation!$C$7/Inflation!$C$4</f>
        <v>537.48133126130665</v>
      </c>
      <c r="X53" s="14">
        <f>'Capex Costs'!$L82*Inflation!$C$7/Inflation!$C$4</f>
        <v>511.2068222249377</v>
      </c>
      <c r="Y53" s="14"/>
    </row>
    <row r="54" spans="2:25" outlineLevel="1">
      <c r="B54" s="3">
        <v>2028</v>
      </c>
      <c r="C54" s="14"/>
      <c r="D54" s="14">
        <f>'Capex Costs'!$E83*Inflation!$C$7/Inflation!$C$4</f>
        <v>579.58872769580557</v>
      </c>
      <c r="E54" s="14">
        <f>'Capex Costs'!$D83*Inflation!$C$7/Inflation!$C$4</f>
        <v>539.6357545823663</v>
      </c>
      <c r="F54" s="14">
        <f>'Capex Costs'!$C83*Inflation!$C$7/Inflation!$C$4</f>
        <v>511.85119615551264</v>
      </c>
      <c r="G54" s="14"/>
      <c r="I54" s="14"/>
      <c r="J54" s="14">
        <f>'Capex Costs'!$H83*Inflation!$C$7/Inflation!$C$4</f>
        <v>571.51083602060248</v>
      </c>
      <c r="K54" s="14">
        <f>'Capex Costs'!$G83*Inflation!$C$7/Inflation!$C$4</f>
        <v>532.11469876937178</v>
      </c>
      <c r="L54" s="14">
        <f>'Capex Costs'!$F83*Inflation!$C$7/Inflation!$C$4</f>
        <v>504.71738157494804</v>
      </c>
      <c r="M54" s="14"/>
      <c r="O54" s="14"/>
      <c r="P54" s="14">
        <f>'Capex Costs'!$K83*Inflation!$C$7/Inflation!$C$4</f>
        <v>473.56639945876788</v>
      </c>
      <c r="Q54" s="14">
        <f>'Capex Costs'!$J83*Inflation!$C$7/Inflation!$C$4</f>
        <v>440.92189703681169</v>
      </c>
      <c r="R54" s="14">
        <f>'Capex Costs'!$I83*Inflation!$C$7/Inflation!$C$4</f>
        <v>418.21987978560173</v>
      </c>
      <c r="S54" s="14"/>
      <c r="U54" s="14"/>
      <c r="V54" s="14">
        <f>'Capex Costs'!$N83*Inflation!$C$7/Inflation!$C$4</f>
        <v>571.51083602060248</v>
      </c>
      <c r="W54" s="14">
        <f>'Capex Costs'!$M83*Inflation!$C$7/Inflation!$C$4</f>
        <v>532.11469876937178</v>
      </c>
      <c r="X54" s="14">
        <f>'Capex Costs'!$L83*Inflation!$C$7/Inflation!$C$4</f>
        <v>504.71738157494804</v>
      </c>
      <c r="Y54" s="14"/>
    </row>
    <row r="55" spans="2:25" outlineLevel="1">
      <c r="B55" s="3">
        <v>2029</v>
      </c>
      <c r="C55" s="14"/>
      <c r="D55" s="14">
        <f>'Capex Costs'!$E84*Inflation!$C$7/Inflation!$C$4</f>
        <v>576.22108994159998</v>
      </c>
      <c r="E55" s="14">
        <f>'Capex Costs'!$D84*Inflation!$C$7/Inflation!$C$4</f>
        <v>534.7124271699289</v>
      </c>
      <c r="F55" s="14">
        <f>'Capex Costs'!$C84*Inflation!$C$7/Inflation!$C$4</f>
        <v>505.89780898180641</v>
      </c>
      <c r="G55" s="14"/>
      <c r="I55" s="14"/>
      <c r="J55" s="14">
        <f>'Capex Costs'!$H84*Inflation!$C$7/Inflation!$C$4</f>
        <v>568.19013398422567</v>
      </c>
      <c r="K55" s="14">
        <f>'Capex Costs'!$G84*Inflation!$C$7/Inflation!$C$4</f>
        <v>527.25998916059211</v>
      </c>
      <c r="L55" s="14">
        <f>'Capex Costs'!$F84*Inflation!$C$7/Inflation!$C$4</f>
        <v>498.84696843850605</v>
      </c>
      <c r="M55" s="14"/>
      <c r="O55" s="14"/>
      <c r="P55" s="14">
        <f>'Capex Costs'!$K84*Inflation!$C$7/Inflation!$C$4</f>
        <v>470.81479300106344</v>
      </c>
      <c r="Q55" s="14">
        <f>'Capex Costs'!$J84*Inflation!$C$7/Inflation!$C$4</f>
        <v>436.89917829738107</v>
      </c>
      <c r="R55" s="14">
        <f>'Capex Costs'!$I84*Inflation!$C$7/Inflation!$C$4</f>
        <v>413.35552685098816</v>
      </c>
      <c r="S55" s="14"/>
      <c r="U55" s="14"/>
      <c r="V55" s="14">
        <f>'Capex Costs'!$N84*Inflation!$C$7/Inflation!$C$4</f>
        <v>568.19013398422567</v>
      </c>
      <c r="W55" s="14">
        <f>'Capex Costs'!$M84*Inflation!$C$7/Inflation!$C$4</f>
        <v>527.25998916059211</v>
      </c>
      <c r="X55" s="14">
        <f>'Capex Costs'!$L84*Inflation!$C$7/Inflation!$C$4</f>
        <v>498.84696843850605</v>
      </c>
      <c r="Y55" s="14"/>
    </row>
    <row r="56" spans="2:25" outlineLevel="1">
      <c r="B56" s="3">
        <v>2030</v>
      </c>
      <c r="C56" s="14"/>
      <c r="D56" s="14">
        <f>'Capex Costs'!$E85*Inflation!$C$7/Inflation!$C$4</f>
        <v>573.14667754622667</v>
      </c>
      <c r="E56" s="14">
        <f>'Capex Costs'!$D85*Inflation!$C$7/Inflation!$C$4</f>
        <v>530.21778138910622</v>
      </c>
      <c r="F56" s="14">
        <f>'Capex Costs'!$C85*Inflation!$C$7/Inflation!$C$4</f>
        <v>500.46279231517047</v>
      </c>
      <c r="G56" s="14"/>
      <c r="I56" s="14"/>
      <c r="J56" s="14">
        <f>'Capex Costs'!$H85*Inflation!$C$7/Inflation!$C$4</f>
        <v>565.15857054209789</v>
      </c>
      <c r="K56" s="14">
        <f>'Capex Costs'!$G85*Inflation!$C$7/Inflation!$C$4</f>
        <v>522.82798652654037</v>
      </c>
      <c r="L56" s="14">
        <f>'Capex Costs'!$F85*Inflation!$C$7/Inflation!$C$4</f>
        <v>493.48770113307756</v>
      </c>
      <c r="M56" s="14"/>
      <c r="O56" s="14"/>
      <c r="P56" s="14">
        <f>'Capex Costs'!$K85*Inflation!$C$7/Inflation!$C$4</f>
        <v>468.3027731170389</v>
      </c>
      <c r="Q56" s="14">
        <f>'Capex Costs'!$J85*Inflation!$C$7/Inflation!$C$4</f>
        <v>433.22672381792836</v>
      </c>
      <c r="R56" s="14">
        <f>'Capex Costs'!$I85*Inflation!$C$7/Inflation!$C$4</f>
        <v>408.91472055020029</v>
      </c>
      <c r="S56" s="14"/>
      <c r="U56" s="14"/>
      <c r="V56" s="14">
        <f>'Capex Costs'!$N85*Inflation!$C$7/Inflation!$C$4</f>
        <v>565.15857054209789</v>
      </c>
      <c r="W56" s="14">
        <f>'Capex Costs'!$M85*Inflation!$C$7/Inflation!$C$4</f>
        <v>522.82798652654037</v>
      </c>
      <c r="X56" s="14">
        <f>'Capex Costs'!$L85*Inflation!$C$7/Inflation!$C$4</f>
        <v>493.48770113307756</v>
      </c>
      <c r="Y56" s="14"/>
    </row>
    <row r="57" spans="2:25" outlineLevel="1">
      <c r="B57" s="3">
        <v>2031</v>
      </c>
      <c r="C57" s="14"/>
      <c r="D57" s="14">
        <f>'Capex Costs'!$E86*Inflation!$C$7/Inflation!$C$4</f>
        <v>570.31849230028911</v>
      </c>
      <c r="E57" s="14">
        <f>'Capex Costs'!$D86*Inflation!$C$7/Inflation!$C$4</f>
        <v>526.0831080765189</v>
      </c>
      <c r="F57" s="14">
        <f>'Capex Costs'!$C86*Inflation!$C$7/Inflation!$C$4</f>
        <v>495.46306164431593</v>
      </c>
      <c r="G57" s="14"/>
      <c r="I57" s="14"/>
      <c r="J57" s="14">
        <f>'Capex Costs'!$H86*Inflation!$C$7/Inflation!$C$4</f>
        <v>562.36980251213174</v>
      </c>
      <c r="K57" s="14">
        <f>'Capex Costs'!$G86*Inflation!$C$7/Inflation!$C$4</f>
        <v>518.75093932283926</v>
      </c>
      <c r="L57" s="14">
        <f>'Capex Costs'!$F86*Inflation!$C$7/Inflation!$C$4</f>
        <v>488.55765311965649</v>
      </c>
      <c r="M57" s="14"/>
      <c r="O57" s="14"/>
      <c r="P57" s="14">
        <f>'Capex Costs'!$K86*Inflation!$C$7/Inflation!$C$4</f>
        <v>465.99193883072411</v>
      </c>
      <c r="Q57" s="14">
        <f>'Capex Costs'!$J86*Inflation!$C$7/Inflation!$C$4</f>
        <v>429.8483931844728</v>
      </c>
      <c r="R57" s="14">
        <f>'Capex Costs'!$I86*Inflation!$C$7/Inflation!$C$4</f>
        <v>404.82957475816056</v>
      </c>
      <c r="S57" s="14"/>
      <c r="U57" s="14"/>
      <c r="V57" s="14">
        <f>'Capex Costs'!$N86*Inflation!$C$7/Inflation!$C$4</f>
        <v>562.36980251213174</v>
      </c>
      <c r="W57" s="14">
        <f>'Capex Costs'!$M86*Inflation!$C$7/Inflation!$C$4</f>
        <v>518.75093932283926</v>
      </c>
      <c r="X57" s="14">
        <f>'Capex Costs'!$L86*Inflation!$C$7/Inflation!$C$4</f>
        <v>488.55765311965649</v>
      </c>
      <c r="Y57" s="14"/>
    </row>
    <row r="58" spans="2:25" outlineLevel="1">
      <c r="B58" s="3">
        <v>2032</v>
      </c>
      <c r="C58" s="14"/>
      <c r="D58" s="14">
        <f>'Capex Costs'!$E87*Inflation!$C$7/Inflation!$C$4</f>
        <v>567.70000175263874</v>
      </c>
      <c r="E58" s="14">
        <f>'Capex Costs'!$D87*Inflation!$C$7/Inflation!$C$4</f>
        <v>522.25499851326299</v>
      </c>
      <c r="F58" s="14">
        <f>'Capex Costs'!$C87*Inflation!$C$7/Inflation!$C$4</f>
        <v>490.83403406515146</v>
      </c>
      <c r="G58" s="14"/>
      <c r="I58" s="14"/>
      <c r="J58" s="14">
        <f>'Capex Costs'!$H87*Inflation!$C$7/Inflation!$C$4</f>
        <v>559.78780660626035</v>
      </c>
      <c r="K58" s="14">
        <f>'Capex Costs'!$G87*Inflation!$C$7/Inflation!$C$4</f>
        <v>514.97618320297363</v>
      </c>
      <c r="L58" s="14">
        <f>'Capex Costs'!$F87*Inflation!$C$7/Inflation!$C$4</f>
        <v>483.99314160431317</v>
      </c>
      <c r="M58" s="14"/>
      <c r="O58" s="14"/>
      <c r="P58" s="14">
        <f>'Capex Costs'!$K87*Inflation!$C$7/Inflation!$C$4</f>
        <v>463.85244045642446</v>
      </c>
      <c r="Q58" s="14">
        <f>'Capex Costs'!$J87*Inflation!$C$7/Inflation!$C$4</f>
        <v>426.72054756571504</v>
      </c>
      <c r="R58" s="14">
        <f>'Capex Costs'!$I87*Inflation!$C$7/Inflation!$C$4</f>
        <v>401.04732051664809</v>
      </c>
      <c r="S58" s="14"/>
      <c r="U58" s="14"/>
      <c r="V58" s="14">
        <f>'Capex Costs'!$N87*Inflation!$C$7/Inflation!$C$4</f>
        <v>559.78780660626035</v>
      </c>
      <c r="W58" s="14">
        <f>'Capex Costs'!$M87*Inflation!$C$7/Inflation!$C$4</f>
        <v>514.97618320297363</v>
      </c>
      <c r="X58" s="14">
        <f>'Capex Costs'!$L87*Inflation!$C$7/Inflation!$C$4</f>
        <v>483.99314160431317</v>
      </c>
      <c r="Y58" s="14"/>
    </row>
    <row r="59" spans="2:25" outlineLevel="1">
      <c r="B59" s="3">
        <v>2033</v>
      </c>
      <c r="C59" s="14"/>
      <c r="D59" s="14">
        <f>'Capex Costs'!$E88*Inflation!$C$7/Inflation!$C$4</f>
        <v>565.2622453737556</v>
      </c>
      <c r="E59" s="14">
        <f>'Capex Costs'!$D88*Inflation!$C$7/Inflation!$C$4</f>
        <v>518.69111377239017</v>
      </c>
      <c r="F59" s="14">
        <f>'Capex Costs'!$C88*Inflation!$C$7/Inflation!$C$4</f>
        <v>486.52451249011261</v>
      </c>
      <c r="G59" s="14"/>
      <c r="I59" s="14"/>
      <c r="J59" s="14">
        <f>'Capex Costs'!$H88*Inflation!$C$7/Inflation!$C$4</f>
        <v>557.38402592603757</v>
      </c>
      <c r="K59" s="14">
        <f>'Capex Costs'!$G88*Inflation!$C$7/Inflation!$C$4</f>
        <v>511.46196932956951</v>
      </c>
      <c r="L59" s="14">
        <f>'Capex Costs'!$F88*Inflation!$C$7/Inflation!$C$4</f>
        <v>479.74368304774163</v>
      </c>
      <c r="M59" s="14"/>
      <c r="O59" s="14"/>
      <c r="P59" s="14">
        <f>'Capex Costs'!$K88*Inflation!$C$7/Inflation!$C$4</f>
        <v>461.86061512245885</v>
      </c>
      <c r="Q59" s="14">
        <f>'Capex Costs'!$J88*Inflation!$C$7/Inflation!$C$4</f>
        <v>423.80859296036766</v>
      </c>
      <c r="R59" s="14">
        <f>'Capex Costs'!$I88*Inflation!$C$7/Inflation!$C$4</f>
        <v>397.52612605899441</v>
      </c>
      <c r="S59" s="14"/>
      <c r="U59" s="14"/>
      <c r="V59" s="14">
        <f>'Capex Costs'!$N88*Inflation!$C$7/Inflation!$C$4</f>
        <v>557.38402592603757</v>
      </c>
      <c r="W59" s="14">
        <f>'Capex Costs'!$M88*Inflation!$C$7/Inflation!$C$4</f>
        <v>511.46196932956951</v>
      </c>
      <c r="X59" s="14">
        <f>'Capex Costs'!$L88*Inflation!$C$7/Inflation!$C$4</f>
        <v>479.74368304774163</v>
      </c>
      <c r="Y59" s="14"/>
    </row>
    <row r="60" spans="2:25" outlineLevel="1">
      <c r="B60" s="3">
        <v>2034</v>
      </c>
      <c r="C60" s="14"/>
      <c r="D60" s="14">
        <f>'Capex Costs'!$E89*Inflation!$C$7/Inflation!$C$4</f>
        <v>562.98187657338519</v>
      </c>
      <c r="E60" s="14">
        <f>'Capex Costs'!$D89*Inflation!$C$7/Inflation!$C$4</f>
        <v>515.35732224112769</v>
      </c>
      <c r="F60" s="14">
        <f>'Capex Costs'!$C89*Inflation!$C$7/Inflation!$C$4</f>
        <v>482.49322428208274</v>
      </c>
      <c r="G60" s="14"/>
      <c r="I60" s="14"/>
      <c r="J60" s="14">
        <f>'Capex Costs'!$H89*Inflation!$C$7/Inflation!$C$4</f>
        <v>555.13543926922648</v>
      </c>
      <c r="K60" s="14">
        <f>'Capex Costs'!$G89*Inflation!$C$7/Inflation!$C$4</f>
        <v>508.17464179177398</v>
      </c>
      <c r="L60" s="14">
        <f>'Capex Costs'!$F89*Inflation!$C$7/Inflation!$C$4</f>
        <v>475.76858004121749</v>
      </c>
      <c r="M60" s="14"/>
      <c r="O60" s="14"/>
      <c r="P60" s="14">
        <f>'Capex Costs'!$K89*Inflation!$C$7/Inflation!$C$4</f>
        <v>459.99738695630253</v>
      </c>
      <c r="Q60" s="14">
        <f>'Capex Costs'!$J89*Inflation!$C$7/Inflation!$C$4</f>
        <v>421.08464134336049</v>
      </c>
      <c r="R60" s="14">
        <f>'Capex Costs'!$I89*Inflation!$C$7/Inflation!$C$4</f>
        <v>394.23226862072607</v>
      </c>
      <c r="S60" s="14"/>
      <c r="U60" s="14"/>
      <c r="V60" s="14">
        <f>'Capex Costs'!$N89*Inflation!$C$7/Inflation!$C$4</f>
        <v>555.13543926922648</v>
      </c>
      <c r="W60" s="14">
        <f>'Capex Costs'!$M89*Inflation!$C$7/Inflation!$C$4</f>
        <v>508.17464179177398</v>
      </c>
      <c r="X60" s="14">
        <f>'Capex Costs'!$L89*Inflation!$C$7/Inflation!$C$4</f>
        <v>475.76858004121749</v>
      </c>
      <c r="Y60" s="14"/>
    </row>
    <row r="61" spans="2:25" outlineLevel="1">
      <c r="B61" s="3">
        <v>2035</v>
      </c>
      <c r="C61" s="14"/>
      <c r="D61" s="14">
        <f>'Capex Costs'!$E90*Inflation!$C$7/Inflation!$C$4</f>
        <v>560.83979935054708</v>
      </c>
      <c r="E61" s="14">
        <f>'Capex Costs'!$D90*Inflation!$C$7/Inflation!$C$4</f>
        <v>512.22570646755241</v>
      </c>
      <c r="F61" s="14">
        <f>'Capex Costs'!$C90*Inflation!$C$7/Inflation!$C$4</f>
        <v>478.70641109304307</v>
      </c>
      <c r="G61" s="14"/>
      <c r="I61" s="14"/>
      <c r="J61" s="14">
        <f>'Capex Costs'!$H90*Inflation!$C$7/Inflation!$C$4</f>
        <v>553.02321678120131</v>
      </c>
      <c r="K61" s="14">
        <f>'Capex Costs'!$G90*Inflation!$C$7/Inflation!$C$4</f>
        <v>505.08667223107096</v>
      </c>
      <c r="L61" s="14">
        <f>'Capex Costs'!$F90*Inflation!$C$7/Inflation!$C$4</f>
        <v>472.03454473634565</v>
      </c>
      <c r="M61" s="14"/>
      <c r="O61" s="14"/>
      <c r="P61" s="14">
        <f>'Capex Costs'!$K90*Inflation!$C$7/Inflation!$C$4</f>
        <v>458.24715312788601</v>
      </c>
      <c r="Q61" s="14">
        <f>'Capex Costs'!$J90*Inflation!$C$7/Inflation!$C$4</f>
        <v>418.52588211373194</v>
      </c>
      <c r="R61" s="14">
        <f>'Capex Costs'!$I90*Inflation!$C$7/Inflation!$C$4</f>
        <v>391.13816516138888</v>
      </c>
      <c r="S61" s="14"/>
      <c r="U61" s="14"/>
      <c r="V61" s="14">
        <f>'Capex Costs'!$N90*Inflation!$C$7/Inflation!$C$4</f>
        <v>553.02321678120131</v>
      </c>
      <c r="W61" s="14">
        <f>'Capex Costs'!$M90*Inflation!$C$7/Inflation!$C$4</f>
        <v>505.08667223107096</v>
      </c>
      <c r="X61" s="14">
        <f>'Capex Costs'!$L90*Inflation!$C$7/Inflation!$C$4</f>
        <v>472.03454473634565</v>
      </c>
      <c r="Y61" s="14"/>
    </row>
    <row r="62" spans="2:25" outlineLevel="1">
      <c r="B62" s="3">
        <v>2036</v>
      </c>
      <c r="C62" s="14"/>
      <c r="D62" s="14">
        <f>'Capex Costs'!$E91*Inflation!$C$7/Inflation!$C$4</f>
        <v>558.82019522417659</v>
      </c>
      <c r="E62" s="14">
        <f>'Capex Costs'!$D91*Inflation!$C$7/Inflation!$C$4</f>
        <v>509.27314057912992</v>
      </c>
      <c r="F62" s="14">
        <f>'Capex Costs'!$C91*Inflation!$C$7/Inflation!$C$4</f>
        <v>475.13610864977039</v>
      </c>
      <c r="G62" s="14"/>
      <c r="I62" s="14"/>
      <c r="J62" s="14">
        <f>'Capex Costs'!$H91*Inflation!$C$7/Inflation!$C$4</f>
        <v>551.03176044753297</v>
      </c>
      <c r="K62" s="14">
        <f>'Capex Costs'!$G91*Inflation!$C$7/Inflation!$C$4</f>
        <v>502.17525708673799</v>
      </c>
      <c r="L62" s="14">
        <f>'Capex Costs'!$F91*Inflation!$C$7/Inflation!$C$4</f>
        <v>468.51400260587121</v>
      </c>
      <c r="M62" s="14"/>
      <c r="O62" s="14"/>
      <c r="P62" s="14">
        <f>'Capex Costs'!$K91*Inflation!$C$7/Inflation!$C$4</f>
        <v>456.59698878072982</v>
      </c>
      <c r="Q62" s="14">
        <f>'Capex Costs'!$J91*Inflation!$C$7/Inflation!$C$4</f>
        <v>416.11341974148434</v>
      </c>
      <c r="R62" s="14">
        <f>'Capex Costs'!$I91*Inflation!$C$7/Inflation!$C$4</f>
        <v>388.2209668235929</v>
      </c>
      <c r="S62" s="14"/>
      <c r="U62" s="14"/>
      <c r="V62" s="14">
        <f>'Capex Costs'!$N91*Inflation!$C$7/Inflation!$C$4</f>
        <v>551.03176044753297</v>
      </c>
      <c r="W62" s="14">
        <f>'Capex Costs'!$M91*Inflation!$C$7/Inflation!$C$4</f>
        <v>502.17525708673799</v>
      </c>
      <c r="X62" s="14">
        <f>'Capex Costs'!$L91*Inflation!$C$7/Inflation!$C$4</f>
        <v>468.51400260587121</v>
      </c>
      <c r="Y62" s="14"/>
    </row>
    <row r="63" spans="2:25" outlineLevel="1">
      <c r="B63" s="3">
        <v>2037</v>
      </c>
      <c r="C63" s="14"/>
      <c r="D63" s="14">
        <f>'Capex Costs'!$E92*Inflation!$C$7/Inflation!$C$4</f>
        <v>556.90981360504043</v>
      </c>
      <c r="E63" s="14">
        <f>'Capex Costs'!$D92*Inflation!$C$7/Inflation!$C$4</f>
        <v>506.48025283995275</v>
      </c>
      <c r="F63" s="14">
        <f>'Capex Costs'!$C92*Inflation!$C$7/Inflation!$C$4</f>
        <v>471.75889225704901</v>
      </c>
      <c r="G63" s="14"/>
      <c r="I63" s="14"/>
      <c r="J63" s="14">
        <f>'Capex Costs'!$H92*Inflation!$C$7/Inflation!$C$4</f>
        <v>549.14800435618952</v>
      </c>
      <c r="K63" s="14">
        <f>'Capex Costs'!$G92*Inflation!$C$7/Inflation!$C$4</f>
        <v>499.42129461221833</v>
      </c>
      <c r="L63" s="14">
        <f>'Capex Costs'!$F92*Inflation!$C$7/Inflation!$C$4</f>
        <v>465.18385543116676</v>
      </c>
      <c r="M63" s="14"/>
      <c r="O63" s="14"/>
      <c r="P63" s="14">
        <f>'Capex Costs'!$K92*Inflation!$C$7/Inflation!$C$4</f>
        <v>455.03606721387445</v>
      </c>
      <c r="Q63" s="14">
        <f>'Capex Costs'!$J92*Inflation!$C$7/Inflation!$C$4</f>
        <v>413.83142610093716</v>
      </c>
      <c r="R63" s="14">
        <f>'Capex Costs'!$I92*Inflation!$C$7/Inflation!$C$4</f>
        <v>385.46153391734492</v>
      </c>
      <c r="S63" s="14"/>
      <c r="U63" s="14"/>
      <c r="V63" s="14">
        <f>'Capex Costs'!$N92*Inflation!$C$7/Inflation!$C$4</f>
        <v>549.14800435618952</v>
      </c>
      <c r="W63" s="14">
        <f>'Capex Costs'!$M92*Inflation!$C$7/Inflation!$C$4</f>
        <v>499.42129461221833</v>
      </c>
      <c r="X63" s="14">
        <f>'Capex Costs'!$L92*Inflation!$C$7/Inflation!$C$4</f>
        <v>465.18385543116676</v>
      </c>
      <c r="Y63" s="14"/>
    </row>
    <row r="64" spans="2:25" outlineLevel="1">
      <c r="B64" s="3">
        <v>2038</v>
      </c>
      <c r="C64" s="14"/>
      <c r="D64" s="14">
        <f>'Capex Costs'!$E93*Inflation!$C$7/Inflation!$C$4</f>
        <v>555.09744440091413</v>
      </c>
      <c r="E64" s="14">
        <f>'Capex Costs'!$D93*Inflation!$C$7/Inflation!$C$4</f>
        <v>503.83065462441152</v>
      </c>
      <c r="F64" s="14">
        <f>'Capex Costs'!$C93*Inflation!$C$7/Inflation!$C$4</f>
        <v>468.55494445702476</v>
      </c>
      <c r="G64" s="14"/>
      <c r="I64" s="14"/>
      <c r="J64" s="14">
        <f>'Capex Costs'!$H93*Inflation!$C$7/Inflation!$C$4</f>
        <v>547.36089465316604</v>
      </c>
      <c r="K64" s="14">
        <f>'Capex Costs'!$G93*Inflation!$C$7/Inflation!$C$4</f>
        <v>496.80862459480312</v>
      </c>
      <c r="L64" s="14">
        <f>'Capex Costs'!$F93*Inflation!$C$7/Inflation!$C$4</f>
        <v>462.02456195588155</v>
      </c>
      <c r="M64" s="14"/>
      <c r="O64" s="14"/>
      <c r="P64" s="14">
        <f>'Capex Costs'!$K93*Inflation!$C$7/Inflation!$C$4</f>
        <v>453.55522896172255</v>
      </c>
      <c r="Q64" s="14">
        <f>'Capex Costs'!$J93*Inflation!$C$7/Inflation!$C$4</f>
        <v>411.66651048579979</v>
      </c>
      <c r="R64" s="14">
        <f>'Capex Costs'!$I93*Inflation!$C$7/Inflation!$C$4</f>
        <v>382.8436741295202</v>
      </c>
      <c r="S64" s="14"/>
      <c r="U64" s="14"/>
      <c r="V64" s="14">
        <f>'Capex Costs'!$N93*Inflation!$C$7/Inflation!$C$4</f>
        <v>547.36089465316604</v>
      </c>
      <c r="W64" s="14">
        <f>'Capex Costs'!$M93*Inflation!$C$7/Inflation!$C$4</f>
        <v>496.80862459480312</v>
      </c>
      <c r="X64" s="14">
        <f>'Capex Costs'!$L93*Inflation!$C$7/Inflation!$C$4</f>
        <v>462.02456195588155</v>
      </c>
      <c r="Y64" s="14"/>
    </row>
    <row r="65" spans="2:25" outlineLevel="1">
      <c r="B65" s="3">
        <v>2039</v>
      </c>
      <c r="C65" s="14"/>
      <c r="D65" s="14">
        <f>'Capex Costs'!$E94*Inflation!$C$7/Inflation!$C$4</f>
        <v>553.37351943058889</v>
      </c>
      <c r="E65" s="14">
        <f>'Capex Costs'!$D94*Inflation!$C$7/Inflation!$C$4</f>
        <v>501.3103577032868</v>
      </c>
      <c r="F65" s="14">
        <f>'Capex Costs'!$C94*Inflation!$C$7/Inflation!$C$4</f>
        <v>465.50735039975137</v>
      </c>
      <c r="G65" s="14"/>
      <c r="I65" s="14"/>
      <c r="J65" s="14">
        <f>'Capex Costs'!$H94*Inflation!$C$7/Inflation!$C$4</f>
        <v>545.66099651169554</v>
      </c>
      <c r="K65" s="14">
        <f>'Capex Costs'!$G94*Inflation!$C$7/Inflation!$C$4</f>
        <v>494.32345376317141</v>
      </c>
      <c r="L65" s="14">
        <f>'Capex Costs'!$F94*Inflation!$C$7/Inflation!$C$4</f>
        <v>459.01944307710676</v>
      </c>
      <c r="M65" s="14"/>
      <c r="O65" s="14"/>
      <c r="P65" s="14">
        <f>'Capex Costs'!$K94*Inflation!$C$7/Inflation!$C$4</f>
        <v>452.14665612011532</v>
      </c>
      <c r="Q65" s="14">
        <f>'Capex Costs'!$J94*Inflation!$C$7/Inflation!$C$4</f>
        <v>409.60724348927101</v>
      </c>
      <c r="R65" s="14">
        <f>'Capex Costs'!$I94*Inflation!$C$7/Inflation!$C$4</f>
        <v>380.35356679004076</v>
      </c>
      <c r="S65" s="14"/>
      <c r="U65" s="14"/>
      <c r="V65" s="14">
        <f>'Capex Costs'!$N94*Inflation!$C$7/Inflation!$C$4</f>
        <v>545.66099651169554</v>
      </c>
      <c r="W65" s="14">
        <f>'Capex Costs'!$M94*Inflation!$C$7/Inflation!$C$4</f>
        <v>494.32345376317141</v>
      </c>
      <c r="X65" s="14">
        <f>'Capex Costs'!$L94*Inflation!$C$7/Inflation!$C$4</f>
        <v>459.01944307710676</v>
      </c>
      <c r="Y65" s="14"/>
    </row>
    <row r="66" spans="2:25" outlineLevel="1">
      <c r="B66" s="3">
        <v>2040</v>
      </c>
      <c r="C66" s="14"/>
      <c r="D66" s="14">
        <f>'Capex Costs'!$E95*Inflation!$C$7/Inflation!$C$4</f>
        <v>551.72980664670865</v>
      </c>
      <c r="E66" s="14">
        <f>'Capex Costs'!$D95*Inflation!$C$7/Inflation!$C$4</f>
        <v>498.90732721197406</v>
      </c>
      <c r="F66" s="14">
        <f>'Capex Costs'!$C95*Inflation!$C$7/Inflation!$C$4</f>
        <v>462.60155728331858</v>
      </c>
      <c r="G66" s="14"/>
      <c r="I66" s="14"/>
      <c r="J66" s="14">
        <f>'Capex Costs'!$H95*Inflation!$C$7/Inflation!$C$4</f>
        <v>544.04019261678923</v>
      </c>
      <c r="K66" s="14">
        <f>'Capex Costs'!$G95*Inflation!$C$7/Inflation!$C$4</f>
        <v>491.95391498602328</v>
      </c>
      <c r="L66" s="14">
        <f>'Capex Costs'!$F95*Inflation!$C$7/Inflation!$C$4</f>
        <v>456.15414881943957</v>
      </c>
      <c r="M66" s="14"/>
      <c r="O66" s="14"/>
      <c r="P66" s="14">
        <f>'Capex Costs'!$K95*Inflation!$C$7/Inflation!$C$4</f>
        <v>450.80362250401805</v>
      </c>
      <c r="Q66" s="14">
        <f>'Capex Costs'!$J95*Inflation!$C$7/Inflation!$C$4</f>
        <v>407.64379174636923</v>
      </c>
      <c r="R66" s="14">
        <f>'Capex Costs'!$I95*Inflation!$C$7/Inflation!$C$4</f>
        <v>377.97932119490662</v>
      </c>
      <c r="S66" s="14"/>
      <c r="U66" s="14"/>
      <c r="V66" s="14">
        <f>'Capex Costs'!$N95*Inflation!$C$7/Inflation!$C$4</f>
        <v>544.04019261678923</v>
      </c>
      <c r="W66" s="14">
        <f>'Capex Costs'!$M95*Inflation!$C$7/Inflation!$C$4</f>
        <v>491.95391498602328</v>
      </c>
      <c r="X66" s="14">
        <f>'Capex Costs'!$L95*Inflation!$C$7/Inflation!$C$4</f>
        <v>456.15414881943957</v>
      </c>
      <c r="Y66" s="14"/>
    </row>
    <row r="67" spans="2:25" outlineLevel="1">
      <c r="B67" s="3">
        <v>2041</v>
      </c>
      <c r="C67" s="14"/>
      <c r="D67" s="14">
        <f>'Capex Costs'!$E96*Inflation!$C$7/Inflation!$C$4</f>
        <v>550.15917238516545</v>
      </c>
      <c r="E67" s="14">
        <f>'Capex Costs'!$D96*Inflation!$C$7/Inflation!$C$4</f>
        <v>496.61113407032383</v>
      </c>
      <c r="F67" s="14">
        <f>'Capex Costs'!$C96*Inflation!$C$7/Inflation!$C$4</f>
        <v>459.82495405288557</v>
      </c>
      <c r="G67" s="14"/>
      <c r="I67" s="14"/>
      <c r="J67" s="14">
        <f>'Capex Costs'!$H96*Inflation!$C$7/Inflation!$C$4</f>
        <v>542.4914487282291</v>
      </c>
      <c r="K67" s="14">
        <f>'Capex Costs'!$G96*Inflation!$C$7/Inflation!$C$4</f>
        <v>489.68972453624275</v>
      </c>
      <c r="L67" s="14">
        <f>'Capex Costs'!$F96*Inflation!$C$7/Inflation!$C$4</f>
        <v>453.41624389186984</v>
      </c>
      <c r="M67" s="14"/>
      <c r="O67" s="14"/>
      <c r="P67" s="14">
        <f>'Capex Costs'!$K96*Inflation!$C$7/Inflation!$C$4</f>
        <v>449.52029938787905</v>
      </c>
      <c r="Q67" s="14">
        <f>'Capex Costs'!$J96*Inflation!$C$7/Inflation!$C$4</f>
        <v>405.76763393550857</v>
      </c>
      <c r="R67" s="14">
        <f>'Capex Costs'!$I96*Inflation!$C$7/Inflation!$C$4</f>
        <v>375.71063318955282</v>
      </c>
      <c r="S67" s="14"/>
      <c r="U67" s="14"/>
      <c r="V67" s="14">
        <f>'Capex Costs'!$N96*Inflation!$C$7/Inflation!$C$4</f>
        <v>542.4914487282291</v>
      </c>
      <c r="W67" s="14">
        <f>'Capex Costs'!$M96*Inflation!$C$7/Inflation!$C$4</f>
        <v>489.68972453624275</v>
      </c>
      <c r="X67" s="14">
        <f>'Capex Costs'!$L96*Inflation!$C$7/Inflation!$C$4</f>
        <v>453.41624389186984</v>
      </c>
      <c r="Y67" s="14"/>
    </row>
    <row r="68" spans="2:25" outlineLevel="1">
      <c r="B68" s="3">
        <v>2042</v>
      </c>
      <c r="C68" s="14"/>
      <c r="D68" s="14">
        <f>'Capex Costs'!$E97*Inflation!$C$7/Inflation!$C$4</f>
        <v>548.65539425133522</v>
      </c>
      <c r="E68" s="14">
        <f>'Capex Costs'!$D97*Inflation!$C$7/Inflation!$C$4</f>
        <v>494.41268143115127</v>
      </c>
      <c r="F68" s="14">
        <f>'Capex Costs'!$C97*Inflation!$C$7/Inflation!$C$4</f>
        <v>457.16654061668254</v>
      </c>
      <c r="G68" s="14"/>
      <c r="I68" s="14"/>
      <c r="J68" s="14">
        <f>'Capex Costs'!$H97*Inflation!$C$7/Inflation!$C$4</f>
        <v>541.00862917466145</v>
      </c>
      <c r="K68" s="14">
        <f>'Capex Costs'!$G97*Inflation!$C$7/Inflation!$C$4</f>
        <v>487.52191235197154</v>
      </c>
      <c r="L68" s="14">
        <f>'Capex Costs'!$F97*Inflation!$C$7/Inflation!$C$4</f>
        <v>450.79488151401108</v>
      </c>
      <c r="M68" s="14"/>
      <c r="O68" s="14"/>
      <c r="P68" s="14">
        <f>'Capex Costs'!$K97*Inflation!$C$7/Inflation!$C$4</f>
        <v>448.29160261999345</v>
      </c>
      <c r="Q68" s="14">
        <f>'Capex Costs'!$J97*Inflation!$C$7/Inflation!$C$4</f>
        <v>403.97133726691641</v>
      </c>
      <c r="R68" s="14">
        <f>'Capex Costs'!$I97*Inflation!$C$7/Inflation!$C$4</f>
        <v>373.53851489411863</v>
      </c>
      <c r="S68" s="14"/>
      <c r="U68" s="14"/>
      <c r="V68" s="14">
        <f>'Capex Costs'!$N97*Inflation!$C$7/Inflation!$C$4</f>
        <v>541.00862917466145</v>
      </c>
      <c r="W68" s="14">
        <f>'Capex Costs'!$M97*Inflation!$C$7/Inflation!$C$4</f>
        <v>487.52191235197154</v>
      </c>
      <c r="X68" s="14">
        <f>'Capex Costs'!$L97*Inflation!$C$7/Inflation!$C$4</f>
        <v>450.79488151401108</v>
      </c>
      <c r="Y68" s="14"/>
    </row>
    <row r="69" spans="2:25" outlineLevel="1">
      <c r="B69" s="3">
        <v>2043</v>
      </c>
      <c r="C69" s="14"/>
      <c r="D69" s="14">
        <f>'Capex Costs'!$E98*Inflation!$C$7/Inflation!$C$4</f>
        <v>547.21301222844318</v>
      </c>
      <c r="E69" s="14">
        <f>'Capex Costs'!$D98*Inflation!$C$7/Inflation!$C$4</f>
        <v>492.30398700769564</v>
      </c>
      <c r="F69" s="14">
        <f>'Capex Costs'!$C98*Inflation!$C$7/Inflation!$C$4</f>
        <v>454.61666463196684</v>
      </c>
      <c r="G69" s="14"/>
      <c r="I69" s="14"/>
      <c r="J69" s="14">
        <f>'Capex Costs'!$H98*Inflation!$C$7/Inflation!$C$4</f>
        <v>539.58635003710572</v>
      </c>
      <c r="K69" s="14">
        <f>'Capex Costs'!$G98*Inflation!$C$7/Inflation!$C$4</f>
        <v>485.44260739783232</v>
      </c>
      <c r="L69" s="14">
        <f>'Capex Costs'!$F98*Inflation!$C$7/Inflation!$C$4</f>
        <v>448.28054387054567</v>
      </c>
      <c r="M69" s="14"/>
      <c r="O69" s="14"/>
      <c r="P69" s="14">
        <f>'Capex Costs'!$K98*Inflation!$C$7/Inflation!$C$4</f>
        <v>447.11307096714256</v>
      </c>
      <c r="Q69" s="14">
        <f>'Capex Costs'!$J98*Inflation!$C$7/Inflation!$C$4</f>
        <v>402.24837962823921</v>
      </c>
      <c r="R69" s="14">
        <f>'Capex Costs'!$I98*Inflation!$C$7/Inflation!$C$4</f>
        <v>371.45507963831432</v>
      </c>
      <c r="S69" s="14"/>
      <c r="U69" s="14"/>
      <c r="V69" s="14">
        <f>'Capex Costs'!$N98*Inflation!$C$7/Inflation!$C$4</f>
        <v>539.58635003710572</v>
      </c>
      <c r="W69" s="14">
        <f>'Capex Costs'!$M98*Inflation!$C$7/Inflation!$C$4</f>
        <v>485.44260739783232</v>
      </c>
      <c r="X69" s="14">
        <f>'Capex Costs'!$L98*Inflation!$C$7/Inflation!$C$4</f>
        <v>448.28054387054567</v>
      </c>
      <c r="Y69" s="14"/>
    </row>
    <row r="70" spans="2:25" outlineLevel="1">
      <c r="B70" s="3">
        <v>2044</v>
      </c>
      <c r="C70" s="14"/>
      <c r="D70" s="14">
        <f>'Capex Costs'!$E99*Inflation!$C$7/Inflation!$C$4</f>
        <v>545.82720900539778</v>
      </c>
      <c r="E70" s="14">
        <f>'Capex Costs'!$D99*Inflation!$C$7/Inflation!$C$4</f>
        <v>490.27800811856406</v>
      </c>
      <c r="F70" s="14">
        <f>'Capex Costs'!$C99*Inflation!$C$7/Inflation!$C$4</f>
        <v>452.16680994582799</v>
      </c>
      <c r="G70" s="14"/>
      <c r="I70" s="14"/>
      <c r="J70" s="14">
        <f>'Capex Costs'!$H99*Inflation!$C$7/Inflation!$C$4</f>
        <v>538.2198611446953</v>
      </c>
      <c r="K70" s="14">
        <f>'Capex Costs'!$G99*Inflation!$C$7/Inflation!$C$4</f>
        <v>483.44486514827048</v>
      </c>
      <c r="L70" s="14">
        <f>'Capex Costs'!$F99*Inflation!$C$7/Inflation!$C$4</f>
        <v>445.86483350059007</v>
      </c>
      <c r="M70" s="14"/>
      <c r="O70" s="14"/>
      <c r="P70" s="14">
        <f>'Capex Costs'!$K99*Inflation!$C$7/Inflation!$C$4</f>
        <v>445.98076833367872</v>
      </c>
      <c r="Q70" s="14">
        <f>'Capex Costs'!$J99*Inflation!$C$7/Inflation!$C$4</f>
        <v>400.59300663346096</v>
      </c>
      <c r="R70" s="14">
        <f>'Capex Costs'!$I99*Inflation!$C$7/Inflation!$C$4</f>
        <v>369.45336910207897</v>
      </c>
      <c r="S70" s="14"/>
      <c r="U70" s="14"/>
      <c r="V70" s="14">
        <f>'Capex Costs'!$N99*Inflation!$C$7/Inflation!$C$4</f>
        <v>538.2198611446953</v>
      </c>
      <c r="W70" s="14">
        <f>'Capex Costs'!$M99*Inflation!$C$7/Inflation!$C$4</f>
        <v>483.44486514827048</v>
      </c>
      <c r="X70" s="14">
        <f>'Capex Costs'!$L99*Inflation!$C$7/Inflation!$C$4</f>
        <v>445.86483350059007</v>
      </c>
      <c r="Y70" s="14"/>
    </row>
    <row r="71" spans="2:25" outlineLevel="1">
      <c r="B71" s="3">
        <v>2045</v>
      </c>
      <c r="C71" s="14"/>
      <c r="D71" s="14">
        <f>'Capex Costs'!$E100*Inflation!$C$7/Inflation!$C$4</f>
        <v>544.49371290212673</v>
      </c>
      <c r="E71" s="14">
        <f>'Capex Costs'!$D100*Inflation!$C$7/Inflation!$C$4</f>
        <v>488.32849976915367</v>
      </c>
      <c r="F71" s="14">
        <f>'Capex Costs'!$C100*Inflation!$C$7/Inflation!$C$4</f>
        <v>449.80942498437031</v>
      </c>
      <c r="G71" s="14"/>
      <c r="I71" s="14"/>
      <c r="J71" s="14">
        <f>'Capex Costs'!$H100*Inflation!$C$7/Inflation!$C$4</f>
        <v>536.90495035296806</v>
      </c>
      <c r="K71" s="14">
        <f>'Capex Costs'!$G100*Inflation!$C$7/Inflation!$C$4</f>
        <v>481.5225276469356</v>
      </c>
      <c r="L71" s="14">
        <f>'Capex Costs'!$F100*Inflation!$C$7/Inflation!$C$4</f>
        <v>443.5403040786648</v>
      </c>
      <c r="M71" s="14"/>
      <c r="O71" s="14"/>
      <c r="P71" s="14">
        <f>'Capex Costs'!$K100*Inflation!$C$7/Inflation!$C$4</f>
        <v>444.89120444442068</v>
      </c>
      <c r="Q71" s="14">
        <f>'Capex Costs'!$J100*Inflation!$C$7/Inflation!$C$4</f>
        <v>399.00011566504037</v>
      </c>
      <c r="R71" s="14">
        <f>'Capex Costs'!$I100*Inflation!$C$7/Inflation!$C$4</f>
        <v>367.52721309698546</v>
      </c>
      <c r="S71" s="14"/>
      <c r="U71" s="14"/>
      <c r="V71" s="14">
        <f>'Capex Costs'!$N100*Inflation!$C$7/Inflation!$C$4</f>
        <v>536.90495035296806</v>
      </c>
      <c r="W71" s="14">
        <f>'Capex Costs'!$M100*Inflation!$C$7/Inflation!$C$4</f>
        <v>481.5225276469356</v>
      </c>
      <c r="X71" s="14">
        <f>'Capex Costs'!$L100*Inflation!$C$7/Inflation!$C$4</f>
        <v>443.5403040786648</v>
      </c>
      <c r="Y71" s="14"/>
    </row>
    <row r="72" spans="2:25" outlineLevel="1">
      <c r="B72" s="3">
        <v>2046</v>
      </c>
      <c r="C72" s="14"/>
      <c r="D72" s="14">
        <f>'Capex Costs'!$E101*Inflation!$C$7/Inflation!$C$4</f>
        <v>543.20871845774741</v>
      </c>
      <c r="E72" s="14">
        <f>'Capex Costs'!$D101*Inflation!$C$7/Inflation!$C$4</f>
        <v>486.44989855530821</v>
      </c>
      <c r="F72" s="14">
        <f>'Capex Costs'!$C101*Inflation!$C$7/Inflation!$C$4</f>
        <v>447.53778236666358</v>
      </c>
      <c r="G72" s="14"/>
      <c r="I72" s="14"/>
      <c r="J72" s="14">
        <f>'Capex Costs'!$H101*Inflation!$C$7/Inflation!$C$4</f>
        <v>535.63786523882413</v>
      </c>
      <c r="K72" s="14">
        <f>'Capex Costs'!$G101*Inflation!$C$7/Inflation!$C$4</f>
        <v>479.67010902840508</v>
      </c>
      <c r="L72" s="14">
        <f>'Capex Costs'!$F101*Inflation!$C$7/Inflation!$C$4</f>
        <v>441.30032198524674</v>
      </c>
      <c r="M72" s="14"/>
      <c r="O72" s="14"/>
      <c r="P72" s="14">
        <f>'Capex Costs'!$K101*Inflation!$C$7/Inflation!$C$4</f>
        <v>443.84126995937908</v>
      </c>
      <c r="Q72" s="14">
        <f>'Capex Costs'!$J101*Inflation!$C$7/Inflation!$C$4</f>
        <v>397.46516101470314</v>
      </c>
      <c r="R72" s="14">
        <f>'Capex Costs'!$I101*Inflation!$C$7/Inflation!$C$4</f>
        <v>365.67111486056655</v>
      </c>
      <c r="S72" s="14"/>
      <c r="U72" s="14"/>
      <c r="V72" s="14">
        <f>'Capex Costs'!$N101*Inflation!$C$7/Inflation!$C$4</f>
        <v>535.63786523882413</v>
      </c>
      <c r="W72" s="14">
        <f>'Capex Costs'!$M101*Inflation!$C$7/Inflation!$C$4</f>
        <v>479.67010902840508</v>
      </c>
      <c r="X72" s="14">
        <f>'Capex Costs'!$L101*Inflation!$C$7/Inflation!$C$4</f>
        <v>441.30032198524674</v>
      </c>
      <c r="Y72" s="14"/>
    </row>
    <row r="73" spans="2:25" outlineLevel="1">
      <c r="B73" s="3">
        <v>2047</v>
      </c>
      <c r="C73" s="14"/>
      <c r="D73" s="14">
        <f>'Capex Costs'!$E102*Inflation!$C$7/Inflation!$C$4</f>
        <v>541.96882096008301</v>
      </c>
      <c r="E73" s="14">
        <f>'Capex Costs'!$D102*Inflation!$C$7/Inflation!$C$4</f>
        <v>484.63722694855932</v>
      </c>
      <c r="F73" s="14">
        <f>'Capex Costs'!$C102*Inflation!$C$7/Inflation!$C$4</f>
        <v>445.34586316452021</v>
      </c>
      <c r="G73" s="14"/>
      <c r="I73" s="14"/>
      <c r="J73" s="14">
        <f>'Capex Costs'!$H102*Inflation!$C$7/Inflation!$C$4</f>
        <v>534.41524854252066</v>
      </c>
      <c r="K73" s="14">
        <f>'Capex Costs'!$G102*Inflation!$C$7/Inflation!$C$4</f>
        <v>477.88270113742959</v>
      </c>
      <c r="L73" s="14">
        <f>'Capex Costs'!$F102*Inflation!$C$7/Inflation!$C$4</f>
        <v>439.13895217964887</v>
      </c>
      <c r="M73" s="14"/>
      <c r="O73" s="14"/>
      <c r="P73" s="14">
        <f>'Capex Costs'!$K102*Inflation!$C$7/Inflation!$C$4</f>
        <v>442.82818297957999</v>
      </c>
      <c r="Q73" s="14">
        <f>'Capex Costs'!$J102*Inflation!$C$7/Inflation!$C$4</f>
        <v>395.98407567748143</v>
      </c>
      <c r="R73" s="14">
        <f>'Capex Costs'!$I102*Inflation!$C$7/Inflation!$C$4</f>
        <v>363.88015648808357</v>
      </c>
      <c r="S73" s="14"/>
      <c r="U73" s="14"/>
      <c r="V73" s="14">
        <f>'Capex Costs'!$N102*Inflation!$C$7/Inflation!$C$4</f>
        <v>534.41524854252066</v>
      </c>
      <c r="W73" s="14">
        <f>'Capex Costs'!$M102*Inflation!$C$7/Inflation!$C$4</f>
        <v>477.88270113742959</v>
      </c>
      <c r="X73" s="14">
        <f>'Capex Costs'!$L102*Inflation!$C$7/Inflation!$C$4</f>
        <v>439.13895217964887</v>
      </c>
      <c r="Y73" s="14"/>
    </row>
    <row r="74" spans="2:25" outlineLevel="1">
      <c r="B74" s="3">
        <v>2048</v>
      </c>
      <c r="C74" s="14"/>
      <c r="D74" s="14">
        <f>'Capex Costs'!$E103*Inflation!$C$7/Inflation!$C$4</f>
        <v>540.77096207886416</v>
      </c>
      <c r="E74" s="14">
        <f>'Capex Costs'!$D103*Inflation!$C$7/Inflation!$C$4</f>
        <v>482.88601381443533</v>
      </c>
      <c r="F74" s="14">
        <f>'Capex Costs'!$C103*Inflation!$C$7/Inflation!$C$4</f>
        <v>443.22826079162468</v>
      </c>
      <c r="G74" s="14"/>
      <c r="I74" s="14"/>
      <c r="J74" s="14">
        <f>'Capex Costs'!$H103*Inflation!$C$7/Inflation!$C$4</f>
        <v>533.23408455860113</v>
      </c>
      <c r="K74" s="14">
        <f>'Capex Costs'!$G103*Inflation!$C$7/Inflation!$C$4</f>
        <v>476.15589515500079</v>
      </c>
      <c r="L74" s="14">
        <f>'Capex Costs'!$F103*Inflation!$C$7/Inflation!$C$4</f>
        <v>437.0508634286752</v>
      </c>
      <c r="M74" s="14"/>
      <c r="O74" s="14"/>
      <c r="P74" s="14">
        <f>'Capex Costs'!$K103*Inflation!$C$7/Inflation!$C$4</f>
        <v>441.84944462541347</v>
      </c>
      <c r="Q74" s="14">
        <f>'Capex Costs'!$J103*Inflation!$C$7/Inflation!$C$4</f>
        <v>394.55320640935582</v>
      </c>
      <c r="R74" s="14">
        <f>'Capex Costs'!$I103*Inflation!$C$7/Inflation!$C$4</f>
        <v>362.14992040291287</v>
      </c>
      <c r="S74" s="14"/>
      <c r="U74" s="14"/>
      <c r="V74" s="14">
        <f>'Capex Costs'!$N103*Inflation!$C$7/Inflation!$C$4</f>
        <v>533.23408455860113</v>
      </c>
      <c r="W74" s="14">
        <f>'Capex Costs'!$M103*Inflation!$C$7/Inflation!$C$4</f>
        <v>476.15589515500079</v>
      </c>
      <c r="X74" s="14">
        <f>'Capex Costs'!$L103*Inflation!$C$7/Inflation!$C$4</f>
        <v>437.0508634286752</v>
      </c>
      <c r="Y74" s="14"/>
    </row>
    <row r="75" spans="2:25" outlineLevel="1">
      <c r="B75" s="3">
        <v>2049</v>
      </c>
      <c r="C75" s="14"/>
      <c r="D75" s="14">
        <f>'Capex Costs'!$E104*Inflation!$C$7/Inflation!$C$4</f>
        <v>539.61238441676005</v>
      </c>
      <c r="E75" s="14">
        <f>'Capex Costs'!$D104*Inflation!$C$7/Inflation!$C$4</f>
        <v>481.19222796821373</v>
      </c>
      <c r="F75" s="14">
        <f>'Capex Costs'!$C104*Inflation!$C$7/Inflation!$C$4</f>
        <v>441.18010065780402</v>
      </c>
      <c r="G75" s="14"/>
      <c r="I75" s="14"/>
      <c r="J75" s="14">
        <f>'Capex Costs'!$H104*Inflation!$C$7/Inflation!$C$4</f>
        <v>532.09165432035911</v>
      </c>
      <c r="K75" s="14">
        <f>'Capex Costs'!$G104*Inflation!$C$7/Inflation!$C$4</f>
        <v>474.48571608015516</v>
      </c>
      <c r="L75" s="14">
        <f>'Capex Costs'!$F104*Inflation!$C$7/Inflation!$C$4</f>
        <v>435.03124908069185</v>
      </c>
      <c r="M75" s="14"/>
      <c r="O75" s="14"/>
      <c r="P75" s="14">
        <f>'Capex Costs'!$K104*Inflation!$C$7/Inflation!$C$4</f>
        <v>440.90280190149912</v>
      </c>
      <c r="Q75" s="14">
        <f>'Capex Costs'!$J104*Inflation!$C$7/Inflation!$C$4</f>
        <v>393.16925943744309</v>
      </c>
      <c r="R75" s="14">
        <f>'Capex Costs'!$I104*Inflation!$C$7/Inflation!$C$4</f>
        <v>360.47642370820574</v>
      </c>
      <c r="S75" s="14"/>
      <c r="U75" s="14"/>
      <c r="V75" s="14">
        <f>'Capex Costs'!$N104*Inflation!$C$7/Inflation!$C$4</f>
        <v>532.09165432035911</v>
      </c>
      <c r="W75" s="14">
        <f>'Capex Costs'!$M104*Inflation!$C$7/Inflation!$C$4</f>
        <v>474.48571608015516</v>
      </c>
      <c r="X75" s="14">
        <f>'Capex Costs'!$L104*Inflation!$C$7/Inflation!$C$4</f>
        <v>435.03124908069185</v>
      </c>
      <c r="Y75" s="14"/>
    </row>
    <row r="76" spans="2:25" outlineLevel="1">
      <c r="B76" s="3">
        <v>2050</v>
      </c>
      <c r="C76" s="14"/>
      <c r="D76" s="14">
        <f>'Capex Costs'!$E105*Inflation!$C$7/Inflation!$C$4</f>
        <v>538.49059327849375</v>
      </c>
      <c r="E76" s="14">
        <f>'Capex Costs'!$D105*Inflation!$C$7/Inflation!$C$4</f>
        <v>479.55222228317268</v>
      </c>
      <c r="F76" s="14">
        <f>'Capex Costs'!$C105*Inflation!$C$7/Inflation!$C$4</f>
        <v>439.19697258359486</v>
      </c>
      <c r="G76" s="14"/>
      <c r="I76" s="14"/>
      <c r="J76" s="14">
        <f>'Capex Costs'!$H105*Inflation!$C$7/Inflation!$C$4</f>
        <v>530.98549790178993</v>
      </c>
      <c r="K76" s="14">
        <f>'Capex Costs'!$G105*Inflation!$C$7/Inflation!$C$4</f>
        <v>472.8685676172052</v>
      </c>
      <c r="L76" s="14">
        <f>'Capex Costs'!$F105*Inflation!$C$7/Inflation!$C$4</f>
        <v>433.07576042215095</v>
      </c>
      <c r="M76" s="14"/>
      <c r="O76" s="14"/>
      <c r="P76" s="14">
        <f>'Capex Costs'!$K105*Inflation!$C$7/Inflation!$C$4</f>
        <v>439.98621645925715</v>
      </c>
      <c r="Q76" s="14">
        <f>'Capex Costs'!$J105*Inflation!$C$7/Inflation!$C$4</f>
        <v>391.82925479234854</v>
      </c>
      <c r="R76" s="14">
        <f>'Capex Costs'!$I105*Inflation!$C$7/Inflation!$C$4</f>
        <v>358.85606296464448</v>
      </c>
      <c r="S76" s="14"/>
      <c r="U76" s="14"/>
      <c r="V76" s="14">
        <f>'Capex Costs'!$N105*Inflation!$C$7/Inflation!$C$4</f>
        <v>530.98549790178993</v>
      </c>
      <c r="W76" s="14">
        <f>'Capex Costs'!$M105*Inflation!$C$7/Inflation!$C$4</f>
        <v>472.8685676172052</v>
      </c>
      <c r="X76" s="14">
        <f>'Capex Costs'!$L105*Inflation!$C$7/Inflation!$C$4</f>
        <v>433.07576042215095</v>
      </c>
      <c r="Y76" s="14"/>
    </row>
    <row r="78" spans="2:25" ht="12.95">
      <c r="C78" s="1" t="s">
        <v>43</v>
      </c>
      <c r="D78" s="1"/>
      <c r="E78" s="1"/>
      <c r="F78" s="1"/>
      <c r="G78" s="1"/>
      <c r="I78" s="1" t="s">
        <v>44</v>
      </c>
      <c r="J78" s="1"/>
      <c r="K78" s="1"/>
      <c r="L78" s="1"/>
      <c r="M78" s="1"/>
      <c r="O78" s="1" t="s">
        <v>44</v>
      </c>
      <c r="P78" s="1"/>
      <c r="Q78" s="1"/>
      <c r="R78" s="1"/>
      <c r="S78" s="1"/>
      <c r="U78" s="1" t="s">
        <v>44</v>
      </c>
      <c r="V78" s="1"/>
      <c r="W78" s="1"/>
      <c r="X78" s="1"/>
      <c r="Y78" s="1"/>
    </row>
    <row r="79" spans="2:25">
      <c r="C79" s="2" t="s">
        <v>9</v>
      </c>
      <c r="D79" s="2" t="s">
        <v>11</v>
      </c>
      <c r="E79" s="2" t="s">
        <v>12</v>
      </c>
      <c r="F79" s="2" t="s">
        <v>13</v>
      </c>
      <c r="G79" s="2" t="s">
        <v>41</v>
      </c>
      <c r="I79" s="2" t="s">
        <v>9</v>
      </c>
      <c r="J79" s="2" t="s">
        <v>11</v>
      </c>
      <c r="K79" s="2" t="s">
        <v>12</v>
      </c>
      <c r="L79" s="2" t="s">
        <v>13</v>
      </c>
      <c r="M79" s="2" t="s">
        <v>41</v>
      </c>
      <c r="O79" s="2" t="s">
        <v>9</v>
      </c>
      <c r="P79" s="2" t="s">
        <v>11</v>
      </c>
      <c r="Q79" s="2" t="s">
        <v>12</v>
      </c>
      <c r="R79" s="2" t="s">
        <v>13</v>
      </c>
      <c r="S79" s="2" t="s">
        <v>41</v>
      </c>
      <c r="U79" s="2" t="s">
        <v>9</v>
      </c>
      <c r="V79" s="2" t="s">
        <v>11</v>
      </c>
      <c r="W79" s="2" t="s">
        <v>12</v>
      </c>
      <c r="X79" s="2" t="s">
        <v>13</v>
      </c>
      <c r="Y79" s="2" t="s">
        <v>41</v>
      </c>
    </row>
    <row r="80" spans="2:25" outlineLevel="1">
      <c r="B80" s="3">
        <v>2021</v>
      </c>
      <c r="C80" s="14">
        <f>C14+C47</f>
        <v>10718.191017455805</v>
      </c>
      <c r="D80" s="14">
        <f>D14+D47</f>
        <v>5610.3917104871261</v>
      </c>
      <c r="E80" s="14">
        <f t="shared" ref="E80" si="18">E14+E47</f>
        <v>5018.6450167281291</v>
      </c>
      <c r="F80" s="14">
        <f>F14+F47</f>
        <v>4693.5844577311809</v>
      </c>
      <c r="G80" s="14">
        <f t="shared" ref="G80:G109" si="19">G14+G47</f>
        <v>9924</v>
      </c>
      <c r="I80" s="14">
        <f>I14+I47</f>
        <v>10718.191017455805</v>
      </c>
      <c r="J80" s="14">
        <f>J14+J47</f>
        <v>5601.7209196280874</v>
      </c>
      <c r="K80" s="14">
        <f>K14+K47</f>
        <v>5010.2571702987907</v>
      </c>
      <c r="L80" s="14">
        <f>L14+L47</f>
        <v>4685.402502390245</v>
      </c>
      <c r="M80" s="14">
        <f t="shared" ref="M80:M109" si="20">M14+M47</f>
        <v>9924</v>
      </c>
      <c r="O80" s="14">
        <f>O14+O47</f>
        <v>10718.191017455805</v>
      </c>
      <c r="P80" s="14">
        <f>P14+P47</f>
        <v>5496.5875804622465</v>
      </c>
      <c r="Q80" s="14">
        <f t="shared" ref="Q80" si="21">Q14+Q47</f>
        <v>4908.5545323430651</v>
      </c>
      <c r="R80" s="14">
        <f>R14+R47</f>
        <v>4586.1962938813977</v>
      </c>
      <c r="S80" s="14">
        <f t="shared" ref="S80:S109" si="22">S14+S47</f>
        <v>9924</v>
      </c>
      <c r="U80" s="14">
        <f>U14+U47</f>
        <v>10718.191017455805</v>
      </c>
      <c r="V80" s="14">
        <f>V14+V47</f>
        <v>5601.7209196280874</v>
      </c>
      <c r="W80" s="14">
        <f t="shared" ref="W80" si="23">W14+W47</f>
        <v>5010.2571702987907</v>
      </c>
      <c r="X80" s="14">
        <f>X14+X47</f>
        <v>4685.402502390245</v>
      </c>
      <c r="Y80" s="14">
        <f t="shared" ref="Y80:Y109" si="24">Y14+Y47</f>
        <v>9924</v>
      </c>
    </row>
    <row r="81" spans="2:25" outlineLevel="1">
      <c r="B81" s="3">
        <v>2022</v>
      </c>
      <c r="C81" s="14">
        <f t="shared" ref="C81:F81" si="25">C15+C48</f>
        <v>10718.191017455805</v>
      </c>
      <c r="D81" s="14">
        <f t="shared" si="25"/>
        <v>6153.5447241455176</v>
      </c>
      <c r="E81" s="14">
        <f t="shared" si="25"/>
        <v>5422.0342208833272</v>
      </c>
      <c r="F81" s="14">
        <f t="shared" si="25"/>
        <v>5033.3792347060344</v>
      </c>
      <c r="G81" s="14">
        <f t="shared" si="19"/>
        <v>9503.461508717799</v>
      </c>
      <c r="I81" s="14">
        <f t="shared" ref="I81:L81" si="26">I15+I48</f>
        <v>10718.191017455805</v>
      </c>
      <c r="J81" s="14">
        <f t="shared" si="26"/>
        <v>6145.0156029864493</v>
      </c>
      <c r="K81" s="14">
        <f t="shared" si="26"/>
        <v>5413.853488867202</v>
      </c>
      <c r="L81" s="14">
        <f t="shared" si="26"/>
        <v>5025.4477263063263</v>
      </c>
      <c r="M81" s="14">
        <f t="shared" si="20"/>
        <v>9503.461508717799</v>
      </c>
      <c r="O81" s="14">
        <f t="shared" ref="O81:R81" si="27">O15+O48</f>
        <v>10718.191017455805</v>
      </c>
      <c r="P81" s="14">
        <f t="shared" si="27"/>
        <v>6041.6000089327435</v>
      </c>
      <c r="Q81" s="14">
        <f t="shared" si="27"/>
        <v>5314.6621131716747</v>
      </c>
      <c r="R81" s="14">
        <f t="shared" si="27"/>
        <v>4929.2781869598648</v>
      </c>
      <c r="S81" s="14">
        <f t="shared" si="22"/>
        <v>9503.461508717799</v>
      </c>
      <c r="U81" s="14">
        <f t="shared" ref="U81:X81" si="28">U15+U48</f>
        <v>10718.191017455805</v>
      </c>
      <c r="V81" s="14">
        <f t="shared" si="28"/>
        <v>6145.0156029864493</v>
      </c>
      <c r="W81" s="14">
        <f t="shared" si="28"/>
        <v>5413.853488867202</v>
      </c>
      <c r="X81" s="14">
        <f t="shared" si="28"/>
        <v>5025.4477263063263</v>
      </c>
      <c r="Y81" s="14">
        <f t="shared" si="24"/>
        <v>9503.461508717799</v>
      </c>
    </row>
    <row r="82" spans="2:25" outlineLevel="1">
      <c r="B82" s="3">
        <v>2023</v>
      </c>
      <c r="C82" s="14">
        <f t="shared" ref="C82:F82" si="29">C16+C49</f>
        <v>10718.191017455805</v>
      </c>
      <c r="D82" s="14">
        <f t="shared" si="29"/>
        <v>5797.3433405444775</v>
      </c>
      <c r="E82" s="14">
        <f t="shared" si="29"/>
        <v>5056.2401401634588</v>
      </c>
      <c r="F82" s="14">
        <f t="shared" si="29"/>
        <v>4670.1656139134157</v>
      </c>
      <c r="G82" s="14">
        <f t="shared" si="19"/>
        <v>9179.047801975863</v>
      </c>
      <c r="I82" s="14">
        <f t="shared" ref="I82:L82" si="30">I16+I49</f>
        <v>10718.191017455805</v>
      </c>
      <c r="J82" s="14">
        <f t="shared" si="30"/>
        <v>5788.9241069418194</v>
      </c>
      <c r="K82" s="14">
        <f t="shared" si="30"/>
        <v>5048.220058567078</v>
      </c>
      <c r="L82" s="14">
        <f t="shared" si="30"/>
        <v>4662.4283672534293</v>
      </c>
      <c r="M82" s="14">
        <f t="shared" si="20"/>
        <v>9179.047801975863</v>
      </c>
      <c r="O82" s="14">
        <f t="shared" ref="O82:R82" si="31">O16+O49</f>
        <v>10718.191017455805</v>
      </c>
      <c r="P82" s="14">
        <f t="shared" si="31"/>
        <v>5686.8408995095942</v>
      </c>
      <c r="Q82" s="14">
        <f t="shared" si="31"/>
        <v>4950.9765692109613</v>
      </c>
      <c r="R82" s="14">
        <f t="shared" si="31"/>
        <v>4568.6142515010988</v>
      </c>
      <c r="S82" s="14">
        <f t="shared" si="22"/>
        <v>9179.047801975863</v>
      </c>
      <c r="U82" s="14">
        <f t="shared" ref="U82:X82" si="32">U16+U49</f>
        <v>10718.191017455805</v>
      </c>
      <c r="V82" s="14">
        <f t="shared" si="32"/>
        <v>5788.9241069418194</v>
      </c>
      <c r="W82" s="14">
        <f t="shared" si="32"/>
        <v>5048.220058567078</v>
      </c>
      <c r="X82" s="14">
        <f t="shared" si="32"/>
        <v>4662.4283672534293</v>
      </c>
      <c r="Y82" s="14">
        <f t="shared" si="24"/>
        <v>9179.047801975863</v>
      </c>
    </row>
    <row r="83" spans="2:25" outlineLevel="1">
      <c r="B83" s="3">
        <v>2024</v>
      </c>
      <c r="C83" s="14">
        <f t="shared" ref="C83:F83" si="33">C17+C50</f>
        <v>10718.191017455805</v>
      </c>
      <c r="D83" s="14">
        <f t="shared" si="33"/>
        <v>5232.7949459645915</v>
      </c>
      <c r="E83" s="14">
        <f t="shared" si="33"/>
        <v>4528.9385360458391</v>
      </c>
      <c r="F83" s="14">
        <f t="shared" si="33"/>
        <v>4166.9865930907563</v>
      </c>
      <c r="G83" s="14">
        <f t="shared" si="19"/>
        <v>8113.8699314509768</v>
      </c>
      <c r="I83" s="14">
        <f t="shared" ref="I83:L83" si="34">I17+I50</f>
        <v>10718.191017455805</v>
      </c>
      <c r="J83" s="14">
        <f t="shared" si="34"/>
        <v>5224.4654970330075</v>
      </c>
      <c r="K83" s="14">
        <f t="shared" si="34"/>
        <v>4521.0497153998876</v>
      </c>
      <c r="L83" s="14">
        <f t="shared" si="34"/>
        <v>4159.4080698292419</v>
      </c>
      <c r="M83" s="14">
        <f t="shared" si="20"/>
        <v>8113.8699314509768</v>
      </c>
      <c r="O83" s="14">
        <f t="shared" ref="O83:R83" si="35">O17+O50</f>
        <v>10718.191017455805</v>
      </c>
      <c r="P83" s="14">
        <f t="shared" si="35"/>
        <v>5123.4709287375581</v>
      </c>
      <c r="Q83" s="14">
        <f t="shared" si="35"/>
        <v>4425.3977650677189</v>
      </c>
      <c r="R83" s="14">
        <f t="shared" si="35"/>
        <v>4067.5184752833798</v>
      </c>
      <c r="S83" s="14">
        <f t="shared" si="22"/>
        <v>8113.8699314509768</v>
      </c>
      <c r="U83" s="14">
        <f t="shared" ref="U83:X83" si="36">U17+U50</f>
        <v>10718.191017455805</v>
      </c>
      <c r="V83" s="14">
        <f t="shared" si="36"/>
        <v>5224.4654970330075</v>
      </c>
      <c r="W83" s="14">
        <f t="shared" si="36"/>
        <v>4521.0497153998876</v>
      </c>
      <c r="X83" s="14">
        <f t="shared" si="36"/>
        <v>4159.4080698292419</v>
      </c>
      <c r="Y83" s="14">
        <f t="shared" si="24"/>
        <v>8113.8699314509768</v>
      </c>
    </row>
    <row r="84" spans="2:25" outlineLevel="1">
      <c r="B84" s="3">
        <v>2025</v>
      </c>
      <c r="C84" s="14">
        <f t="shared" ref="C84:F84" si="37">C18+C51</f>
        <v>10718.191017455805</v>
      </c>
      <c r="D84" s="14">
        <f t="shared" si="37"/>
        <v>5157.0881018527843</v>
      </c>
      <c r="E84" s="14">
        <f t="shared" si="37"/>
        <v>4430.659433812144</v>
      </c>
      <c r="F84" s="14">
        <f t="shared" si="37"/>
        <v>4061.1915205832829</v>
      </c>
      <c r="G84" s="14">
        <f t="shared" si="19"/>
        <v>7172.3000778286387</v>
      </c>
      <c r="I84" s="14">
        <f t="shared" ref="I84:L84" si="38">I18+I51</f>
        <v>10718.191017455805</v>
      </c>
      <c r="J84" s="14">
        <f t="shared" si="38"/>
        <v>5148.8345647789511</v>
      </c>
      <c r="K84" s="14">
        <f t="shared" si="38"/>
        <v>4422.8815927184687</v>
      </c>
      <c r="L84" s="14">
        <f t="shared" si="38"/>
        <v>4053.7471960430235</v>
      </c>
      <c r="M84" s="14">
        <f t="shared" si="20"/>
        <v>7172.3000778286387</v>
      </c>
      <c r="O84" s="14">
        <f t="shared" ref="O84:R84" si="39">O18+O51</f>
        <v>10718.191017455805</v>
      </c>
      <c r="P84" s="14">
        <f t="shared" si="39"/>
        <v>5048.7604277587243</v>
      </c>
      <c r="Q84" s="14">
        <f t="shared" si="39"/>
        <v>4328.5752694576531</v>
      </c>
      <c r="R84" s="14">
        <f t="shared" si="39"/>
        <v>3963.4847609923736</v>
      </c>
      <c r="S84" s="14">
        <f t="shared" si="22"/>
        <v>7172.3000778286387</v>
      </c>
      <c r="U84" s="14">
        <f t="shared" ref="U84:X84" si="40">U18+U51</f>
        <v>10718.191017455805</v>
      </c>
      <c r="V84" s="14">
        <f t="shared" si="40"/>
        <v>5148.8345647789511</v>
      </c>
      <c r="W84" s="14">
        <f t="shared" si="40"/>
        <v>4422.8815927184687</v>
      </c>
      <c r="X84" s="14">
        <f t="shared" si="40"/>
        <v>4053.7471960430235</v>
      </c>
      <c r="Y84" s="14">
        <f t="shared" si="24"/>
        <v>7172.3000778286387</v>
      </c>
    </row>
    <row r="85" spans="2:25" outlineLevel="1">
      <c r="B85" s="3">
        <v>2026</v>
      </c>
      <c r="C85" s="14">
        <f t="shared" ref="C85:F85" si="41">C19+C52</f>
        <v>10718.191017455805</v>
      </c>
      <c r="D85" s="14">
        <f t="shared" si="41"/>
        <v>5092.9658507902113</v>
      </c>
      <c r="E85" s="14">
        <f t="shared" si="41"/>
        <v>4347.4003975706955</v>
      </c>
      <c r="F85" s="14">
        <f t="shared" si="41"/>
        <v>3971.5432506186326</v>
      </c>
      <c r="G85" s="14">
        <f t="shared" si="19"/>
        <v>6339.9942125053894</v>
      </c>
      <c r="I85" s="14">
        <f t="shared" ref="I85:L85" si="42">I19+I52</f>
        <v>10718.191017455805</v>
      </c>
      <c r="J85" s="14">
        <f t="shared" si="42"/>
        <v>5084.7780715585977</v>
      </c>
      <c r="K85" s="14">
        <f t="shared" si="42"/>
        <v>4339.7186913379555</v>
      </c>
      <c r="L85" s="14">
        <f t="shared" si="42"/>
        <v>3964.215174298346</v>
      </c>
      <c r="M85" s="14">
        <f t="shared" si="20"/>
        <v>6339.9942125053894</v>
      </c>
      <c r="O85" s="14">
        <f t="shared" ref="O85:R85" si="43">O19+O52</f>
        <v>10718.191017455805</v>
      </c>
      <c r="P85" s="14">
        <f t="shared" si="43"/>
        <v>4985.5012483752826</v>
      </c>
      <c r="Q85" s="14">
        <f t="shared" si="43"/>
        <v>4246.5780032659859</v>
      </c>
      <c r="R85" s="14">
        <f t="shared" si="43"/>
        <v>3875.3622489148697</v>
      </c>
      <c r="S85" s="14">
        <f t="shared" si="22"/>
        <v>6339.9942125053894</v>
      </c>
      <c r="U85" s="14">
        <f t="shared" ref="U85:X85" si="44">U19+U52</f>
        <v>10718.191017455805</v>
      </c>
      <c r="V85" s="14">
        <f t="shared" si="44"/>
        <v>5084.7780715585977</v>
      </c>
      <c r="W85" s="14">
        <f t="shared" si="44"/>
        <v>4339.7186913379555</v>
      </c>
      <c r="X85" s="14">
        <f t="shared" si="44"/>
        <v>3964.215174298346</v>
      </c>
      <c r="Y85" s="14">
        <f t="shared" si="24"/>
        <v>6339.9942125053894</v>
      </c>
    </row>
    <row r="86" spans="2:25" outlineLevel="1">
      <c r="B86" s="3">
        <v>2027</v>
      </c>
      <c r="C86" s="14">
        <f t="shared" ref="C86:F86" si="45">C20+C53</f>
        <v>10718.191017455805</v>
      </c>
      <c r="D86" s="14">
        <f t="shared" si="45"/>
        <v>5037.3459749930034</v>
      </c>
      <c r="E86" s="14">
        <f t="shared" si="45"/>
        <v>4275.168997156039</v>
      </c>
      <c r="F86" s="14">
        <f t="shared" si="45"/>
        <v>3893.754409346343</v>
      </c>
      <c r="G86" s="14">
        <f t="shared" si="19"/>
        <v>5604.2728522829366</v>
      </c>
      <c r="I86" s="14">
        <f t="shared" ref="I86:L86" si="46">I20+I53</f>
        <v>10718.191017455805</v>
      </c>
      <c r="J86" s="14">
        <f t="shared" si="46"/>
        <v>5029.2161982889047</v>
      </c>
      <c r="K86" s="14">
        <f t="shared" si="46"/>
        <v>4267.5720878802604</v>
      </c>
      <c r="L86" s="14">
        <f t="shared" si="46"/>
        <v>3886.5288712230222</v>
      </c>
      <c r="M86" s="14">
        <f t="shared" si="20"/>
        <v>5604.2728522829366</v>
      </c>
      <c r="O86" s="14">
        <f t="shared" ref="O86:R86" si="47">O20+O53</f>
        <v>10718.191017455805</v>
      </c>
      <c r="P86" s="14">
        <f t="shared" si="47"/>
        <v>4930.6426557517107</v>
      </c>
      <c r="Q86" s="14">
        <f t="shared" si="47"/>
        <v>4175.4595629114501</v>
      </c>
      <c r="R86" s="14">
        <f t="shared" si="47"/>
        <v>3798.919221477759</v>
      </c>
      <c r="S86" s="14">
        <f t="shared" si="22"/>
        <v>5604.2728522829366</v>
      </c>
      <c r="U86" s="14">
        <f t="shared" ref="U86:X86" si="48">U20+U53</f>
        <v>10718.191017455805</v>
      </c>
      <c r="V86" s="14">
        <f t="shared" si="48"/>
        <v>5029.2161982889047</v>
      </c>
      <c r="W86" s="14">
        <f t="shared" si="48"/>
        <v>4267.5720878802604</v>
      </c>
      <c r="X86" s="14">
        <f t="shared" si="48"/>
        <v>3886.5288712230222</v>
      </c>
      <c r="Y86" s="14">
        <f t="shared" si="24"/>
        <v>5604.2728522829366</v>
      </c>
    </row>
    <row r="87" spans="2:25" outlineLevel="1">
      <c r="B87" s="3">
        <v>2028</v>
      </c>
      <c r="C87" s="14">
        <f t="shared" ref="C87:F87" si="49">C21+C54</f>
        <v>9879.626121065201</v>
      </c>
      <c r="D87" s="14">
        <f t="shared" si="49"/>
        <v>4988.2338798937881</v>
      </c>
      <c r="E87" s="14">
        <f t="shared" si="49"/>
        <v>4211.3805292431844</v>
      </c>
      <c r="F87" s="14">
        <f t="shared" si="49"/>
        <v>3825.0480602862399</v>
      </c>
      <c r="G87" s="14">
        <f t="shared" si="19"/>
        <v>4953.9278980546596</v>
      </c>
      <c r="I87" s="14">
        <f t="shared" ref="I87:L87" si="50">I21+I54</f>
        <v>9879.626121065201</v>
      </c>
      <c r="J87" s="14">
        <f t="shared" si="50"/>
        <v>4980.1559882185848</v>
      </c>
      <c r="K87" s="14">
        <f t="shared" si="50"/>
        <v>4203.8594734301896</v>
      </c>
      <c r="L87" s="14">
        <f t="shared" si="50"/>
        <v>3817.9142457056751</v>
      </c>
      <c r="M87" s="14">
        <f t="shared" si="20"/>
        <v>4953.9278980546596</v>
      </c>
      <c r="O87" s="14">
        <f t="shared" ref="O87:R87" si="51">O21+O54</f>
        <v>9879.626121065201</v>
      </c>
      <c r="P87" s="14">
        <f t="shared" si="51"/>
        <v>4882.2115516567501</v>
      </c>
      <c r="Q87" s="14">
        <f t="shared" si="51"/>
        <v>4112.6666716976297</v>
      </c>
      <c r="R87" s="14">
        <f t="shared" si="51"/>
        <v>3731.4167439163289</v>
      </c>
      <c r="S87" s="14">
        <f t="shared" si="22"/>
        <v>4953.9278980546596</v>
      </c>
      <c r="U87" s="14">
        <f t="shared" ref="U87:X87" si="52">U21+U54</f>
        <v>9879.626121065201</v>
      </c>
      <c r="V87" s="14">
        <f t="shared" si="52"/>
        <v>4980.1559882185848</v>
      </c>
      <c r="W87" s="14">
        <f t="shared" si="52"/>
        <v>4203.8594734301896</v>
      </c>
      <c r="X87" s="14">
        <f t="shared" si="52"/>
        <v>3817.9142457056751</v>
      </c>
      <c r="Y87" s="14">
        <f t="shared" si="24"/>
        <v>4953.9278980546596</v>
      </c>
    </row>
    <row r="88" spans="2:25" outlineLevel="1">
      <c r="B88" s="3">
        <v>2029</v>
      </c>
      <c r="C88" s="14">
        <f t="shared" ref="C88:F88" si="53">C22+C55</f>
        <v>8698.9004888656182</v>
      </c>
      <c r="D88" s="14">
        <f t="shared" si="53"/>
        <v>4944.2640901264822</v>
      </c>
      <c r="E88" s="14">
        <f t="shared" si="53"/>
        <v>4154.2649424666279</v>
      </c>
      <c r="F88" s="14">
        <f t="shared" si="53"/>
        <v>3763.5218015484297</v>
      </c>
      <c r="G88" s="14">
        <f t="shared" si="19"/>
        <v>4379.0518887971621</v>
      </c>
      <c r="I88" s="14">
        <f t="shared" ref="I88:L88" si="54">I22+I55</f>
        <v>8698.9004888656182</v>
      </c>
      <c r="J88" s="14">
        <f t="shared" si="54"/>
        <v>4936.2331341691079</v>
      </c>
      <c r="K88" s="14">
        <f t="shared" si="54"/>
        <v>4146.8125044572907</v>
      </c>
      <c r="L88" s="14">
        <f t="shared" si="54"/>
        <v>3756.4709610051291</v>
      </c>
      <c r="M88" s="14">
        <f t="shared" si="20"/>
        <v>4379.0518887971621</v>
      </c>
      <c r="O88" s="14">
        <f t="shared" ref="O88:R88" si="55">O22+O55</f>
        <v>8698.9004888656182</v>
      </c>
      <c r="P88" s="14">
        <f t="shared" si="55"/>
        <v>4838.8577931859463</v>
      </c>
      <c r="Q88" s="14">
        <f t="shared" si="55"/>
        <v>4056.4516935940801</v>
      </c>
      <c r="R88" s="14">
        <f t="shared" si="55"/>
        <v>3670.9795194176113</v>
      </c>
      <c r="S88" s="14">
        <f t="shared" si="22"/>
        <v>4379.0518887971621</v>
      </c>
      <c r="U88" s="14">
        <f t="shared" ref="U88:X88" si="56">U22+U55</f>
        <v>8698.9004888656182</v>
      </c>
      <c r="V88" s="14">
        <f t="shared" si="56"/>
        <v>4936.2331341691079</v>
      </c>
      <c r="W88" s="14">
        <f t="shared" si="56"/>
        <v>4146.8125044572907</v>
      </c>
      <c r="X88" s="14">
        <f t="shared" si="56"/>
        <v>3756.4709610051291</v>
      </c>
      <c r="Y88" s="14">
        <f t="shared" si="24"/>
        <v>4379.0518887971621</v>
      </c>
    </row>
    <row r="89" spans="2:25" outlineLevel="1">
      <c r="B89" s="3">
        <v>2030</v>
      </c>
      <c r="C89" s="14">
        <f t="shared" ref="C89:F89" si="57">C23+C56</f>
        <v>8468.0176125418111</v>
      </c>
      <c r="D89" s="14">
        <f t="shared" si="57"/>
        <v>4904.4605635591661</v>
      </c>
      <c r="E89" s="14">
        <f t="shared" si="57"/>
        <v>4102.5566550921776</v>
      </c>
      <c r="F89" s="14">
        <f t="shared" si="57"/>
        <v>3707.8150075660947</v>
      </c>
      <c r="G89" s="14">
        <f t="shared" si="19"/>
        <v>3870.8870696943691</v>
      </c>
      <c r="I89" s="14">
        <f t="shared" ref="I89:L89" si="58">I23+I56</f>
        <v>8468.0176125418111</v>
      </c>
      <c r="J89" s="14">
        <f t="shared" si="58"/>
        <v>4896.4724565550368</v>
      </c>
      <c r="K89" s="14">
        <f t="shared" si="58"/>
        <v>4095.1668602296122</v>
      </c>
      <c r="L89" s="14">
        <f t="shared" si="58"/>
        <v>3700.8399163840018</v>
      </c>
      <c r="M89" s="14">
        <f t="shared" si="20"/>
        <v>3870.8870696943691</v>
      </c>
      <c r="O89" s="14">
        <f t="shared" ref="O89:R89" si="59">O23+O56</f>
        <v>8468.0176125418111</v>
      </c>
      <c r="P89" s="14">
        <f t="shared" si="59"/>
        <v>4799.616659129978</v>
      </c>
      <c r="Q89" s="14">
        <f t="shared" si="59"/>
        <v>4005.5655975210002</v>
      </c>
      <c r="R89" s="14">
        <f t="shared" si="59"/>
        <v>3616.2669358011244</v>
      </c>
      <c r="S89" s="14">
        <f t="shared" si="22"/>
        <v>3870.8870696943691</v>
      </c>
      <c r="U89" s="14">
        <f t="shared" ref="U89:X89" si="60">U23+U56</f>
        <v>8468.0176125418111</v>
      </c>
      <c r="V89" s="14">
        <f t="shared" si="60"/>
        <v>4896.4724565550368</v>
      </c>
      <c r="W89" s="14">
        <f t="shared" si="60"/>
        <v>4095.1668602296122</v>
      </c>
      <c r="X89" s="14">
        <f t="shared" si="60"/>
        <v>3700.8399163840018</v>
      </c>
      <c r="Y89" s="14">
        <f t="shared" si="24"/>
        <v>3870.8870696943691</v>
      </c>
    </row>
    <row r="90" spans="2:25" outlineLevel="1">
      <c r="B90" s="3">
        <v>2031</v>
      </c>
      <c r="C90" s="14">
        <f t="shared" ref="C90:F90" si="61">C24+C57</f>
        <v>8272.8089220740712</v>
      </c>
      <c r="D90" s="14">
        <f t="shared" si="61"/>
        <v>4868.1013241669525</v>
      </c>
      <c r="E90" s="14">
        <f t="shared" si="61"/>
        <v>4055.3193040153651</v>
      </c>
      <c r="F90" s="14">
        <f t="shared" si="61"/>
        <v>3656.9207399534839</v>
      </c>
      <c r="G90" s="14">
        <f t="shared" si="19"/>
        <v>3545.0268115320628</v>
      </c>
      <c r="I90" s="14">
        <f t="shared" ref="I90:L90" si="62">I24+I57</f>
        <v>8272.8089220740712</v>
      </c>
      <c r="J90" s="14">
        <f t="shared" si="62"/>
        <v>4860.1526343787955</v>
      </c>
      <c r="K90" s="14">
        <f t="shared" si="62"/>
        <v>4047.9871352616856</v>
      </c>
      <c r="L90" s="14">
        <f t="shared" si="62"/>
        <v>3650.0153314288245</v>
      </c>
      <c r="M90" s="14">
        <f t="shared" si="20"/>
        <v>3545.0268115320628</v>
      </c>
      <c r="O90" s="14">
        <f t="shared" ref="O90:R90" si="63">O24+O57</f>
        <v>8272.8089220740712</v>
      </c>
      <c r="P90" s="14">
        <f t="shared" si="63"/>
        <v>4763.7747706973878</v>
      </c>
      <c r="Q90" s="14">
        <f t="shared" si="63"/>
        <v>3959.0845891233193</v>
      </c>
      <c r="R90" s="14">
        <f t="shared" si="63"/>
        <v>3566.2872530673285</v>
      </c>
      <c r="S90" s="14">
        <f t="shared" si="22"/>
        <v>3545.0268115320628</v>
      </c>
      <c r="U90" s="14">
        <f t="shared" ref="U90:X90" si="64">U24+U57</f>
        <v>8272.8089220740712</v>
      </c>
      <c r="V90" s="14">
        <f t="shared" si="64"/>
        <v>4860.1526343787955</v>
      </c>
      <c r="W90" s="14">
        <f t="shared" si="64"/>
        <v>4047.9871352616856</v>
      </c>
      <c r="X90" s="14">
        <f t="shared" si="64"/>
        <v>3650.0153314288245</v>
      </c>
      <c r="Y90" s="14">
        <f t="shared" si="24"/>
        <v>3545.0268115320628</v>
      </c>
    </row>
    <row r="91" spans="2:25" outlineLevel="1">
      <c r="B91" s="3">
        <v>2032</v>
      </c>
      <c r="C91" s="14">
        <f t="shared" ref="C91:F91" si="65">C25+C58</f>
        <v>8103.7114628881836</v>
      </c>
      <c r="D91" s="14">
        <f t="shared" si="65"/>
        <v>4834.6372539046424</v>
      </c>
      <c r="E91" s="14">
        <f t="shared" si="65"/>
        <v>4011.8405745493837</v>
      </c>
      <c r="F91" s="14">
        <f t="shared" si="65"/>
        <v>3610.0728309896576</v>
      </c>
      <c r="G91" s="14">
        <f t="shared" si="19"/>
        <v>3343.9340514239884</v>
      </c>
      <c r="I91" s="14">
        <f t="shared" ref="I91:L91" si="66">I25+I58</f>
        <v>8103.7114628881836</v>
      </c>
      <c r="J91" s="14">
        <f t="shared" si="66"/>
        <v>4826.7250587582639</v>
      </c>
      <c r="K91" s="14">
        <f t="shared" si="66"/>
        <v>4004.561759239094</v>
      </c>
      <c r="L91" s="14">
        <f t="shared" si="66"/>
        <v>3603.2319385288192</v>
      </c>
      <c r="M91" s="14">
        <f t="shared" si="20"/>
        <v>3343.9340514239884</v>
      </c>
      <c r="O91" s="14">
        <f t="shared" ref="O91:R91" si="67">O25+O58</f>
        <v>8103.7114628881836</v>
      </c>
      <c r="P91" s="14">
        <f t="shared" si="67"/>
        <v>4730.7896926084277</v>
      </c>
      <c r="Q91" s="14">
        <f t="shared" si="67"/>
        <v>3916.3061236018357</v>
      </c>
      <c r="R91" s="14">
        <f t="shared" si="67"/>
        <v>3520.2861174411541</v>
      </c>
      <c r="S91" s="14">
        <f t="shared" si="22"/>
        <v>3343.9340514239884</v>
      </c>
      <c r="U91" s="14">
        <f t="shared" ref="U91:X91" si="68">U25+U58</f>
        <v>8103.7114628881836</v>
      </c>
      <c r="V91" s="14">
        <f t="shared" si="68"/>
        <v>4826.7250587582639</v>
      </c>
      <c r="W91" s="14">
        <f t="shared" si="68"/>
        <v>4004.561759239094</v>
      </c>
      <c r="X91" s="14">
        <f t="shared" si="68"/>
        <v>3603.2319385288192</v>
      </c>
      <c r="Y91" s="14">
        <f t="shared" si="24"/>
        <v>3343.9340514239884</v>
      </c>
    </row>
    <row r="92" spans="2:25" outlineLevel="1">
      <c r="B92" s="3">
        <v>2033</v>
      </c>
      <c r="C92" s="14">
        <f t="shared" ref="C92:F92" si="69">C26+C59</f>
        <v>7954.5569332061659</v>
      </c>
      <c r="D92" s="14">
        <f t="shared" si="69"/>
        <v>4803.6409513570979</v>
      </c>
      <c r="E92" s="14">
        <f t="shared" si="69"/>
        <v>3971.5659497419233</v>
      </c>
      <c r="F92" s="14">
        <f t="shared" si="69"/>
        <v>3566.6747306176999</v>
      </c>
      <c r="G92" s="14">
        <f t="shared" si="19"/>
        <v>3200.6657285562196</v>
      </c>
      <c r="I92" s="14">
        <f t="shared" ref="I92:L92" si="70">I26+I59</f>
        <v>7954.5569332061659</v>
      </c>
      <c r="J92" s="14">
        <f t="shared" si="70"/>
        <v>4795.7627319093799</v>
      </c>
      <c r="K92" s="14">
        <f t="shared" si="70"/>
        <v>3964.3368052991027</v>
      </c>
      <c r="L92" s="14">
        <f t="shared" si="70"/>
        <v>3559.8939011753291</v>
      </c>
      <c r="M92" s="14">
        <f t="shared" si="20"/>
        <v>3200.6657285562196</v>
      </c>
      <c r="O92" s="14">
        <f t="shared" ref="O92:R92" si="71">O26+O59</f>
        <v>7954.5569332061659</v>
      </c>
      <c r="P92" s="14">
        <f t="shared" si="71"/>
        <v>4700.2393211058006</v>
      </c>
      <c r="Q92" s="14">
        <f t="shared" si="71"/>
        <v>3876.6834289299009</v>
      </c>
      <c r="R92" s="14">
        <f t="shared" si="71"/>
        <v>3477.6763441865819</v>
      </c>
      <c r="S92" s="14">
        <f t="shared" si="22"/>
        <v>3200.6657285562196</v>
      </c>
      <c r="U92" s="14">
        <f t="shared" ref="U92:X92" si="72">U26+U59</f>
        <v>7954.5569332061659</v>
      </c>
      <c r="V92" s="14">
        <f t="shared" si="72"/>
        <v>4795.7627319093799</v>
      </c>
      <c r="W92" s="14">
        <f t="shared" si="72"/>
        <v>3964.3368052991027</v>
      </c>
      <c r="X92" s="14">
        <f t="shared" si="72"/>
        <v>3559.8939011753291</v>
      </c>
      <c r="Y92" s="14">
        <f t="shared" si="24"/>
        <v>3200.6657285562196</v>
      </c>
    </row>
    <row r="93" spans="2:25" outlineLevel="1">
      <c r="B93" s="3">
        <v>2034</v>
      </c>
      <c r="C93" s="14">
        <f t="shared" ref="C93:F93" si="73">C27+C60</f>
        <v>7821.1336598763446</v>
      </c>
      <c r="D93" s="14">
        <f t="shared" si="73"/>
        <v>4774.7732121509962</v>
      </c>
      <c r="E93" s="14">
        <f t="shared" si="73"/>
        <v>3934.055276857719</v>
      </c>
      <c r="F93" s="14">
        <f t="shared" si="73"/>
        <v>3526.2528461597894</v>
      </c>
      <c r="G93" s="14">
        <f t="shared" si="19"/>
        <v>3090.4376830598885</v>
      </c>
      <c r="I93" s="14">
        <f t="shared" ref="I93:L93" si="74">I27+I60</f>
        <v>7821.1336598763446</v>
      </c>
      <c r="J93" s="14">
        <f t="shared" si="74"/>
        <v>4766.9267748468374</v>
      </c>
      <c r="K93" s="14">
        <f t="shared" si="74"/>
        <v>3926.8725964083651</v>
      </c>
      <c r="L93" s="14">
        <f t="shared" si="74"/>
        <v>3519.528201918924</v>
      </c>
      <c r="M93" s="14">
        <f t="shared" si="20"/>
        <v>3090.4376830598885</v>
      </c>
      <c r="O93" s="14">
        <f t="shared" ref="O93:R93" si="75">O27+O60</f>
        <v>7821.1336598763446</v>
      </c>
      <c r="P93" s="14">
        <f t="shared" si="75"/>
        <v>4671.7887225339136</v>
      </c>
      <c r="Q93" s="14">
        <f t="shared" si="75"/>
        <v>3839.7825959599518</v>
      </c>
      <c r="R93" s="14">
        <f t="shared" si="75"/>
        <v>3437.9918904984329</v>
      </c>
      <c r="S93" s="14">
        <f t="shared" si="22"/>
        <v>3090.4376830598885</v>
      </c>
      <c r="U93" s="14">
        <f t="shared" ref="U93:X93" si="76">U27+U60</f>
        <v>7821.1336598763446</v>
      </c>
      <c r="V93" s="14">
        <f t="shared" si="76"/>
        <v>4766.9267748468374</v>
      </c>
      <c r="W93" s="14">
        <f t="shared" si="76"/>
        <v>3926.8725964083651</v>
      </c>
      <c r="X93" s="14">
        <f t="shared" si="76"/>
        <v>3519.528201918924</v>
      </c>
      <c r="Y93" s="14">
        <f t="shared" si="24"/>
        <v>3090.4376830598885</v>
      </c>
    </row>
    <row r="94" spans="2:25" outlineLevel="1">
      <c r="B94" s="3">
        <v>2035</v>
      </c>
      <c r="C94" s="14">
        <f t="shared" ref="C94:F94" si="77">C28+C61</f>
        <v>7700.4376278595128</v>
      </c>
      <c r="D94" s="14">
        <f t="shared" si="77"/>
        <v>4747.7603108858912</v>
      </c>
      <c r="E94" s="14">
        <f t="shared" si="77"/>
        <v>3898.9533236844272</v>
      </c>
      <c r="F94" s="14">
        <f t="shared" si="77"/>
        <v>3488.424903580652</v>
      </c>
      <c r="G94" s="14">
        <f t="shared" si="19"/>
        <v>3001.4417863393505</v>
      </c>
      <c r="I94" s="14">
        <f t="shared" ref="I94:L94" si="78">I28+I61</f>
        <v>7700.4376278595128</v>
      </c>
      <c r="J94" s="14">
        <f t="shared" si="78"/>
        <v>4739.9437283165453</v>
      </c>
      <c r="K94" s="14">
        <f t="shared" si="78"/>
        <v>3891.8142894479461</v>
      </c>
      <c r="L94" s="14">
        <f t="shared" si="78"/>
        <v>3481.7530372239544</v>
      </c>
      <c r="M94" s="14">
        <f t="shared" si="20"/>
        <v>3001.4417863393505</v>
      </c>
      <c r="O94" s="14">
        <f t="shared" ref="O94:R94" si="79">O28+O61</f>
        <v>7700.4376278595128</v>
      </c>
      <c r="P94" s="14">
        <f t="shared" si="79"/>
        <v>4645.1676646632304</v>
      </c>
      <c r="Q94" s="14">
        <f t="shared" si="79"/>
        <v>3805.2534993306067</v>
      </c>
      <c r="R94" s="14">
        <f t="shared" si="79"/>
        <v>3400.8566576489975</v>
      </c>
      <c r="S94" s="14">
        <f t="shared" si="22"/>
        <v>3001.4417863393505</v>
      </c>
      <c r="U94" s="14">
        <f t="shared" ref="U94:X94" si="80">U28+U61</f>
        <v>7700.4376278595128</v>
      </c>
      <c r="V94" s="14">
        <f t="shared" si="80"/>
        <v>4739.9437283165453</v>
      </c>
      <c r="W94" s="14">
        <f t="shared" si="80"/>
        <v>3891.8142894479461</v>
      </c>
      <c r="X94" s="14">
        <f t="shared" si="80"/>
        <v>3481.7530372239544</v>
      </c>
      <c r="Y94" s="14">
        <f t="shared" si="24"/>
        <v>3001.4417863393505</v>
      </c>
    </row>
    <row r="95" spans="2:25" outlineLevel="1">
      <c r="B95" s="3">
        <v>2036</v>
      </c>
      <c r="C95" s="14">
        <f t="shared" ref="C95:F95" si="81">C29+C62</f>
        <v>7590.2507835525375</v>
      </c>
      <c r="D95" s="14">
        <f t="shared" si="81"/>
        <v>4722.3781586990899</v>
      </c>
      <c r="E95" s="14">
        <f t="shared" si="81"/>
        <v>3865.9692420432621</v>
      </c>
      <c r="F95" s="14">
        <f t="shared" si="81"/>
        <v>3452.8778753137444</v>
      </c>
      <c r="G95" s="14">
        <f t="shared" si="19"/>
        <v>2927.1673592647962</v>
      </c>
      <c r="I95" s="14">
        <f t="shared" ref="I95:L95" si="82">I29+I62</f>
        <v>7590.2507835525375</v>
      </c>
      <c r="J95" s="14">
        <f>J29+J62</f>
        <v>4714.5897239224469</v>
      </c>
      <c r="K95" s="14">
        <f t="shared" si="82"/>
        <v>3858.8713585508699</v>
      </c>
      <c r="L95" s="14">
        <f t="shared" si="82"/>
        <v>3446.2557692698451</v>
      </c>
      <c r="M95" s="14">
        <f t="shared" si="20"/>
        <v>2927.1673592647962</v>
      </c>
      <c r="O95" s="14">
        <f t="shared" ref="O95:R95" si="83">O29+O62</f>
        <v>7590.2507835525375</v>
      </c>
      <c r="P95" s="14">
        <f t="shared" si="83"/>
        <v>4620.1549522556434</v>
      </c>
      <c r="Q95" s="14">
        <f t="shared" si="83"/>
        <v>3772.8095212056164</v>
      </c>
      <c r="R95" s="14">
        <f t="shared" si="83"/>
        <v>3365.9627334875668</v>
      </c>
      <c r="S95" s="14">
        <f t="shared" si="22"/>
        <v>2927.1673592647962</v>
      </c>
      <c r="U95" s="14">
        <f t="shared" ref="U95:X95" si="84">U29+U62</f>
        <v>7590.2507835525375</v>
      </c>
      <c r="V95" s="14">
        <f t="shared" si="84"/>
        <v>4714.5897239224469</v>
      </c>
      <c r="W95" s="14">
        <f t="shared" si="84"/>
        <v>3858.8713585508699</v>
      </c>
      <c r="X95" s="14">
        <f t="shared" si="84"/>
        <v>3446.2557692698451</v>
      </c>
      <c r="Y95" s="14">
        <f t="shared" si="24"/>
        <v>2927.1673592647962</v>
      </c>
    </row>
    <row r="96" spans="2:25" outlineLevel="1">
      <c r="B96" s="3">
        <v>2037</v>
      </c>
      <c r="C96" s="14">
        <f t="shared" ref="C96:F96" si="85">C30+C63</f>
        <v>7488.8887125973351</v>
      </c>
      <c r="D96" s="14">
        <f t="shared" si="85"/>
        <v>4698.4409808644323</v>
      </c>
      <c r="E96" s="14">
        <f t="shared" si="85"/>
        <v>3834.8618880986915</v>
      </c>
      <c r="F96" s="14">
        <f t="shared" si="85"/>
        <v>3419.3521998773008</v>
      </c>
      <c r="G96" s="14">
        <f t="shared" si="19"/>
        <v>2863.6603176688036</v>
      </c>
      <c r="I96" s="14">
        <f t="shared" ref="I96:L96" si="86">I30+I63</f>
        <v>7488.8887125973351</v>
      </c>
      <c r="J96" s="14">
        <f t="shared" si="86"/>
        <v>4690.6791716155813</v>
      </c>
      <c r="K96" s="14">
        <f t="shared" si="86"/>
        <v>3827.8029298709571</v>
      </c>
      <c r="L96" s="14">
        <f t="shared" si="86"/>
        <v>3412.7771630514185</v>
      </c>
      <c r="M96" s="14">
        <f t="shared" si="20"/>
        <v>2863.6603176688036</v>
      </c>
      <c r="O96" s="14">
        <f t="shared" ref="O96:R96" si="87">O30+O63</f>
        <v>7488.8887125973351</v>
      </c>
      <c r="P96" s="14">
        <f t="shared" si="87"/>
        <v>4596.5672344732657</v>
      </c>
      <c r="Q96" s="14">
        <f t="shared" si="87"/>
        <v>3742.213061359676</v>
      </c>
      <c r="R96" s="14">
        <f t="shared" si="87"/>
        <v>3333.054841537597</v>
      </c>
      <c r="S96" s="14">
        <f t="shared" si="22"/>
        <v>2863.6603176688036</v>
      </c>
      <c r="U96" s="14">
        <f t="shared" ref="U96:X96" si="88">U30+U63</f>
        <v>7488.8887125973351</v>
      </c>
      <c r="V96" s="14">
        <f t="shared" si="88"/>
        <v>4690.6791716155813</v>
      </c>
      <c r="W96" s="14">
        <f t="shared" si="88"/>
        <v>3827.8029298709571</v>
      </c>
      <c r="X96" s="14">
        <f t="shared" si="88"/>
        <v>3412.7771630514185</v>
      </c>
      <c r="Y96" s="14">
        <f t="shared" si="24"/>
        <v>2863.6603176688036</v>
      </c>
    </row>
    <row r="97" spans="2:25" outlineLevel="1">
      <c r="B97" s="3">
        <v>2038</v>
      </c>
      <c r="C97" s="14">
        <f t="shared" ref="C97:F97" si="89">C31+C64</f>
        <v>7395.0420930847986</v>
      </c>
      <c r="D97" s="14">
        <f t="shared" si="89"/>
        <v>4675.7930498444266</v>
      </c>
      <c r="E97" s="14">
        <f t="shared" si="89"/>
        <v>3805.4291024811455</v>
      </c>
      <c r="F97" s="14">
        <f t="shared" si="89"/>
        <v>3387.6302562728602</v>
      </c>
      <c r="G97" s="14">
        <f t="shared" si="19"/>
        <v>2808.3474682918745</v>
      </c>
      <c r="I97" s="14">
        <f t="shared" ref="I97:L97" si="90">I31+I64</f>
        <v>7395.0420930847986</v>
      </c>
      <c r="J97" s="14">
        <f t="shared" si="90"/>
        <v>4668.0565000966781</v>
      </c>
      <c r="K97" s="14">
        <f t="shared" si="90"/>
        <v>3798.4070724515368</v>
      </c>
      <c r="L97" s="14">
        <f t="shared" si="90"/>
        <v>3381.0998737717168</v>
      </c>
      <c r="M97" s="14">
        <f t="shared" si="20"/>
        <v>2808.3474682918745</v>
      </c>
      <c r="O97" s="14">
        <f t="shared" ref="O97:R97" si="91">O31+O64</f>
        <v>7395.0420930847986</v>
      </c>
      <c r="P97" s="14">
        <f t="shared" si="91"/>
        <v>4574.2508344052349</v>
      </c>
      <c r="Q97" s="14">
        <f t="shared" si="91"/>
        <v>3713.2649583425336</v>
      </c>
      <c r="R97" s="14">
        <f t="shared" si="91"/>
        <v>3301.9189859453554</v>
      </c>
      <c r="S97" s="14">
        <f t="shared" si="22"/>
        <v>2808.3474682918745</v>
      </c>
      <c r="U97" s="14">
        <f t="shared" ref="U97:X97" si="92">U31+U64</f>
        <v>7395.0420930847986</v>
      </c>
      <c r="V97" s="14">
        <f t="shared" si="92"/>
        <v>4668.0565000966781</v>
      </c>
      <c r="W97" s="14">
        <f t="shared" si="92"/>
        <v>3798.4070724515368</v>
      </c>
      <c r="X97" s="14">
        <f t="shared" si="92"/>
        <v>3381.0998737717168</v>
      </c>
      <c r="Y97" s="14">
        <f t="shared" si="24"/>
        <v>2808.3474682918745</v>
      </c>
    </row>
    <row r="98" spans="2:25" outlineLevel="1">
      <c r="B98" s="3">
        <v>2039</v>
      </c>
      <c r="C98" s="14">
        <f t="shared" ref="C98:F98" si="93">C32+C65</f>
        <v>7307.6729805407003</v>
      </c>
      <c r="D98" s="14">
        <f t="shared" si="93"/>
        <v>4654.30253467688</v>
      </c>
      <c r="E98" s="14">
        <f t="shared" si="93"/>
        <v>3777.499733597906</v>
      </c>
      <c r="F98" s="14">
        <f t="shared" si="93"/>
        <v>3357.5277864558993</v>
      </c>
      <c r="G98" s="14">
        <f t="shared" si="19"/>
        <v>2759.464861988602</v>
      </c>
      <c r="I98" s="14">
        <f t="shared" ref="I98:L98" si="94">I32+I65</f>
        <v>7307.6729805407003</v>
      </c>
      <c r="J98" s="14">
        <f t="shared" si="94"/>
        <v>4646.5900117579868</v>
      </c>
      <c r="K98" s="14">
        <f t="shared" si="94"/>
        <v>3770.5128296577909</v>
      </c>
      <c r="L98" s="14">
        <f t="shared" si="94"/>
        <v>3351.0398791332545</v>
      </c>
      <c r="M98" s="14">
        <f t="shared" si="20"/>
        <v>2759.464861988602</v>
      </c>
      <c r="O98" s="14">
        <f t="shared" ref="O98:R98" si="95">O32+O65</f>
        <v>7307.6729805407003</v>
      </c>
      <c r="P98" s="14">
        <f t="shared" si="95"/>
        <v>4553.0756713664059</v>
      </c>
      <c r="Q98" s="14">
        <f t="shared" si="95"/>
        <v>3685.7966193838902</v>
      </c>
      <c r="R98" s="14">
        <f t="shared" si="95"/>
        <v>3272.3740028461889</v>
      </c>
      <c r="S98" s="14">
        <f t="shared" si="22"/>
        <v>2759.464861988602</v>
      </c>
      <c r="U98" s="14">
        <f t="shared" ref="U98:X98" si="96">U32+U65</f>
        <v>7307.6729805407003</v>
      </c>
      <c r="V98" s="14">
        <f t="shared" si="96"/>
        <v>4646.5900117579868</v>
      </c>
      <c r="W98" s="14">
        <f t="shared" si="96"/>
        <v>3770.5128296577909</v>
      </c>
      <c r="X98" s="14">
        <f t="shared" si="96"/>
        <v>3351.0398791332545</v>
      </c>
      <c r="Y98" s="14">
        <f t="shared" si="24"/>
        <v>2759.464861988602</v>
      </c>
    </row>
    <row r="99" spans="2:25" outlineLevel="1">
      <c r="B99" s="3">
        <v>2040</v>
      </c>
      <c r="C99" s="14">
        <f t="shared" ref="C99:F99" si="97">C33+C66</f>
        <v>7225.9446338989092</v>
      </c>
      <c r="D99" s="14">
        <f t="shared" si="97"/>
        <v>4633.8568480227805</v>
      </c>
      <c r="E99" s="14">
        <f t="shared" si="97"/>
        <v>3750.927602501401</v>
      </c>
      <c r="F99" s="14">
        <f t="shared" si="97"/>
        <v>3328.8874047219888</v>
      </c>
      <c r="G99" s="14">
        <f t="shared" si="19"/>
        <v>2715.7531487761203</v>
      </c>
      <c r="I99" s="14">
        <f t="shared" ref="I99:L99" si="98">I33+I66</f>
        <v>7225.9446338989092</v>
      </c>
      <c r="J99" s="14">
        <f t="shared" si="98"/>
        <v>4626.1672339928609</v>
      </c>
      <c r="K99" s="14">
        <f t="shared" si="98"/>
        <v>3743.9741902754504</v>
      </c>
      <c r="L99" s="14">
        <f t="shared" si="98"/>
        <v>3322.4399962581101</v>
      </c>
      <c r="M99" s="14">
        <f t="shared" si="20"/>
        <v>2715.7531487761203</v>
      </c>
      <c r="O99" s="14">
        <f t="shared" ref="O99:R99" si="99">O33+O66</f>
        <v>7225.9446338989092</v>
      </c>
      <c r="P99" s="14">
        <f t="shared" si="99"/>
        <v>4532.9306638800899</v>
      </c>
      <c r="Q99" s="14">
        <f t="shared" si="99"/>
        <v>3659.6640670357961</v>
      </c>
      <c r="R99" s="14">
        <f t="shared" si="99"/>
        <v>3244.2651686335771</v>
      </c>
      <c r="S99" s="14">
        <f t="shared" si="22"/>
        <v>2715.7531487761203</v>
      </c>
      <c r="U99" s="14">
        <f t="shared" ref="U99:X99" si="100">U33+U66</f>
        <v>7225.9446338989092</v>
      </c>
      <c r="V99" s="14">
        <f t="shared" si="100"/>
        <v>4626.1672339928609</v>
      </c>
      <c r="W99" s="14">
        <f t="shared" si="100"/>
        <v>3743.9741902754504</v>
      </c>
      <c r="X99" s="14">
        <f t="shared" si="100"/>
        <v>3322.4399962581101</v>
      </c>
      <c r="Y99" s="14">
        <f t="shared" si="24"/>
        <v>2715.7531487761203</v>
      </c>
    </row>
    <row r="100" spans="2:25" ht="25.5" customHeight="1" outlineLevel="1">
      <c r="B100" s="3">
        <v>2041</v>
      </c>
      <c r="C100" s="14">
        <f t="shared" ref="C100:F100" si="101">C34+C67</f>
        <v>7149.1726530802071</v>
      </c>
      <c r="D100" s="14">
        <f t="shared" si="101"/>
        <v>4614.3590734595127</v>
      </c>
      <c r="E100" s="14">
        <f t="shared" si="101"/>
        <v>3725.5868683713161</v>
      </c>
      <c r="F100" s="14">
        <f t="shared" si="101"/>
        <v>3301.5736127933337</v>
      </c>
      <c r="G100" s="14">
        <f t="shared" si="19"/>
        <v>2676.2833857963187</v>
      </c>
      <c r="I100" s="14">
        <f t="shared" ref="I100:L100" si="102">I34+I67</f>
        <v>7149.1726530802071</v>
      </c>
      <c r="J100" s="14">
        <f t="shared" si="102"/>
        <v>4606.691349802577</v>
      </c>
      <c r="K100" s="14">
        <f t="shared" si="102"/>
        <v>3718.6654588372353</v>
      </c>
      <c r="L100" s="14">
        <f t="shared" si="102"/>
        <v>3295.164902632318</v>
      </c>
      <c r="M100" s="14">
        <f t="shared" si="20"/>
        <v>2676.2833857963187</v>
      </c>
      <c r="O100" s="14">
        <f t="shared" ref="O100:R100" si="103">O34+O67</f>
        <v>7149.1726530802071</v>
      </c>
      <c r="P100" s="14">
        <f t="shared" si="103"/>
        <v>4513.7202004622268</v>
      </c>
      <c r="Q100" s="14">
        <f t="shared" si="103"/>
        <v>3634.7433682365008</v>
      </c>
      <c r="R100" s="14">
        <f t="shared" si="103"/>
        <v>3217.4592919300012</v>
      </c>
      <c r="S100" s="14">
        <f t="shared" si="22"/>
        <v>2676.2833857963187</v>
      </c>
      <c r="U100" s="14">
        <f t="shared" ref="U100:X100" si="104">U34+U67</f>
        <v>7149.1726530802071</v>
      </c>
      <c r="V100" s="14">
        <f t="shared" si="104"/>
        <v>4606.691349802577</v>
      </c>
      <c r="W100" s="14">
        <f t="shared" si="104"/>
        <v>3718.6654588372353</v>
      </c>
      <c r="X100" s="14">
        <f t="shared" si="104"/>
        <v>3295.164902632318</v>
      </c>
      <c r="Y100" s="14">
        <f t="shared" si="24"/>
        <v>2676.2833857963187</v>
      </c>
    </row>
    <row r="101" spans="2:25" outlineLevel="1">
      <c r="B101" s="3">
        <v>2042</v>
      </c>
      <c r="C101" s="14">
        <f t="shared" ref="C101:F101" si="105">C35+C68</f>
        <v>7076.7901042168924</v>
      </c>
      <c r="D101" s="14">
        <f t="shared" si="105"/>
        <v>4595.7251853420466</v>
      </c>
      <c r="E101" s="14">
        <f t="shared" si="105"/>
        <v>3701.3684217447953</v>
      </c>
      <c r="F101" s="14">
        <f t="shared" si="105"/>
        <v>3275.4689199162667</v>
      </c>
      <c r="G101" s="14">
        <f t="shared" si="19"/>
        <v>2640.3517133139585</v>
      </c>
      <c r="I101" s="14">
        <f t="shared" ref="I101:L101" si="106">I35+I68</f>
        <v>7076.7901042168924</v>
      </c>
      <c r="J101" s="14">
        <f t="shared" si="106"/>
        <v>4588.0784202653722</v>
      </c>
      <c r="K101" s="14">
        <f t="shared" si="106"/>
        <v>3694.4776526656156</v>
      </c>
      <c r="L101" s="14">
        <f t="shared" si="106"/>
        <v>3269.0972608135953</v>
      </c>
      <c r="M101" s="14">
        <f t="shared" si="20"/>
        <v>2640.3517133139585</v>
      </c>
      <c r="O101" s="14">
        <f t="shared" ref="O101:R101" si="107">O35+O68</f>
        <v>7076.7901042168924</v>
      </c>
      <c r="P101" s="14">
        <f t="shared" si="107"/>
        <v>4495.3613937107048</v>
      </c>
      <c r="Q101" s="14">
        <f t="shared" si="107"/>
        <v>3610.9270775805608</v>
      </c>
      <c r="R101" s="14">
        <f t="shared" si="107"/>
        <v>3191.8408941937028</v>
      </c>
      <c r="S101" s="14">
        <f t="shared" si="22"/>
        <v>2640.3517133139585</v>
      </c>
      <c r="U101" s="14">
        <f t="shared" ref="U101:X101" si="108">U35+U68</f>
        <v>7076.7901042168924</v>
      </c>
      <c r="V101" s="14">
        <f t="shared" si="108"/>
        <v>4588.0784202653722</v>
      </c>
      <c r="W101" s="14">
        <f t="shared" si="108"/>
        <v>3694.4776526656156</v>
      </c>
      <c r="X101" s="14">
        <f t="shared" si="108"/>
        <v>3269.0972608135953</v>
      </c>
      <c r="Y101" s="14">
        <f t="shared" si="24"/>
        <v>2640.3517133139585</v>
      </c>
    </row>
    <row r="102" spans="2:25" outlineLevel="1">
      <c r="B102" s="3">
        <v>2043</v>
      </c>
      <c r="C102" s="14">
        <f t="shared" ref="C102:F102" si="109">C36+C69</f>
        <v>7008.3220866043375</v>
      </c>
      <c r="D102" s="14">
        <f t="shared" si="109"/>
        <v>4577.8818591565159</v>
      </c>
      <c r="E102" s="14">
        <f t="shared" si="109"/>
        <v>3678.1770435444619</v>
      </c>
      <c r="F102" s="14">
        <f t="shared" si="109"/>
        <v>3250.4707864306592</v>
      </c>
      <c r="G102" s="14">
        <f t="shared" si="19"/>
        <v>2607.4127062906409</v>
      </c>
      <c r="I102" s="14">
        <f t="shared" ref="I102:L102" si="110">I36+I69</f>
        <v>7008.3220866043375</v>
      </c>
      <c r="J102" s="14">
        <f t="shared" si="110"/>
        <v>4570.2551969651786</v>
      </c>
      <c r="K102" s="14">
        <f t="shared" si="110"/>
        <v>3671.3156639345989</v>
      </c>
      <c r="L102" s="14">
        <f t="shared" si="110"/>
        <v>3244.1346656692385</v>
      </c>
      <c r="M102" s="14">
        <f t="shared" si="20"/>
        <v>2607.4127062906409</v>
      </c>
      <c r="O102" s="14">
        <f t="shared" ref="O102:R102" si="111">O36+O69</f>
        <v>7008.3220866043375</v>
      </c>
      <c r="P102" s="14">
        <f t="shared" si="111"/>
        <v>4477.781917895215</v>
      </c>
      <c r="Q102" s="14">
        <f t="shared" si="111"/>
        <v>3588.1214361650054</v>
      </c>
      <c r="R102" s="14">
        <f t="shared" si="111"/>
        <v>3167.3092014370068</v>
      </c>
      <c r="S102" s="14">
        <f t="shared" si="22"/>
        <v>2607.4127062906409</v>
      </c>
      <c r="U102" s="14">
        <f t="shared" ref="U102:X102" si="112">U36+U69</f>
        <v>7008.3220866043375</v>
      </c>
      <c r="V102" s="14">
        <f t="shared" si="112"/>
        <v>4570.2551969651786</v>
      </c>
      <c r="W102" s="14">
        <f t="shared" si="112"/>
        <v>3671.3156639345989</v>
      </c>
      <c r="X102" s="14">
        <f t="shared" si="112"/>
        <v>3244.1346656692385</v>
      </c>
      <c r="Y102" s="14">
        <f t="shared" si="24"/>
        <v>2607.4127062906409</v>
      </c>
    </row>
    <row r="103" spans="2:25" outlineLevel="1">
      <c r="B103" s="3">
        <v>2044</v>
      </c>
      <c r="C103" s="14">
        <f t="shared" ref="C103:F103" si="113">C37+C70</f>
        <v>6943.366830887071</v>
      </c>
      <c r="D103" s="14">
        <f t="shared" si="113"/>
        <v>4560.7647279626362</v>
      </c>
      <c r="E103" s="14">
        <f t="shared" si="113"/>
        <v>3655.9291426909281</v>
      </c>
      <c r="F103" s="14">
        <f t="shared" si="113"/>
        <v>3226.4891895705146</v>
      </c>
      <c r="G103" s="14">
        <f t="shared" si="19"/>
        <v>2577.0355737885843</v>
      </c>
      <c r="I103" s="14">
        <f t="shared" ref="I103:L103" si="114">I37+I70</f>
        <v>6943.366830887071</v>
      </c>
      <c r="J103" s="14">
        <f t="shared" si="114"/>
        <v>4553.157380101934</v>
      </c>
      <c r="K103" s="14">
        <f t="shared" si="114"/>
        <v>3649.0959997206342</v>
      </c>
      <c r="L103" s="14">
        <f t="shared" si="114"/>
        <v>3220.1872131252767</v>
      </c>
      <c r="M103" s="14">
        <f t="shared" si="20"/>
        <v>2577.0355737885843</v>
      </c>
      <c r="O103" s="14">
        <f t="shared" ref="O103:R103" si="115">O37+O70</f>
        <v>6943.366830887071</v>
      </c>
      <c r="P103" s="14">
        <f t="shared" si="115"/>
        <v>4460.9182872909169</v>
      </c>
      <c r="Q103" s="14">
        <f t="shared" si="115"/>
        <v>3566.2441412058247</v>
      </c>
      <c r="R103" s="14">
        <f t="shared" si="115"/>
        <v>3143.7757487267654</v>
      </c>
      <c r="S103" s="14">
        <f t="shared" si="22"/>
        <v>2577.0355737885843</v>
      </c>
      <c r="U103" s="14">
        <f t="shared" ref="U103:X103" si="116">U37+U70</f>
        <v>6943.366830887071</v>
      </c>
      <c r="V103" s="14">
        <f t="shared" si="116"/>
        <v>4553.157380101934</v>
      </c>
      <c r="W103" s="14">
        <f t="shared" si="116"/>
        <v>3649.0959997206342</v>
      </c>
      <c r="X103" s="14">
        <f t="shared" si="116"/>
        <v>3220.1872131252767</v>
      </c>
      <c r="Y103" s="14">
        <f t="shared" si="24"/>
        <v>2577.0355737885843</v>
      </c>
    </row>
    <row r="104" spans="2:25" outlineLevel="1">
      <c r="B104" s="3">
        <v>2045</v>
      </c>
      <c r="C104" s="14">
        <f t="shared" ref="C104:F104" si="117">C38+C71</f>
        <v>6881.5814137491516</v>
      </c>
      <c r="D104" s="14">
        <f t="shared" si="117"/>
        <v>4544.3169801155391</v>
      </c>
      <c r="E104" s="14">
        <f t="shared" si="117"/>
        <v>3634.5509364031946</v>
      </c>
      <c r="F104" s="14">
        <f t="shared" si="117"/>
        <v>3203.444665398401</v>
      </c>
      <c r="G104" s="14">
        <f t="shared" si="19"/>
        <v>2548.8744387599763</v>
      </c>
      <c r="I104" s="14">
        <f t="shared" ref="I104:L104" si="118">I38+I71</f>
        <v>6881.5814137491516</v>
      </c>
      <c r="J104" s="14">
        <f t="shared" si="118"/>
        <v>4536.7282175663804</v>
      </c>
      <c r="K104" s="14">
        <f t="shared" si="118"/>
        <v>3627.7449642809765</v>
      </c>
      <c r="L104" s="14">
        <f t="shared" si="118"/>
        <v>3197.1755444926957</v>
      </c>
      <c r="M104" s="14">
        <f t="shared" si="20"/>
        <v>2548.8744387599763</v>
      </c>
      <c r="O104" s="14">
        <f t="shared" ref="O104:R104" si="119">O38+O71</f>
        <v>6881.5814137491516</v>
      </c>
      <c r="P104" s="14">
        <f t="shared" si="119"/>
        <v>4444.7144716578332</v>
      </c>
      <c r="Q104" s="14">
        <f t="shared" si="119"/>
        <v>3545.2225522990816</v>
      </c>
      <c r="R104" s="14">
        <f t="shared" si="119"/>
        <v>3121.1624535110163</v>
      </c>
      <c r="S104" s="14">
        <f t="shared" si="22"/>
        <v>2548.8744387599763</v>
      </c>
      <c r="U104" s="14">
        <f t="shared" ref="U104:X104" si="120">U38+U71</f>
        <v>6881.5814137491516</v>
      </c>
      <c r="V104" s="14">
        <f t="shared" si="120"/>
        <v>4536.7282175663804</v>
      </c>
      <c r="W104" s="14">
        <f t="shared" si="120"/>
        <v>3627.7449642809765</v>
      </c>
      <c r="X104" s="14">
        <f t="shared" si="120"/>
        <v>3197.1755444926957</v>
      </c>
      <c r="Y104" s="14">
        <f t="shared" si="24"/>
        <v>2548.8744387599763</v>
      </c>
    </row>
    <row r="105" spans="2:25" outlineLevel="1">
      <c r="B105" s="3">
        <v>2046</v>
      </c>
      <c r="C105" s="14">
        <f t="shared" ref="C105:F105" si="121">C39+C72</f>
        <v>6822.6707988702374</v>
      </c>
      <c r="D105" s="14">
        <f t="shared" si="121"/>
        <v>4528.4882211098675</v>
      </c>
      <c r="E105" s="14">
        <f t="shared" si="121"/>
        <v>3613.9769731339402</v>
      </c>
      <c r="F105" s="14">
        <f t="shared" si="121"/>
        <v>3181.2667192979993</v>
      </c>
      <c r="G105" s="14">
        <f t="shared" si="19"/>
        <v>2522.6476120348857</v>
      </c>
      <c r="I105" s="14">
        <f t="shared" ref="I105:L105" si="122">I39+I72</f>
        <v>6822.6707988702374</v>
      </c>
      <c r="J105" s="14">
        <f t="shared" si="122"/>
        <v>4520.9173678909438</v>
      </c>
      <c r="K105" s="14">
        <f t="shared" si="122"/>
        <v>3607.197183607037</v>
      </c>
      <c r="L105" s="14">
        <f t="shared" si="122"/>
        <v>3175.0292589165824</v>
      </c>
      <c r="M105" s="14">
        <f t="shared" si="20"/>
        <v>2522.6476120348857</v>
      </c>
      <c r="O105" s="14">
        <f t="shared" ref="O105:R105" si="123">O39+O72</f>
        <v>6822.6707988702374</v>
      </c>
      <c r="P105" s="14">
        <f t="shared" si="123"/>
        <v>4429.120772611499</v>
      </c>
      <c r="Q105" s="14">
        <f t="shared" si="123"/>
        <v>3524.992235593335</v>
      </c>
      <c r="R105" s="14">
        <f t="shared" si="123"/>
        <v>3099.4000517919021</v>
      </c>
      <c r="S105" s="14">
        <f t="shared" si="22"/>
        <v>2522.6476120348857</v>
      </c>
      <c r="U105" s="14">
        <f t="shared" ref="U105:X105" si="124">U39+U72</f>
        <v>6822.6707988702374</v>
      </c>
      <c r="V105" s="14">
        <f t="shared" si="124"/>
        <v>4520.9173678909438</v>
      </c>
      <c r="W105" s="14">
        <f t="shared" si="124"/>
        <v>3607.197183607037</v>
      </c>
      <c r="X105" s="14">
        <f t="shared" si="124"/>
        <v>3175.0292589165824</v>
      </c>
      <c r="Y105" s="14">
        <f t="shared" si="24"/>
        <v>2522.6476120348857</v>
      </c>
    </row>
    <row r="106" spans="2:25" outlineLevel="1">
      <c r="B106" s="3">
        <v>2047</v>
      </c>
      <c r="C106" s="14">
        <f t="shared" ref="C106:F106" si="125">C40+C73</f>
        <v>6766.3793159513243</v>
      </c>
      <c r="D106" s="14">
        <f t="shared" si="125"/>
        <v>4513.2335420048339</v>
      </c>
      <c r="E106" s="14">
        <f t="shared" si="125"/>
        <v>3594.1489235160134</v>
      </c>
      <c r="F106" s="14">
        <f t="shared" si="125"/>
        <v>3159.8925247816319</v>
      </c>
      <c r="G106" s="14">
        <f t="shared" si="19"/>
        <v>2498.1227915127147</v>
      </c>
      <c r="I106" s="14">
        <f t="shared" ref="I106:L106" si="126">I40+I73</f>
        <v>6766.3793159513243</v>
      </c>
      <c r="J106" s="14">
        <f t="shared" si="126"/>
        <v>4505.6799695872714</v>
      </c>
      <c r="K106" s="14">
        <f t="shared" si="126"/>
        <v>3587.3943977048839</v>
      </c>
      <c r="L106" s="14">
        <f t="shared" si="126"/>
        <v>3153.6856137967607</v>
      </c>
      <c r="M106" s="14">
        <f t="shared" si="20"/>
        <v>2498.1227915127147</v>
      </c>
      <c r="O106" s="14">
        <f t="shared" ref="O106:R106" si="127">O40+O73</f>
        <v>6766.3793159513243</v>
      </c>
      <c r="P106" s="14">
        <f t="shared" si="127"/>
        <v>4414.0929040243309</v>
      </c>
      <c r="Q106" s="14">
        <f t="shared" si="127"/>
        <v>3505.4957722449358</v>
      </c>
      <c r="R106" s="14">
        <f t="shared" si="127"/>
        <v>3078.4268181051953</v>
      </c>
      <c r="S106" s="14">
        <f t="shared" si="22"/>
        <v>2498.1227915127147</v>
      </c>
      <c r="U106" s="14">
        <f t="shared" ref="U106:X106" si="128">U40+U73</f>
        <v>6766.3793159513243</v>
      </c>
      <c r="V106" s="14">
        <f t="shared" si="128"/>
        <v>4505.6799695872714</v>
      </c>
      <c r="W106" s="14">
        <f t="shared" si="128"/>
        <v>3587.3943977048839</v>
      </c>
      <c r="X106" s="14">
        <f t="shared" si="128"/>
        <v>3153.6856137967607</v>
      </c>
      <c r="Y106" s="14">
        <f t="shared" si="24"/>
        <v>2498.1227915127147</v>
      </c>
    </row>
    <row r="107" spans="2:25" outlineLevel="1">
      <c r="B107" s="3">
        <v>2048</v>
      </c>
      <c r="C107" s="14">
        <f t="shared" ref="C107:F107" si="129">C41+C74</f>
        <v>6712.483954563264</v>
      </c>
      <c r="D107" s="14">
        <f t="shared" si="129"/>
        <v>4498.5127510041029</v>
      </c>
      <c r="E107" s="14">
        <f t="shared" si="129"/>
        <v>3575.0145829969861</v>
      </c>
      <c r="F107" s="14">
        <f t="shared" si="129"/>
        <v>3139.2658500421962</v>
      </c>
      <c r="G107" s="14">
        <f t="shared" si="19"/>
        <v>2475.1062708270611</v>
      </c>
      <c r="I107" s="14">
        <f t="shared" ref="I107:L107" si="130">I41+I74</f>
        <v>6712.483954563264</v>
      </c>
      <c r="J107" s="14">
        <f t="shared" si="130"/>
        <v>4490.9758734838397</v>
      </c>
      <c r="K107" s="14">
        <f t="shared" si="130"/>
        <v>3568.2844643375515</v>
      </c>
      <c r="L107" s="14">
        <f t="shared" si="130"/>
        <v>3133.088452679247</v>
      </c>
      <c r="M107" s="14">
        <f t="shared" si="20"/>
        <v>2475.1062708270611</v>
      </c>
      <c r="O107" s="14">
        <f t="shared" ref="O107:R107" si="131">O41+O74</f>
        <v>6712.483954563264</v>
      </c>
      <c r="P107" s="14">
        <f t="shared" si="131"/>
        <v>4399.5912335506519</v>
      </c>
      <c r="Q107" s="14">
        <f t="shared" si="131"/>
        <v>3486.6817755919064</v>
      </c>
      <c r="R107" s="14">
        <f t="shared" si="131"/>
        <v>3058.1875096534845</v>
      </c>
      <c r="S107" s="14">
        <f t="shared" si="22"/>
        <v>2475.1062708270611</v>
      </c>
      <c r="U107" s="14">
        <f t="shared" ref="U107:X107" si="132">U41+U74</f>
        <v>6712.483954563264</v>
      </c>
      <c r="V107" s="14">
        <f t="shared" si="132"/>
        <v>4490.9758734838397</v>
      </c>
      <c r="W107" s="14">
        <f t="shared" si="132"/>
        <v>3568.2844643375515</v>
      </c>
      <c r="X107" s="14">
        <f t="shared" si="132"/>
        <v>3133.088452679247</v>
      </c>
      <c r="Y107" s="14">
        <f t="shared" si="24"/>
        <v>2475.1062708270611</v>
      </c>
    </row>
    <row r="108" spans="2:25" outlineLevel="1">
      <c r="B108" s="3">
        <v>2049</v>
      </c>
      <c r="C108" s="14">
        <f t="shared" ref="C108:F108" si="133">C42+C75</f>
        <v>6660.7890278752338</v>
      </c>
      <c r="D108" s="14">
        <f t="shared" si="133"/>
        <v>4484.2897350557796</v>
      </c>
      <c r="E108" s="14">
        <f t="shared" si="133"/>
        <v>3556.5270431827257</v>
      </c>
      <c r="F108" s="14">
        <f t="shared" si="133"/>
        <v>3119.3361660250362</v>
      </c>
      <c r="G108" s="14">
        <f t="shared" si="19"/>
        <v>2453.4349257462973</v>
      </c>
      <c r="I108" s="14">
        <f t="shared" ref="I108:L108" si="134">I42+I75</f>
        <v>6660.7890278752338</v>
      </c>
      <c r="J108" s="14">
        <f t="shared" si="134"/>
        <v>4476.7690049593784</v>
      </c>
      <c r="K108" s="14">
        <f t="shared" si="134"/>
        <v>3549.820531294667</v>
      </c>
      <c r="L108" s="14">
        <f t="shared" si="134"/>
        <v>3113.1873144479241</v>
      </c>
      <c r="M108" s="14">
        <f t="shared" si="20"/>
        <v>2453.4349257462973</v>
      </c>
      <c r="O108" s="14">
        <f t="shared" ref="O108:R108" si="135">O42+O75</f>
        <v>6660.7890278752338</v>
      </c>
      <c r="P108" s="14">
        <f t="shared" si="135"/>
        <v>4385.5801525405186</v>
      </c>
      <c r="Q108" s="14">
        <f t="shared" si="135"/>
        <v>3468.5040746519549</v>
      </c>
      <c r="R108" s="14">
        <f t="shared" si="135"/>
        <v>3038.6324890754381</v>
      </c>
      <c r="S108" s="14">
        <f t="shared" si="22"/>
        <v>2453.4349257462973</v>
      </c>
      <c r="U108" s="14">
        <f t="shared" ref="U108:X108" si="136">U42+U75</f>
        <v>6660.7890278752338</v>
      </c>
      <c r="V108" s="14">
        <f t="shared" si="136"/>
        <v>4476.7690049593784</v>
      </c>
      <c r="W108" s="14">
        <f t="shared" si="136"/>
        <v>3549.820531294667</v>
      </c>
      <c r="X108" s="14">
        <f t="shared" si="136"/>
        <v>3113.1873144479241</v>
      </c>
      <c r="Y108" s="14">
        <f t="shared" si="24"/>
        <v>2453.4349257462973</v>
      </c>
    </row>
    <row r="109" spans="2:25" outlineLevel="1">
      <c r="B109" s="3">
        <v>2050</v>
      </c>
      <c r="C109" s="14">
        <f t="shared" ref="C109:F109" si="137">C43+C76</f>
        <v>6611.1218836080625</v>
      </c>
      <c r="D109" s="14">
        <f t="shared" si="137"/>
        <v>4470.531925932697</v>
      </c>
      <c r="E109" s="14">
        <f t="shared" si="137"/>
        <v>3538.6439987597278</v>
      </c>
      <c r="F109" s="14">
        <f t="shared" si="137"/>
        <v>3100.0579003845887</v>
      </c>
      <c r="G109" s="14">
        <f t="shared" si="19"/>
        <v>2432.9701654682567</v>
      </c>
      <c r="I109" s="14">
        <f t="shared" ref="I109:L109" si="138">I43+I76</f>
        <v>6611.1218836080625</v>
      </c>
      <c r="J109" s="14">
        <f t="shared" si="138"/>
        <v>4463.026830555993</v>
      </c>
      <c r="K109" s="14">
        <f t="shared" si="138"/>
        <v>3531.9603440937603</v>
      </c>
      <c r="L109" s="14">
        <f t="shared" si="138"/>
        <v>3093.9366882231448</v>
      </c>
      <c r="M109" s="14">
        <f t="shared" si="20"/>
        <v>2432.9701654682567</v>
      </c>
      <c r="O109" s="14">
        <f t="shared" ref="O109:R109" si="139">O43+O76</f>
        <v>6611.1218836080625</v>
      </c>
      <c r="P109" s="14">
        <f t="shared" si="139"/>
        <v>4372.0275491134607</v>
      </c>
      <c r="Q109" s="14">
        <f t="shared" si="139"/>
        <v>3450.9210312689033</v>
      </c>
      <c r="R109" s="14">
        <f t="shared" si="139"/>
        <v>3019.7169907656385</v>
      </c>
      <c r="S109" s="14">
        <f t="shared" si="22"/>
        <v>2432.9701654682567</v>
      </c>
      <c r="U109" s="14">
        <f t="shared" ref="U109:X109" si="140">U43+U76</f>
        <v>6611.1218836080625</v>
      </c>
      <c r="V109" s="14">
        <f t="shared" si="140"/>
        <v>4463.026830555993</v>
      </c>
      <c r="W109" s="14">
        <f t="shared" si="140"/>
        <v>3531.9603440937603</v>
      </c>
      <c r="X109" s="14">
        <f t="shared" si="140"/>
        <v>3093.9366882231448</v>
      </c>
      <c r="Y109" s="14">
        <f t="shared" si="24"/>
        <v>2432.9701654682567</v>
      </c>
    </row>
    <row r="111" spans="2:25" ht="12.95">
      <c r="C111" s="1" t="s">
        <v>45</v>
      </c>
      <c r="D111" s="1"/>
      <c r="E111" s="1"/>
      <c r="F111" s="1"/>
      <c r="G111" s="1"/>
      <c r="I111" s="1" t="s">
        <v>45</v>
      </c>
      <c r="J111" s="1"/>
      <c r="K111" s="1"/>
      <c r="L111" s="1"/>
      <c r="M111" s="1"/>
      <c r="O111" s="1" t="s">
        <v>45</v>
      </c>
      <c r="P111" s="1"/>
      <c r="Q111" s="1"/>
      <c r="R111" s="1"/>
      <c r="S111" s="1"/>
      <c r="U111" s="1" t="s">
        <v>45</v>
      </c>
      <c r="V111" s="1"/>
      <c r="W111" s="1"/>
      <c r="X111" s="1"/>
      <c r="Y111" s="1"/>
    </row>
    <row r="112" spans="2:25">
      <c r="C112" s="2" t="s">
        <v>9</v>
      </c>
      <c r="D112" s="2" t="s">
        <v>11</v>
      </c>
      <c r="E112" s="2" t="s">
        <v>12</v>
      </c>
      <c r="F112" s="2" t="s">
        <v>13</v>
      </c>
      <c r="G112" s="2" t="s">
        <v>41</v>
      </c>
      <c r="I112" s="2" t="s">
        <v>9</v>
      </c>
      <c r="J112" s="2" t="s">
        <v>11</v>
      </c>
      <c r="K112" s="2" t="s">
        <v>12</v>
      </c>
      <c r="L112" s="2" t="s">
        <v>13</v>
      </c>
      <c r="M112" s="2" t="s">
        <v>41</v>
      </c>
      <c r="O112" s="2" t="s">
        <v>9</v>
      </c>
      <c r="P112" s="2" t="s">
        <v>11</v>
      </c>
      <c r="Q112" s="2" t="s">
        <v>12</v>
      </c>
      <c r="R112" s="2" t="s">
        <v>13</v>
      </c>
      <c r="S112" s="2" t="s">
        <v>41</v>
      </c>
      <c r="U112" s="2" t="s">
        <v>9</v>
      </c>
      <c r="V112" s="2" t="s">
        <v>11</v>
      </c>
      <c r="W112" s="2" t="s">
        <v>12</v>
      </c>
      <c r="X112" s="2" t="s">
        <v>13</v>
      </c>
      <c r="Y112" s="2" t="s">
        <v>41</v>
      </c>
    </row>
    <row r="113" spans="2:25">
      <c r="B113" s="3">
        <v>2021</v>
      </c>
      <c r="C113" s="16">
        <v>641.66000000000008</v>
      </c>
      <c r="D113" s="16">
        <v>435.21000000000004</v>
      </c>
      <c r="E113" s="16">
        <v>398.82000000000005</v>
      </c>
      <c r="F113" s="16">
        <v>379.40000000000009</v>
      </c>
      <c r="G113" s="16">
        <v>602.53000000000009</v>
      </c>
      <c r="I113" s="18">
        <v>637.09</v>
      </c>
      <c r="J113" s="18">
        <v>429.95999999999992</v>
      </c>
      <c r="K113" s="18">
        <v>393.58999999999992</v>
      </c>
      <c r="L113" s="18">
        <v>374.18999999999994</v>
      </c>
      <c r="M113" s="16">
        <v>597.96</v>
      </c>
      <c r="O113" s="18">
        <v>641.66000000000008</v>
      </c>
      <c r="P113" s="18">
        <v>434.53</v>
      </c>
      <c r="Q113" s="18">
        <v>398.15999999999997</v>
      </c>
      <c r="R113" s="18">
        <v>378.76</v>
      </c>
      <c r="S113" s="16">
        <v>602.53000000000009</v>
      </c>
      <c r="U113" s="18">
        <v>640.87000000000012</v>
      </c>
      <c r="V113" s="18">
        <v>425.53000000000003</v>
      </c>
      <c r="W113" s="18">
        <v>389.43</v>
      </c>
      <c r="X113" s="18">
        <v>370.22999999999996</v>
      </c>
      <c r="Y113" s="16">
        <v>601.74</v>
      </c>
    </row>
    <row r="114" spans="2:25">
      <c r="B114" s="3">
        <v>2022</v>
      </c>
      <c r="C114" s="16">
        <v>633.45000000000005</v>
      </c>
      <c r="D114" s="16">
        <v>426.18</v>
      </c>
      <c r="E114" s="16">
        <v>389.42</v>
      </c>
      <c r="F114" s="16">
        <v>369.74999999999994</v>
      </c>
      <c r="G114" s="16">
        <v>573.59999999999991</v>
      </c>
      <c r="I114" s="18">
        <v>629.24</v>
      </c>
      <c r="J114" s="18">
        <v>421.30999999999995</v>
      </c>
      <c r="K114" s="18">
        <v>384.57000000000005</v>
      </c>
      <c r="L114" s="18">
        <v>364.91999999999996</v>
      </c>
      <c r="M114" s="16">
        <v>569.39</v>
      </c>
      <c r="O114" s="18">
        <v>633.45000000000005</v>
      </c>
      <c r="P114" s="18">
        <v>425.51999999999992</v>
      </c>
      <c r="Q114" s="18">
        <v>388.78000000000003</v>
      </c>
      <c r="R114" s="18">
        <v>369.12999999999994</v>
      </c>
      <c r="S114" s="16">
        <v>573.59999999999991</v>
      </c>
      <c r="U114" s="18">
        <v>632.79999999999995</v>
      </c>
      <c r="V114" s="18">
        <v>416.79</v>
      </c>
      <c r="W114" s="18">
        <v>380.38000000000005</v>
      </c>
      <c r="X114" s="18">
        <v>360.96999999999997</v>
      </c>
      <c r="Y114" s="16">
        <v>572.94999999999993</v>
      </c>
    </row>
    <row r="115" spans="2:25">
      <c r="B115" s="3">
        <v>2023</v>
      </c>
      <c r="C115" s="16">
        <v>638.05000000000007</v>
      </c>
      <c r="D115" s="16">
        <v>425.53</v>
      </c>
      <c r="E115" s="16">
        <v>387.72</v>
      </c>
      <c r="F115" s="16">
        <v>367.47</v>
      </c>
      <c r="G115" s="16">
        <v>560.63</v>
      </c>
      <c r="I115" s="18">
        <v>634.11000000000013</v>
      </c>
      <c r="J115" s="18">
        <v>420.92999999999995</v>
      </c>
      <c r="K115" s="18">
        <v>383.15</v>
      </c>
      <c r="L115" s="18">
        <v>362.91</v>
      </c>
      <c r="M115" s="16">
        <v>556.68999999999994</v>
      </c>
      <c r="O115" s="18">
        <v>638.05000000000007</v>
      </c>
      <c r="P115" s="18">
        <v>424.87</v>
      </c>
      <c r="Q115" s="18">
        <v>387.09000000000003</v>
      </c>
      <c r="R115" s="18">
        <v>366.85</v>
      </c>
      <c r="S115" s="16">
        <v>560.63</v>
      </c>
      <c r="U115" s="18">
        <v>637.50000000000011</v>
      </c>
      <c r="V115" s="18">
        <v>416.23</v>
      </c>
      <c r="W115" s="18">
        <v>378.83000000000004</v>
      </c>
      <c r="X115" s="18">
        <v>358.87</v>
      </c>
      <c r="Y115" s="16">
        <v>560.07999999999993</v>
      </c>
    </row>
    <row r="116" spans="2:25">
      <c r="B116" s="3">
        <v>2024</v>
      </c>
      <c r="C116" s="16">
        <v>643.77</v>
      </c>
      <c r="D116" s="16">
        <v>426.12</v>
      </c>
      <c r="E116" s="16">
        <v>387.30999999999995</v>
      </c>
      <c r="F116" s="16">
        <v>366.49</v>
      </c>
      <c r="G116" s="16">
        <v>510.09999999999991</v>
      </c>
      <c r="I116" s="18">
        <v>640.05999999999995</v>
      </c>
      <c r="J116" s="18">
        <v>421.74000000000007</v>
      </c>
      <c r="K116" s="18">
        <v>382.96</v>
      </c>
      <c r="L116" s="18">
        <v>362.17</v>
      </c>
      <c r="M116" s="16">
        <v>506.38999999999993</v>
      </c>
      <c r="O116" s="18">
        <v>643.77</v>
      </c>
      <c r="P116" s="18">
        <v>425.45000000000005</v>
      </c>
      <c r="Q116" s="18">
        <v>386.66999999999996</v>
      </c>
      <c r="R116" s="18">
        <v>365.88</v>
      </c>
      <c r="S116" s="16">
        <v>510.09999999999991</v>
      </c>
      <c r="U116" s="18">
        <v>643.32000000000005</v>
      </c>
      <c r="V116" s="18">
        <v>416.88000000000005</v>
      </c>
      <c r="W116" s="18">
        <v>378.54</v>
      </c>
      <c r="X116" s="18">
        <v>358.04999999999995</v>
      </c>
      <c r="Y116" s="16">
        <v>509.64999999999992</v>
      </c>
    </row>
    <row r="117" spans="2:25">
      <c r="B117" s="3">
        <v>2025</v>
      </c>
      <c r="C117" s="16">
        <v>650.33999999999992</v>
      </c>
      <c r="D117" s="16">
        <v>427.6</v>
      </c>
      <c r="E117" s="16">
        <v>387.83000000000004</v>
      </c>
      <c r="F117" s="16">
        <v>366.47</v>
      </c>
      <c r="G117" s="16">
        <v>464.69999999999993</v>
      </c>
      <c r="I117" s="18">
        <v>646.80999999999995</v>
      </c>
      <c r="J117" s="18">
        <v>423.40000000000003</v>
      </c>
      <c r="K117" s="18">
        <v>383.67</v>
      </c>
      <c r="L117" s="18">
        <v>362.33000000000004</v>
      </c>
      <c r="M117" s="16">
        <v>461.16999999999996</v>
      </c>
      <c r="O117" s="18">
        <v>650.33999999999992</v>
      </c>
      <c r="P117" s="18">
        <v>426.93000000000006</v>
      </c>
      <c r="Q117" s="18">
        <v>387.20000000000005</v>
      </c>
      <c r="R117" s="18">
        <v>365.86</v>
      </c>
      <c r="S117" s="16">
        <v>464.69999999999993</v>
      </c>
      <c r="U117" s="18">
        <v>649.95999999999992</v>
      </c>
      <c r="V117" s="18">
        <v>418.39</v>
      </c>
      <c r="W117" s="18">
        <v>379.13</v>
      </c>
      <c r="X117" s="18">
        <v>358.13</v>
      </c>
      <c r="Y117" s="16">
        <v>464.31999999999994</v>
      </c>
    </row>
    <row r="118" spans="2:25">
      <c r="B118" s="3">
        <v>2026</v>
      </c>
      <c r="C118" s="16">
        <v>657.50000000000011</v>
      </c>
      <c r="D118" s="16">
        <v>429.73</v>
      </c>
      <c r="E118" s="16">
        <v>389.03</v>
      </c>
      <c r="F118" s="16">
        <v>367.13</v>
      </c>
      <c r="G118" s="16">
        <v>423.79999999999995</v>
      </c>
      <c r="I118" s="18">
        <v>654.1400000000001</v>
      </c>
      <c r="J118" s="18">
        <v>425.69</v>
      </c>
      <c r="K118" s="18">
        <v>385.03</v>
      </c>
      <c r="L118" s="18">
        <v>363.15999999999997</v>
      </c>
      <c r="M118" s="16">
        <v>420.43999999999994</v>
      </c>
      <c r="O118" s="18">
        <v>657.50000000000011</v>
      </c>
      <c r="P118" s="18">
        <v>429.05</v>
      </c>
      <c r="Q118" s="18">
        <v>388.39</v>
      </c>
      <c r="R118" s="18">
        <v>366.52</v>
      </c>
      <c r="S118" s="16">
        <v>423.79999999999995</v>
      </c>
      <c r="U118" s="18">
        <v>657.18000000000006</v>
      </c>
      <c r="V118" s="18">
        <v>420.53000000000003</v>
      </c>
      <c r="W118" s="18">
        <v>380.36999999999995</v>
      </c>
      <c r="X118" s="18">
        <v>358.86</v>
      </c>
      <c r="Y118" s="16">
        <v>423.47999999999996</v>
      </c>
    </row>
    <row r="119" spans="2:25">
      <c r="B119" s="3">
        <v>2027</v>
      </c>
      <c r="C119" s="16">
        <v>665.11</v>
      </c>
      <c r="D119" s="16">
        <v>432.35</v>
      </c>
      <c r="E119" s="16">
        <v>390.71000000000004</v>
      </c>
      <c r="F119" s="16">
        <v>368.31000000000006</v>
      </c>
      <c r="G119" s="16">
        <v>386.88</v>
      </c>
      <c r="I119" s="18">
        <v>661.89</v>
      </c>
      <c r="J119" s="18">
        <v>428.44999999999993</v>
      </c>
      <c r="K119" s="18">
        <v>386.86</v>
      </c>
      <c r="L119" s="18">
        <v>364.48</v>
      </c>
      <c r="M119" s="16">
        <v>383.65999999999997</v>
      </c>
      <c r="O119" s="18">
        <v>665.11</v>
      </c>
      <c r="P119" s="18">
        <v>431.66999999999996</v>
      </c>
      <c r="Q119" s="18">
        <v>390.08000000000004</v>
      </c>
      <c r="R119" s="18">
        <v>367.70000000000005</v>
      </c>
      <c r="S119" s="16">
        <v>386.88</v>
      </c>
      <c r="U119" s="18">
        <v>664.85</v>
      </c>
      <c r="V119" s="18">
        <v>423.16</v>
      </c>
      <c r="W119" s="18">
        <v>382.1</v>
      </c>
      <c r="X119" s="18">
        <v>360.1</v>
      </c>
      <c r="Y119" s="16">
        <v>386.62</v>
      </c>
    </row>
    <row r="120" spans="2:25">
      <c r="B120" s="3">
        <v>2028</v>
      </c>
      <c r="C120" s="16">
        <v>616.44000000000005</v>
      </c>
      <c r="D120" s="16">
        <v>410.05</v>
      </c>
      <c r="E120" s="16">
        <v>367.94</v>
      </c>
      <c r="F120" s="16">
        <v>345.71</v>
      </c>
      <c r="G120" s="16">
        <v>348.46</v>
      </c>
      <c r="I120" s="18">
        <v>613.36</v>
      </c>
      <c r="J120" s="18">
        <v>406.3</v>
      </c>
      <c r="K120" s="18">
        <v>364.23</v>
      </c>
      <c r="L120" s="18">
        <v>342.03</v>
      </c>
      <c r="M120" s="16">
        <v>345.38</v>
      </c>
      <c r="O120" s="18">
        <v>616.44000000000005</v>
      </c>
      <c r="P120" s="18">
        <v>409.38</v>
      </c>
      <c r="Q120" s="18">
        <v>367.31</v>
      </c>
      <c r="R120" s="18">
        <v>345.10999999999996</v>
      </c>
      <c r="S120" s="16">
        <v>348.46</v>
      </c>
      <c r="U120" s="18">
        <v>616.24</v>
      </c>
      <c r="V120" s="18">
        <v>400.97</v>
      </c>
      <c r="W120" s="18">
        <v>359.47</v>
      </c>
      <c r="X120" s="18">
        <v>337.65999999999997</v>
      </c>
      <c r="Y120" s="16">
        <v>348.26</v>
      </c>
    </row>
    <row r="121" spans="2:25">
      <c r="B121" s="3">
        <v>2029</v>
      </c>
      <c r="C121" s="16">
        <v>549.47</v>
      </c>
      <c r="D121" s="16">
        <v>376.66999999999996</v>
      </c>
      <c r="E121" s="16">
        <v>336.61</v>
      </c>
      <c r="F121" s="16">
        <v>315.71999999999997</v>
      </c>
      <c r="G121" s="16">
        <v>314.45</v>
      </c>
      <c r="I121" s="18">
        <v>546.51</v>
      </c>
      <c r="J121" s="18">
        <v>373.04</v>
      </c>
      <c r="K121" s="18">
        <v>333.03000000000003</v>
      </c>
      <c r="L121" s="18">
        <v>312.16999999999996</v>
      </c>
      <c r="M121" s="16">
        <v>311.49</v>
      </c>
      <c r="O121" s="18">
        <v>549.47</v>
      </c>
      <c r="P121" s="18">
        <v>376</v>
      </c>
      <c r="Q121" s="18">
        <v>335.99</v>
      </c>
      <c r="R121" s="18">
        <v>315.13</v>
      </c>
      <c r="S121" s="16">
        <v>314.45</v>
      </c>
      <c r="U121" s="18">
        <v>549.31000000000006</v>
      </c>
      <c r="V121" s="18">
        <v>367.68</v>
      </c>
      <c r="W121" s="18">
        <v>328.26000000000005</v>
      </c>
      <c r="X121" s="18">
        <v>307.80999999999995</v>
      </c>
      <c r="Y121" s="16">
        <v>314.28999999999996</v>
      </c>
    </row>
    <row r="122" spans="2:25">
      <c r="B122" s="3">
        <v>2030</v>
      </c>
      <c r="C122" s="16">
        <v>534.41000000000008</v>
      </c>
      <c r="D122" s="16">
        <v>370.08</v>
      </c>
      <c r="E122" s="16">
        <v>328.82</v>
      </c>
      <c r="F122" s="16">
        <v>307.53000000000003</v>
      </c>
      <c r="G122" s="16">
        <v>284.30999999999995</v>
      </c>
      <c r="I122" s="18">
        <v>531.55000000000007</v>
      </c>
      <c r="J122" s="18">
        <v>366.54999999999995</v>
      </c>
      <c r="K122" s="18">
        <v>325.34000000000003</v>
      </c>
      <c r="L122" s="18">
        <v>304.09000000000003</v>
      </c>
      <c r="M122" s="16">
        <v>281.44999999999993</v>
      </c>
      <c r="O122" s="18">
        <v>534.41000000000008</v>
      </c>
      <c r="P122" s="18">
        <v>369.40999999999997</v>
      </c>
      <c r="Q122" s="18">
        <v>328.2</v>
      </c>
      <c r="R122" s="18">
        <v>306.95000000000005</v>
      </c>
      <c r="S122" s="16">
        <v>284.30999999999995</v>
      </c>
      <c r="U122" s="18">
        <v>534.29000000000008</v>
      </c>
      <c r="V122" s="18">
        <v>361.18000000000006</v>
      </c>
      <c r="W122" s="18">
        <v>320.57000000000005</v>
      </c>
      <c r="X122" s="18">
        <v>299.75</v>
      </c>
      <c r="Y122" s="16">
        <v>284.18999999999994</v>
      </c>
    </row>
    <row r="123" spans="2:25">
      <c r="B123" s="3">
        <v>2031</v>
      </c>
      <c r="C123" s="16">
        <v>521.48</v>
      </c>
      <c r="D123" s="16">
        <v>364.31000000000006</v>
      </c>
      <c r="E123" s="16">
        <v>322.01</v>
      </c>
      <c r="F123" s="16">
        <v>300.39</v>
      </c>
      <c r="G123" s="16">
        <v>264.27000000000004</v>
      </c>
      <c r="I123" s="18">
        <v>518.73</v>
      </c>
      <c r="J123" s="18">
        <v>360.89</v>
      </c>
      <c r="K123" s="18">
        <v>318.64999999999998</v>
      </c>
      <c r="L123" s="18">
        <v>297.06000000000006</v>
      </c>
      <c r="M123" s="16">
        <v>261.52000000000004</v>
      </c>
      <c r="O123" s="18">
        <v>521.48</v>
      </c>
      <c r="P123" s="18">
        <v>363.64</v>
      </c>
      <c r="Q123" s="18">
        <v>321.39999999999998</v>
      </c>
      <c r="R123" s="18">
        <v>299.81000000000006</v>
      </c>
      <c r="S123" s="16">
        <v>264.27000000000004</v>
      </c>
      <c r="U123" s="18">
        <v>521.41</v>
      </c>
      <c r="V123" s="18">
        <v>355.5</v>
      </c>
      <c r="W123" s="18">
        <v>313.87999999999994</v>
      </c>
      <c r="X123" s="18">
        <v>292.72000000000003</v>
      </c>
      <c r="Y123" s="16">
        <v>264.20000000000005</v>
      </c>
    </row>
    <row r="124" spans="2:25">
      <c r="B124" s="3">
        <v>2032</v>
      </c>
      <c r="C124" s="16">
        <v>510.15</v>
      </c>
      <c r="D124" s="16">
        <v>359.15999999999997</v>
      </c>
      <c r="E124" s="16">
        <v>315.96999999999997</v>
      </c>
      <c r="F124" s="16">
        <v>294.03999999999996</v>
      </c>
      <c r="G124" s="16">
        <v>251.2</v>
      </c>
      <c r="I124" s="18">
        <v>507.49</v>
      </c>
      <c r="J124" s="18">
        <v>355.83</v>
      </c>
      <c r="K124" s="18">
        <v>312.7</v>
      </c>
      <c r="L124" s="18">
        <v>290.8</v>
      </c>
      <c r="M124" s="16">
        <v>248.54000000000002</v>
      </c>
      <c r="O124" s="18">
        <v>510.15</v>
      </c>
      <c r="P124" s="18">
        <v>358.48999999999995</v>
      </c>
      <c r="Q124" s="18">
        <v>315.35999999999996</v>
      </c>
      <c r="R124" s="18">
        <v>293.45999999999998</v>
      </c>
      <c r="S124" s="16">
        <v>251.2</v>
      </c>
      <c r="U124" s="18">
        <v>510.11</v>
      </c>
      <c r="V124" s="18">
        <v>350.42</v>
      </c>
      <c r="W124" s="18">
        <v>307.93</v>
      </c>
      <c r="X124" s="18">
        <v>286.48</v>
      </c>
      <c r="Y124" s="16">
        <v>251.16000000000003</v>
      </c>
    </row>
    <row r="125" spans="2:25">
      <c r="B125" s="3">
        <v>2033</v>
      </c>
      <c r="C125" s="16">
        <v>500.06</v>
      </c>
      <c r="D125" s="16">
        <v>354.50000000000006</v>
      </c>
      <c r="E125" s="16">
        <v>310.51000000000005</v>
      </c>
      <c r="F125" s="16">
        <v>288.31</v>
      </c>
      <c r="G125" s="16">
        <v>241.42000000000002</v>
      </c>
      <c r="I125" s="18">
        <v>497.47999999999996</v>
      </c>
      <c r="J125" s="18">
        <v>351.25999999999993</v>
      </c>
      <c r="K125" s="18">
        <v>307.33000000000004</v>
      </c>
      <c r="L125" s="18">
        <v>285.15999999999997</v>
      </c>
      <c r="M125" s="16">
        <v>238.83999999999997</v>
      </c>
      <c r="O125" s="18">
        <v>500.06</v>
      </c>
      <c r="P125" s="18">
        <v>353.84</v>
      </c>
      <c r="Q125" s="18">
        <v>309.91000000000008</v>
      </c>
      <c r="R125" s="18">
        <v>287.74</v>
      </c>
      <c r="S125" s="16">
        <v>241.42000000000002</v>
      </c>
      <c r="U125" s="18">
        <v>500.04999999999995</v>
      </c>
      <c r="V125" s="18">
        <v>345.82999999999993</v>
      </c>
      <c r="W125" s="18">
        <v>302.55000000000007</v>
      </c>
      <c r="X125" s="18">
        <v>280.84000000000003</v>
      </c>
      <c r="Y125" s="16">
        <v>241.41</v>
      </c>
    </row>
    <row r="126" spans="2:25">
      <c r="B126" s="3">
        <v>2034</v>
      </c>
      <c r="C126" s="16">
        <v>490.94000000000005</v>
      </c>
      <c r="D126" s="16">
        <v>350.24000000000007</v>
      </c>
      <c r="E126" s="16">
        <v>305.53000000000003</v>
      </c>
      <c r="F126" s="16">
        <v>283.09000000000003</v>
      </c>
      <c r="G126" s="16">
        <v>233.57</v>
      </c>
      <c r="I126" s="18">
        <v>488.44000000000005</v>
      </c>
      <c r="J126" s="18">
        <v>347.08</v>
      </c>
      <c r="K126" s="18">
        <v>302.43</v>
      </c>
      <c r="L126" s="18">
        <v>280.03000000000003</v>
      </c>
      <c r="M126" s="16">
        <v>231.07</v>
      </c>
      <c r="O126" s="18">
        <v>490.94000000000005</v>
      </c>
      <c r="P126" s="18">
        <v>349.58</v>
      </c>
      <c r="Q126" s="18">
        <v>304.93</v>
      </c>
      <c r="R126" s="18">
        <v>282.53000000000003</v>
      </c>
      <c r="S126" s="16">
        <v>233.57</v>
      </c>
      <c r="U126" s="18">
        <v>490.96000000000004</v>
      </c>
      <c r="V126" s="18">
        <v>341.63000000000005</v>
      </c>
      <c r="W126" s="18">
        <v>297.64999999999998</v>
      </c>
      <c r="X126" s="18">
        <v>275.72000000000003</v>
      </c>
      <c r="Y126" s="16">
        <v>233.58999999999997</v>
      </c>
    </row>
    <row r="127" spans="2:25">
      <c r="B127" s="3">
        <v>2035</v>
      </c>
      <c r="C127" s="16">
        <v>482.63000000000005</v>
      </c>
      <c r="D127" s="16">
        <v>346.32000000000005</v>
      </c>
      <c r="E127" s="16">
        <v>300.94999999999993</v>
      </c>
      <c r="F127" s="16">
        <v>278.29000000000002</v>
      </c>
      <c r="G127" s="16">
        <v>226.98000000000002</v>
      </c>
      <c r="H127" s="17"/>
      <c r="I127" s="18">
        <v>480.21000000000004</v>
      </c>
      <c r="J127" s="18">
        <v>343.25</v>
      </c>
      <c r="K127" s="18">
        <v>297.93</v>
      </c>
      <c r="L127" s="18">
        <v>275.31</v>
      </c>
      <c r="M127" s="16">
        <v>224.56</v>
      </c>
      <c r="O127" s="18">
        <v>482.63000000000005</v>
      </c>
      <c r="P127" s="18">
        <v>345.67</v>
      </c>
      <c r="Q127" s="18">
        <v>300.34999999999997</v>
      </c>
      <c r="R127" s="18">
        <v>277.73</v>
      </c>
      <c r="S127" s="16">
        <v>226.98000000000002</v>
      </c>
      <c r="U127" s="18">
        <v>482.69000000000005</v>
      </c>
      <c r="V127" s="18">
        <v>337.79</v>
      </c>
      <c r="W127" s="18">
        <v>293.15999999999997</v>
      </c>
      <c r="X127" s="18">
        <v>271.02</v>
      </c>
      <c r="Y127" s="16">
        <v>227.04000000000002</v>
      </c>
    </row>
    <row r="128" spans="2:25">
      <c r="B128" s="3">
        <v>2036</v>
      </c>
      <c r="C128" s="16">
        <v>474.99000000000007</v>
      </c>
      <c r="D128" s="16">
        <v>342.69000000000005</v>
      </c>
      <c r="E128" s="16">
        <v>296.72000000000008</v>
      </c>
      <c r="F128" s="16">
        <v>273.85000000000002</v>
      </c>
      <c r="G128" s="16">
        <v>221.29</v>
      </c>
      <c r="I128" s="18">
        <v>472.64000000000004</v>
      </c>
      <c r="J128" s="18">
        <v>339.69000000000005</v>
      </c>
      <c r="K128" s="18">
        <v>293.78000000000003</v>
      </c>
      <c r="L128" s="18">
        <v>270.95000000000005</v>
      </c>
      <c r="M128" s="16">
        <v>218.94</v>
      </c>
      <c r="O128" s="18">
        <v>474.99000000000007</v>
      </c>
      <c r="P128" s="18">
        <v>342.04000000000008</v>
      </c>
      <c r="Q128" s="18">
        <v>296.13000000000005</v>
      </c>
      <c r="R128" s="18">
        <v>273.3</v>
      </c>
      <c r="S128" s="16">
        <v>221.29</v>
      </c>
      <c r="U128" s="18">
        <v>475.07000000000005</v>
      </c>
      <c r="V128" s="18">
        <v>334.21000000000004</v>
      </c>
      <c r="W128" s="18">
        <v>289.00000000000006</v>
      </c>
      <c r="X128" s="18">
        <v>266.64999999999998</v>
      </c>
      <c r="Y128" s="16">
        <v>221.37</v>
      </c>
    </row>
    <row r="129" spans="2:25">
      <c r="B129" s="3">
        <v>2037</v>
      </c>
      <c r="C129" s="16">
        <v>467.92000000000007</v>
      </c>
      <c r="D129" s="16">
        <v>339.28</v>
      </c>
      <c r="E129" s="16">
        <v>292.77</v>
      </c>
      <c r="F129" s="16">
        <v>269.70999999999998</v>
      </c>
      <c r="G129" s="16">
        <v>216.27999999999997</v>
      </c>
      <c r="I129" s="18">
        <v>465.64000000000004</v>
      </c>
      <c r="J129" s="18">
        <v>336.34999999999997</v>
      </c>
      <c r="K129" s="18">
        <v>289.89999999999992</v>
      </c>
      <c r="L129" s="18">
        <v>266.88</v>
      </c>
      <c r="M129" s="16">
        <v>214</v>
      </c>
      <c r="O129" s="18">
        <v>467.92000000000007</v>
      </c>
      <c r="P129" s="18">
        <v>338.63</v>
      </c>
      <c r="Q129" s="18">
        <v>292.17999999999995</v>
      </c>
      <c r="R129" s="18">
        <v>269.15999999999997</v>
      </c>
      <c r="S129" s="16">
        <v>216.27999999999997</v>
      </c>
      <c r="U129" s="18">
        <v>468.03000000000009</v>
      </c>
      <c r="V129" s="18">
        <v>330.86</v>
      </c>
      <c r="W129" s="18">
        <v>285.12</v>
      </c>
      <c r="X129" s="18">
        <v>262.59000000000003</v>
      </c>
      <c r="Y129" s="16">
        <v>216.39</v>
      </c>
    </row>
    <row r="130" spans="2:25">
      <c r="B130" s="3">
        <v>2038</v>
      </c>
      <c r="C130" s="16">
        <v>461.35</v>
      </c>
      <c r="D130" s="16">
        <v>336.11</v>
      </c>
      <c r="E130" s="16">
        <v>289.08999999999997</v>
      </c>
      <c r="F130" s="16">
        <v>265.84000000000003</v>
      </c>
      <c r="G130" s="16">
        <v>211.79999999999998</v>
      </c>
      <c r="I130" s="18">
        <v>459.12</v>
      </c>
      <c r="J130" s="18">
        <v>333.23</v>
      </c>
      <c r="K130" s="18">
        <v>286.27</v>
      </c>
      <c r="L130" s="18">
        <v>263.06000000000006</v>
      </c>
      <c r="M130" s="16">
        <v>209.57</v>
      </c>
      <c r="O130" s="18">
        <v>461.35</v>
      </c>
      <c r="P130" s="18">
        <v>335.46000000000004</v>
      </c>
      <c r="Q130" s="18">
        <v>288.5</v>
      </c>
      <c r="R130" s="18">
        <v>265.29000000000002</v>
      </c>
      <c r="S130" s="16">
        <v>211.79999999999998</v>
      </c>
      <c r="U130" s="18">
        <v>461.48</v>
      </c>
      <c r="V130" s="18">
        <v>327.74</v>
      </c>
      <c r="W130" s="18">
        <v>281.5</v>
      </c>
      <c r="X130" s="18">
        <v>258.79000000000002</v>
      </c>
      <c r="Y130" s="16">
        <v>211.93</v>
      </c>
    </row>
    <row r="131" spans="2:25">
      <c r="B131" s="3">
        <v>2039</v>
      </c>
      <c r="C131" s="16">
        <v>455.17999999999995</v>
      </c>
      <c r="D131" s="16">
        <v>333.12000000000006</v>
      </c>
      <c r="E131" s="16">
        <v>285.59999999999997</v>
      </c>
      <c r="F131" s="16">
        <v>262.20000000000005</v>
      </c>
      <c r="G131" s="16">
        <v>207.73999999999998</v>
      </c>
      <c r="I131" s="18">
        <v>453.01999999999992</v>
      </c>
      <c r="J131" s="18">
        <v>330.31</v>
      </c>
      <c r="K131" s="18">
        <v>282.84999999999991</v>
      </c>
      <c r="L131" s="18">
        <v>259.49</v>
      </c>
      <c r="M131" s="16">
        <v>205.57999999999998</v>
      </c>
      <c r="O131" s="18">
        <v>455.17999999999995</v>
      </c>
      <c r="P131" s="18">
        <v>332.47</v>
      </c>
      <c r="Q131" s="18">
        <v>285.00999999999993</v>
      </c>
      <c r="R131" s="18">
        <v>261.65000000000003</v>
      </c>
      <c r="S131" s="16">
        <v>207.73999999999998</v>
      </c>
      <c r="U131" s="18">
        <v>455.33999999999992</v>
      </c>
      <c r="V131" s="18">
        <v>324.8</v>
      </c>
      <c r="W131" s="18">
        <v>278.07</v>
      </c>
      <c r="X131" s="18">
        <v>255.22000000000003</v>
      </c>
      <c r="Y131" s="16">
        <v>207.89999999999998</v>
      </c>
    </row>
    <row r="132" spans="2:25">
      <c r="B132" s="3">
        <v>2040</v>
      </c>
      <c r="C132" s="16">
        <v>449.40000000000003</v>
      </c>
      <c r="D132" s="16">
        <v>330.28000000000003</v>
      </c>
      <c r="E132" s="16">
        <v>282.32000000000005</v>
      </c>
      <c r="F132" s="16">
        <v>258.76</v>
      </c>
      <c r="G132" s="16">
        <v>204.01999999999998</v>
      </c>
      <c r="I132" s="18">
        <v>447.30000000000007</v>
      </c>
      <c r="J132" s="18">
        <v>327.53999999999996</v>
      </c>
      <c r="K132" s="18">
        <v>279.64</v>
      </c>
      <c r="L132" s="18">
        <v>256.12</v>
      </c>
      <c r="M132" s="16">
        <v>201.92</v>
      </c>
      <c r="O132" s="18">
        <v>449.40000000000003</v>
      </c>
      <c r="P132" s="18">
        <v>329.64</v>
      </c>
      <c r="Q132" s="18">
        <v>281.74</v>
      </c>
      <c r="R132" s="18">
        <v>258.21999999999997</v>
      </c>
      <c r="S132" s="16">
        <v>204.01999999999998</v>
      </c>
      <c r="U132" s="18">
        <v>449.58000000000004</v>
      </c>
      <c r="V132" s="18">
        <v>322</v>
      </c>
      <c r="W132" s="18">
        <v>274.86</v>
      </c>
      <c r="X132" s="18">
        <v>251.85000000000002</v>
      </c>
      <c r="Y132" s="16">
        <v>204.2</v>
      </c>
    </row>
    <row r="133" spans="2:25">
      <c r="B133" s="3">
        <v>2041</v>
      </c>
      <c r="C133" s="16">
        <v>443.95</v>
      </c>
      <c r="D133" s="16">
        <v>327.62</v>
      </c>
      <c r="E133" s="16">
        <v>279.22000000000003</v>
      </c>
      <c r="F133" s="16">
        <v>255.52000000000004</v>
      </c>
      <c r="G133" s="16">
        <v>200.6</v>
      </c>
      <c r="I133" s="18">
        <v>441.9</v>
      </c>
      <c r="J133" s="18">
        <v>324.93</v>
      </c>
      <c r="K133" s="18">
        <v>276.58999999999997</v>
      </c>
      <c r="L133" s="18">
        <v>252.93</v>
      </c>
      <c r="M133" s="16">
        <v>198.54999999999998</v>
      </c>
      <c r="O133" s="18">
        <v>443.95</v>
      </c>
      <c r="P133" s="18">
        <v>326.98</v>
      </c>
      <c r="Q133" s="18">
        <v>278.64</v>
      </c>
      <c r="R133" s="18">
        <v>254.98000000000002</v>
      </c>
      <c r="S133" s="16">
        <v>200.6</v>
      </c>
      <c r="U133" s="18">
        <v>444.15</v>
      </c>
      <c r="V133" s="18">
        <v>319.39000000000004</v>
      </c>
      <c r="W133" s="18">
        <v>271.81</v>
      </c>
      <c r="X133" s="18">
        <v>248.67000000000002</v>
      </c>
      <c r="Y133" s="16">
        <v>200.79999999999998</v>
      </c>
    </row>
    <row r="134" spans="2:25">
      <c r="B134" s="3">
        <v>2042</v>
      </c>
      <c r="C134" s="16">
        <v>438.78000000000003</v>
      </c>
      <c r="D134" s="16">
        <v>325.04999999999995</v>
      </c>
      <c r="E134" s="16">
        <v>276.27</v>
      </c>
      <c r="F134" s="16">
        <v>252.44</v>
      </c>
      <c r="G134" s="16">
        <v>197.40999999999997</v>
      </c>
      <c r="I134" s="18">
        <v>436.78000000000003</v>
      </c>
      <c r="J134" s="18">
        <v>322.40999999999997</v>
      </c>
      <c r="K134" s="18">
        <v>273.68999999999994</v>
      </c>
      <c r="L134" s="18">
        <v>249.89999999999998</v>
      </c>
      <c r="M134" s="16">
        <v>195.40999999999997</v>
      </c>
      <c r="O134" s="18">
        <v>438.78000000000003</v>
      </c>
      <c r="P134" s="18">
        <v>324.40999999999997</v>
      </c>
      <c r="Q134" s="18">
        <v>275.68999999999994</v>
      </c>
      <c r="R134" s="18">
        <v>251.89999999999998</v>
      </c>
      <c r="S134" s="16">
        <v>197.40999999999997</v>
      </c>
      <c r="U134" s="18">
        <v>439.00000000000006</v>
      </c>
      <c r="V134" s="18">
        <v>316.86</v>
      </c>
      <c r="W134" s="18">
        <v>268.90999999999997</v>
      </c>
      <c r="X134" s="18">
        <v>245.65</v>
      </c>
      <c r="Y134" s="16">
        <v>197.62999999999997</v>
      </c>
    </row>
    <row r="135" spans="2:25">
      <c r="B135" s="3">
        <v>2043</v>
      </c>
      <c r="C135" s="16">
        <v>433.89</v>
      </c>
      <c r="D135" s="16">
        <v>322.6400000000001</v>
      </c>
      <c r="E135" s="16">
        <v>273.46000000000004</v>
      </c>
      <c r="F135" s="16">
        <v>249.48999999999998</v>
      </c>
      <c r="G135" s="16">
        <v>194.45000000000002</v>
      </c>
      <c r="I135" s="18">
        <v>431.94</v>
      </c>
      <c r="J135" s="18">
        <v>320.05</v>
      </c>
      <c r="K135" s="18">
        <v>270.94</v>
      </c>
      <c r="L135" s="18">
        <v>247.01</v>
      </c>
      <c r="M135" s="16">
        <v>192.5</v>
      </c>
      <c r="O135" s="18">
        <v>433.89</v>
      </c>
      <c r="P135" s="18">
        <v>322</v>
      </c>
      <c r="Q135" s="18">
        <v>272.89</v>
      </c>
      <c r="R135" s="18">
        <v>248.96</v>
      </c>
      <c r="S135" s="16">
        <v>194.45000000000002</v>
      </c>
      <c r="U135" s="18">
        <v>434.13</v>
      </c>
      <c r="V135" s="18">
        <v>314.5</v>
      </c>
      <c r="W135" s="18">
        <v>266.15999999999997</v>
      </c>
      <c r="X135" s="18">
        <v>242.76999999999998</v>
      </c>
      <c r="Y135" s="16">
        <v>194.69</v>
      </c>
    </row>
    <row r="136" spans="2:25">
      <c r="B136" s="3">
        <v>2044</v>
      </c>
      <c r="C136" s="16">
        <v>429.22999999999996</v>
      </c>
      <c r="D136" s="16">
        <v>320.32</v>
      </c>
      <c r="E136" s="16">
        <v>270.79000000000002</v>
      </c>
      <c r="F136" s="16">
        <v>246.69000000000003</v>
      </c>
      <c r="G136" s="16">
        <v>191.67</v>
      </c>
      <c r="I136" s="18">
        <v>427.33</v>
      </c>
      <c r="J136" s="18">
        <v>317.77999999999997</v>
      </c>
      <c r="K136" s="18">
        <v>268.32000000000005</v>
      </c>
      <c r="L136" s="18">
        <v>244.26</v>
      </c>
      <c r="M136" s="16">
        <v>189.76999999999998</v>
      </c>
      <c r="O136" s="18">
        <v>429.22999999999996</v>
      </c>
      <c r="P136" s="18">
        <v>319.67999999999995</v>
      </c>
      <c r="Q136" s="18">
        <v>270.22000000000003</v>
      </c>
      <c r="R136" s="18">
        <v>246.16</v>
      </c>
      <c r="S136" s="16">
        <v>191.67</v>
      </c>
      <c r="U136" s="18">
        <v>429.49</v>
      </c>
      <c r="V136" s="18">
        <v>312.21000000000004</v>
      </c>
      <c r="W136" s="18">
        <v>263.54000000000008</v>
      </c>
      <c r="X136" s="18">
        <v>240.02</v>
      </c>
      <c r="Y136" s="16">
        <v>191.92999999999998</v>
      </c>
    </row>
    <row r="137" spans="2:25">
      <c r="B137" s="3">
        <v>2045</v>
      </c>
      <c r="C137" s="16">
        <v>424.77</v>
      </c>
      <c r="D137" s="16">
        <v>318.08000000000004</v>
      </c>
      <c r="E137" s="16">
        <v>268.22000000000003</v>
      </c>
      <c r="F137" s="16">
        <v>244</v>
      </c>
      <c r="G137" s="16">
        <v>189.05</v>
      </c>
      <c r="I137" s="18">
        <v>422.91999999999996</v>
      </c>
      <c r="J137" s="18">
        <v>315.60000000000002</v>
      </c>
      <c r="K137" s="18">
        <v>265.79999999999995</v>
      </c>
      <c r="L137" s="18">
        <v>241.62999999999997</v>
      </c>
      <c r="M137" s="16">
        <v>187.20000000000002</v>
      </c>
      <c r="O137" s="18">
        <v>424.77</v>
      </c>
      <c r="P137" s="18">
        <v>317.45000000000005</v>
      </c>
      <c r="Q137" s="18">
        <v>267.64999999999998</v>
      </c>
      <c r="R137" s="18">
        <v>243.47999999999996</v>
      </c>
      <c r="S137" s="16">
        <v>189.05</v>
      </c>
      <c r="U137" s="18">
        <v>425.04999999999995</v>
      </c>
      <c r="V137" s="18">
        <v>310.02</v>
      </c>
      <c r="W137" s="18">
        <v>261.02</v>
      </c>
      <c r="X137" s="18">
        <v>237.39000000000001</v>
      </c>
      <c r="Y137" s="16">
        <v>189.33</v>
      </c>
    </row>
    <row r="138" spans="2:25">
      <c r="B138" s="3">
        <v>2046</v>
      </c>
      <c r="C138" s="16">
        <v>420.51999999999992</v>
      </c>
      <c r="D138" s="16">
        <v>315.95999999999998</v>
      </c>
      <c r="E138" s="16">
        <v>265.75</v>
      </c>
      <c r="F138" s="16">
        <v>241.43</v>
      </c>
      <c r="G138" s="16">
        <v>186.57</v>
      </c>
      <c r="I138" s="18">
        <v>418.71999999999991</v>
      </c>
      <c r="J138" s="18">
        <v>313.52</v>
      </c>
      <c r="K138" s="18">
        <v>263.38</v>
      </c>
      <c r="L138" s="18">
        <v>239.10999999999999</v>
      </c>
      <c r="M138" s="16">
        <v>184.77</v>
      </c>
      <c r="O138" s="18">
        <v>420.51999999999992</v>
      </c>
      <c r="P138" s="18">
        <v>315.32</v>
      </c>
      <c r="Q138" s="18">
        <v>265.18</v>
      </c>
      <c r="R138" s="18">
        <v>240.90999999999997</v>
      </c>
      <c r="S138" s="16">
        <v>186.57</v>
      </c>
      <c r="U138" s="18">
        <v>420.81999999999994</v>
      </c>
      <c r="V138" s="18">
        <v>307.93000000000006</v>
      </c>
      <c r="W138" s="18">
        <v>258.60000000000002</v>
      </c>
      <c r="X138" s="18">
        <v>234.87</v>
      </c>
      <c r="Y138" s="16">
        <v>186.87</v>
      </c>
    </row>
    <row r="139" spans="2:25">
      <c r="B139" s="3">
        <v>2047</v>
      </c>
      <c r="C139" s="16">
        <v>466.12000000000006</v>
      </c>
      <c r="D139" s="16">
        <v>343.62</v>
      </c>
      <c r="E139" s="16">
        <v>286.95000000000005</v>
      </c>
      <c r="F139" s="16">
        <v>259.66000000000003</v>
      </c>
      <c r="G139" s="16">
        <v>202.57</v>
      </c>
      <c r="I139" s="18">
        <v>464.36000000000007</v>
      </c>
      <c r="J139" s="18">
        <v>341.23</v>
      </c>
      <c r="K139" s="18">
        <v>284.62000000000006</v>
      </c>
      <c r="L139" s="18">
        <v>257.38000000000005</v>
      </c>
      <c r="M139" s="16">
        <v>200.81</v>
      </c>
      <c r="O139" s="18">
        <v>466.12000000000006</v>
      </c>
      <c r="P139" s="18">
        <v>342.99</v>
      </c>
      <c r="Q139" s="18">
        <v>286.38000000000005</v>
      </c>
      <c r="R139" s="18">
        <v>259.14000000000004</v>
      </c>
      <c r="S139" s="16">
        <v>202.57</v>
      </c>
      <c r="U139" s="18">
        <v>466.44000000000005</v>
      </c>
      <c r="V139" s="18">
        <v>335.64000000000004</v>
      </c>
      <c r="W139" s="18">
        <v>279.84000000000003</v>
      </c>
      <c r="X139" s="18">
        <v>253.15000000000003</v>
      </c>
      <c r="Y139" s="16">
        <v>202.89</v>
      </c>
    </row>
    <row r="140" spans="2:25">
      <c r="B140" s="3">
        <v>2048</v>
      </c>
      <c r="C140" s="16">
        <v>511.11</v>
      </c>
      <c r="D140" s="16">
        <v>371.14</v>
      </c>
      <c r="E140" s="16">
        <v>307.90999999999997</v>
      </c>
      <c r="F140" s="16">
        <v>277.64999999999998</v>
      </c>
      <c r="G140" s="16">
        <v>218.35</v>
      </c>
      <c r="I140" s="18">
        <v>509.39000000000004</v>
      </c>
      <c r="J140" s="18">
        <v>368.79</v>
      </c>
      <c r="K140" s="18">
        <v>305.63</v>
      </c>
      <c r="L140" s="18">
        <v>275.40999999999997</v>
      </c>
      <c r="M140" s="16">
        <v>216.63</v>
      </c>
      <c r="O140" s="18">
        <v>511.11</v>
      </c>
      <c r="P140" s="18">
        <v>370.51</v>
      </c>
      <c r="Q140" s="18">
        <v>307.35000000000002</v>
      </c>
      <c r="R140" s="18">
        <v>277.13</v>
      </c>
      <c r="S140" s="16">
        <v>218.35</v>
      </c>
      <c r="U140" s="18">
        <v>511.44000000000005</v>
      </c>
      <c r="V140" s="18">
        <v>363.19</v>
      </c>
      <c r="W140" s="18">
        <v>300.83999999999997</v>
      </c>
      <c r="X140" s="18">
        <v>271.19</v>
      </c>
      <c r="Y140" s="16">
        <v>218.68</v>
      </c>
    </row>
    <row r="141" spans="2:25">
      <c r="B141" s="3">
        <v>2049</v>
      </c>
      <c r="C141" s="16">
        <v>604.4</v>
      </c>
      <c r="D141" s="16">
        <v>427.96999999999997</v>
      </c>
      <c r="E141" s="16">
        <v>351.91999999999996</v>
      </c>
      <c r="F141" s="16">
        <v>315.77999999999997</v>
      </c>
      <c r="G141" s="16">
        <v>251.93</v>
      </c>
      <c r="I141" s="18">
        <v>602.72</v>
      </c>
      <c r="J141" s="18">
        <v>425.65999999999997</v>
      </c>
      <c r="K141" s="18">
        <v>349.67999999999995</v>
      </c>
      <c r="L141" s="18">
        <v>313.58000000000004</v>
      </c>
      <c r="M141" s="16">
        <v>250.25</v>
      </c>
      <c r="O141" s="18">
        <v>604.4</v>
      </c>
      <c r="P141" s="18">
        <v>427.34</v>
      </c>
      <c r="Q141" s="18">
        <v>351.35999999999996</v>
      </c>
      <c r="R141" s="18">
        <v>315.26</v>
      </c>
      <c r="S141" s="16">
        <v>251.93</v>
      </c>
      <c r="U141" s="18">
        <v>604.74</v>
      </c>
      <c r="V141" s="18">
        <v>420.04</v>
      </c>
      <c r="W141" s="18">
        <v>344.89</v>
      </c>
      <c r="X141" s="18">
        <v>309.36</v>
      </c>
      <c r="Y141" s="16">
        <v>252.27</v>
      </c>
    </row>
    <row r="142" spans="2:25">
      <c r="B142" s="3">
        <v>2050</v>
      </c>
      <c r="C142" s="16">
        <v>599.32000000000005</v>
      </c>
      <c r="D142" s="16">
        <v>425.68</v>
      </c>
      <c r="E142" s="16">
        <v>349.23</v>
      </c>
      <c r="F142" s="16">
        <v>312.96000000000004</v>
      </c>
      <c r="G142" s="16">
        <v>249.29999999999998</v>
      </c>
      <c r="I142" s="18">
        <v>597.68000000000006</v>
      </c>
      <c r="J142" s="18">
        <v>423.40999999999997</v>
      </c>
      <c r="K142" s="18">
        <v>347.03</v>
      </c>
      <c r="L142" s="18">
        <v>310.81000000000006</v>
      </c>
      <c r="M142" s="16">
        <v>247.66</v>
      </c>
      <c r="O142" s="18">
        <v>599.32000000000005</v>
      </c>
      <c r="P142" s="18">
        <v>425.05</v>
      </c>
      <c r="Q142" s="18">
        <v>348.67</v>
      </c>
      <c r="R142" s="18">
        <v>312.45000000000005</v>
      </c>
      <c r="S142" s="16">
        <v>249.29999999999998</v>
      </c>
      <c r="U142" s="18">
        <v>599.68000000000006</v>
      </c>
      <c r="V142" s="18">
        <v>417.78999999999996</v>
      </c>
      <c r="W142" s="18">
        <v>342.24</v>
      </c>
      <c r="X142" s="18">
        <v>306.59000000000003</v>
      </c>
      <c r="Y142" s="16">
        <v>249.66</v>
      </c>
    </row>
    <row r="144" spans="2:25" ht="12.95">
      <c r="C144" s="1" t="s">
        <v>46</v>
      </c>
      <c r="D144" s="1"/>
      <c r="E144" s="1"/>
      <c r="F144" s="1"/>
      <c r="G144" s="1"/>
      <c r="I144" s="1" t="s">
        <v>46</v>
      </c>
      <c r="J144" s="1"/>
      <c r="K144" s="1"/>
      <c r="L144" s="1"/>
      <c r="M144" s="1"/>
      <c r="O144" s="1" t="s">
        <v>46</v>
      </c>
      <c r="P144" s="1"/>
      <c r="Q144" s="1"/>
      <c r="R144" s="1"/>
      <c r="S144" s="1"/>
      <c r="U144" s="1" t="s">
        <v>46</v>
      </c>
      <c r="V144" s="1"/>
      <c r="W144" s="1"/>
      <c r="X144" s="1"/>
      <c r="Y144" s="1"/>
    </row>
    <row r="145" spans="2:25">
      <c r="C145" s="2" t="s">
        <v>9</v>
      </c>
      <c r="D145" s="2" t="s">
        <v>11</v>
      </c>
      <c r="E145" s="2" t="s">
        <v>12</v>
      </c>
      <c r="F145" s="2" t="s">
        <v>13</v>
      </c>
      <c r="G145" s="2" t="s">
        <v>41</v>
      </c>
      <c r="I145" s="2" t="s">
        <v>9</v>
      </c>
      <c r="J145" s="2" t="s">
        <v>11</v>
      </c>
      <c r="K145" s="2" t="s">
        <v>12</v>
      </c>
      <c r="L145" s="2" t="s">
        <v>13</v>
      </c>
      <c r="M145" s="2" t="s">
        <v>41</v>
      </c>
      <c r="O145" s="2" t="s">
        <v>9</v>
      </c>
      <c r="P145" s="2" t="s">
        <v>11</v>
      </c>
      <c r="Q145" s="2" t="s">
        <v>12</v>
      </c>
      <c r="R145" s="2" t="s">
        <v>13</v>
      </c>
      <c r="S145" s="2" t="s">
        <v>41</v>
      </c>
      <c r="U145" s="2" t="s">
        <v>9</v>
      </c>
      <c r="V145" s="2" t="s">
        <v>11</v>
      </c>
      <c r="W145" s="2" t="s">
        <v>12</v>
      </c>
      <c r="X145" s="2" t="s">
        <v>13</v>
      </c>
      <c r="Y145" s="2" t="s">
        <v>41</v>
      </c>
    </row>
    <row r="146" spans="2:25">
      <c r="B146" s="3">
        <v>2021</v>
      </c>
      <c r="C146" s="12">
        <v>158.70703627741824</v>
      </c>
      <c r="D146" s="12">
        <v>107.64406267851383</v>
      </c>
      <c r="E146" s="12">
        <v>98.643425191160333</v>
      </c>
      <c r="F146" s="12">
        <v>93.840117139376744</v>
      </c>
      <c r="G146" s="12">
        <v>149.0286920927482</v>
      </c>
      <c r="I146" s="12">
        <v>126.00593367904187</v>
      </c>
      <c r="J146" s="12">
        <v>85.03902312803659</v>
      </c>
      <c r="K146" s="12">
        <v>77.845634740357056</v>
      </c>
      <c r="L146" s="12">
        <v>74.008633510745213</v>
      </c>
      <c r="M146" s="12">
        <v>118.26666264220107</v>
      </c>
      <c r="O146" s="12">
        <v>124.77622406747207</v>
      </c>
      <c r="P146" s="12">
        <v>86.805728061602693</v>
      </c>
      <c r="Q146" s="12">
        <v>79.54012078569427</v>
      </c>
      <c r="R146" s="12">
        <v>75.66459752056852</v>
      </c>
      <c r="S146" s="12">
        <v>120.36696046062984</v>
      </c>
      <c r="U146" s="12">
        <v>128.18393084023657</v>
      </c>
      <c r="V146" s="12">
        <v>82.849917498761656</v>
      </c>
      <c r="W146" s="12">
        <v>75.8213131190345</v>
      </c>
      <c r="X146" s="12">
        <v>72.083108019567419</v>
      </c>
      <c r="Y146" s="12">
        <v>117.15768419548525</v>
      </c>
    </row>
    <row r="147" spans="2:25">
      <c r="B147" s="3">
        <v>2022</v>
      </c>
      <c r="C147" s="12">
        <v>156.67638956757563</v>
      </c>
      <c r="D147" s="12">
        <v>105.41059863589766</v>
      </c>
      <c r="E147" s="12">
        <v>96.318446010585362</v>
      </c>
      <c r="F147" s="12">
        <v>91.453303406126878</v>
      </c>
      <c r="G147" s="12">
        <v>141.87319765721264</v>
      </c>
      <c r="I147" s="12">
        <v>124.45333266602883</v>
      </c>
      <c r="J147" s="12">
        <v>83.328195260194207</v>
      </c>
      <c r="K147" s="12">
        <v>76.061626952156118</v>
      </c>
      <c r="L147" s="12">
        <v>72.175179830410073</v>
      </c>
      <c r="M147" s="12">
        <v>112.61598608910774</v>
      </c>
      <c r="O147" s="12">
        <v>123.20500973660228</v>
      </c>
      <c r="P147" s="12">
        <v>85.005807204964384</v>
      </c>
      <c r="Q147" s="12">
        <v>77.666285310081932</v>
      </c>
      <c r="R147" s="12">
        <v>73.740819734838567</v>
      </c>
      <c r="S147" s="12">
        <v>114.58763633382115</v>
      </c>
      <c r="U147" s="12">
        <v>126.54382537597459</v>
      </c>
      <c r="V147" s="12">
        <v>81.148255385775087</v>
      </c>
      <c r="W147" s="12">
        <v>74.059294569546125</v>
      </c>
      <c r="X147" s="12">
        <v>70.280202851803608</v>
      </c>
      <c r="Y147" s="12">
        <v>111.55232352810727</v>
      </c>
    </row>
    <row r="148" spans="2:25">
      <c r="B148" s="3">
        <v>2023</v>
      </c>
      <c r="C148" s="12">
        <v>157.81414533679316</v>
      </c>
      <c r="D148" s="12">
        <v>105.249828798943</v>
      </c>
      <c r="E148" s="12">
        <v>95.897971052396272</v>
      </c>
      <c r="F148" s="12">
        <v>90.889372285732122</v>
      </c>
      <c r="G148" s="12">
        <v>138.66522106444063</v>
      </c>
      <c r="I148" s="12">
        <v>125.41653864480256</v>
      </c>
      <c r="J148" s="12">
        <v>83.253037504150257</v>
      </c>
      <c r="K148" s="12">
        <v>75.780774284833996</v>
      </c>
      <c r="L148" s="12">
        <v>71.777634857651336</v>
      </c>
      <c r="M148" s="12">
        <v>110.10413476869172</v>
      </c>
      <c r="O148" s="12">
        <v>124.12009119324269</v>
      </c>
      <c r="P148" s="12">
        <v>84.875957198658639</v>
      </c>
      <c r="Q148" s="12">
        <v>77.328675293686956</v>
      </c>
      <c r="R148" s="12">
        <v>73.285345866566075</v>
      </c>
      <c r="S148" s="12">
        <v>111.99662928492009</v>
      </c>
      <c r="U148" s="12">
        <v>127.46276388213843</v>
      </c>
      <c r="V148" s="12">
        <v>81.039224403707294</v>
      </c>
      <c r="W148" s="12">
        <v>73.757512387037067</v>
      </c>
      <c r="X148" s="12">
        <v>69.871336669049413</v>
      </c>
      <c r="Y148" s="12">
        <v>109.04655792237074</v>
      </c>
    </row>
    <row r="149" spans="2:25">
      <c r="B149" s="3">
        <v>2024</v>
      </c>
      <c r="C149" s="12">
        <v>159.22891990199406</v>
      </c>
      <c r="D149" s="12">
        <v>105.39575834325569</v>
      </c>
      <c r="E149" s="12">
        <v>95.796562386009469</v>
      </c>
      <c r="F149" s="12">
        <v>90.646980839246638</v>
      </c>
      <c r="G149" s="12">
        <v>126.16722127779667</v>
      </c>
      <c r="I149" s="12">
        <v>126.59335087759584</v>
      </c>
      <c r="J149" s="12">
        <v>83.413242194665003</v>
      </c>
      <c r="K149" s="12">
        <v>75.743195406812021</v>
      </c>
      <c r="L149" s="12">
        <v>71.631275016934183</v>
      </c>
      <c r="M149" s="12">
        <v>100.15562127129606</v>
      </c>
      <c r="O149" s="12">
        <v>125.25323461401864</v>
      </c>
      <c r="P149" s="12">
        <v>84.991823358131484</v>
      </c>
      <c r="Q149" s="12">
        <v>77.244772212689369</v>
      </c>
      <c r="R149" s="12">
        <v>73.091569703309773</v>
      </c>
      <c r="S149" s="12">
        <v>101.90228956395077</v>
      </c>
      <c r="U149" s="12">
        <v>128.6054439376291</v>
      </c>
      <c r="V149" s="12">
        <v>81.165778222178844</v>
      </c>
      <c r="W149" s="12">
        <v>73.701049914180516</v>
      </c>
      <c r="X149" s="12">
        <v>69.711684159592991</v>
      </c>
      <c r="Y149" s="12">
        <v>99.227928590801753</v>
      </c>
    </row>
    <row r="150" spans="2:25">
      <c r="B150" s="3">
        <v>2025</v>
      </c>
      <c r="C150" s="12">
        <v>160.85393194628955</v>
      </c>
      <c r="D150" s="12">
        <v>105.7618188950909</v>
      </c>
      <c r="E150" s="12">
        <v>95.925178255573215</v>
      </c>
      <c r="F150" s="12">
        <v>90.642034075032655</v>
      </c>
      <c r="G150" s="12">
        <v>114.938066512041</v>
      </c>
      <c r="I150" s="12">
        <v>127.92838996521851</v>
      </c>
      <c r="J150" s="12">
        <v>83.741562918435903</v>
      </c>
      <c r="K150" s="12">
        <v>75.883621740473089</v>
      </c>
      <c r="L150" s="12">
        <v>71.662920387900058</v>
      </c>
      <c r="M150" s="12">
        <v>91.211848302066798</v>
      </c>
      <c r="O150" s="12">
        <v>126.54603054425098</v>
      </c>
      <c r="P150" s="12">
        <v>85.287481834027687</v>
      </c>
      <c r="Q150" s="12">
        <v>77.350649910138699</v>
      </c>
      <c r="R150" s="12">
        <v>73.087574318500373</v>
      </c>
      <c r="S150" s="12">
        <v>92.832766046594642</v>
      </c>
      <c r="U150" s="12">
        <v>129.91792784751962</v>
      </c>
      <c r="V150" s="12">
        <v>81.459772477397337</v>
      </c>
      <c r="W150" s="12">
        <v>73.815921841716218</v>
      </c>
      <c r="X150" s="12">
        <v>69.727260014174107</v>
      </c>
      <c r="Y150" s="12">
        <v>90.402259988778709</v>
      </c>
    </row>
    <row r="151" spans="2:25">
      <c r="B151" s="3">
        <v>2026</v>
      </c>
      <c r="C151" s="12">
        <v>162.62487353489774</v>
      </c>
      <c r="D151" s="12">
        <v>106.28864928388076</v>
      </c>
      <c r="E151" s="12">
        <v>96.221984108412556</v>
      </c>
      <c r="F151" s="12">
        <v>90.805277294094296</v>
      </c>
      <c r="G151" s="12">
        <v>104.82193369443293</v>
      </c>
      <c r="I151" s="12">
        <v>129.37814352259252</v>
      </c>
      <c r="J151" s="12">
        <v>84.194487290384927</v>
      </c>
      <c r="K151" s="12">
        <v>76.152607393682985</v>
      </c>
      <c r="L151" s="12">
        <v>71.827080749785495</v>
      </c>
      <c r="M151" s="12">
        <v>83.156123555567277</v>
      </c>
      <c r="O151" s="12">
        <v>127.95175142019643</v>
      </c>
      <c r="P151" s="12">
        <v>85.710992623824922</v>
      </c>
      <c r="Q151" s="12">
        <v>77.588375306298474</v>
      </c>
      <c r="R151" s="12">
        <v>73.219422017210832</v>
      </c>
      <c r="S151" s="12">
        <v>84.662204111355308</v>
      </c>
      <c r="U151" s="12">
        <v>131.3482756092877</v>
      </c>
      <c r="V151" s="12">
        <v>81.876426587442111</v>
      </c>
      <c r="W151" s="12">
        <v>74.05734758772347</v>
      </c>
      <c r="X151" s="12">
        <v>69.869389687226771</v>
      </c>
      <c r="Y151" s="12">
        <v>82.450786225120623</v>
      </c>
    </row>
    <row r="152" spans="2:25">
      <c r="B152" s="3">
        <v>2027</v>
      </c>
      <c r="C152" s="12">
        <v>164.50711731832064</v>
      </c>
      <c r="D152" s="12">
        <v>106.93667539591335</v>
      </c>
      <c r="E152" s="12">
        <v>96.637512302387677</v>
      </c>
      <c r="F152" s="12">
        <v>91.097136382719683</v>
      </c>
      <c r="G152" s="12">
        <v>95.690206955408712</v>
      </c>
      <c r="I152" s="12">
        <v>130.91096617875186</v>
      </c>
      <c r="J152" s="12">
        <v>84.740369939546184</v>
      </c>
      <c r="K152" s="12">
        <v>76.514551324105142</v>
      </c>
      <c r="L152" s="12">
        <v>72.088155060253939</v>
      </c>
      <c r="M152" s="12">
        <v>75.881643904787708</v>
      </c>
      <c r="O152" s="12">
        <v>129.44508647816062</v>
      </c>
      <c r="P152" s="12">
        <v>86.234388033857357</v>
      </c>
      <c r="Q152" s="12">
        <v>77.92598532269345</v>
      </c>
      <c r="R152" s="12">
        <v>73.45514972096592</v>
      </c>
      <c r="S152" s="12">
        <v>77.28672375318817</v>
      </c>
      <c r="U152" s="12">
        <v>132.86851952926742</v>
      </c>
      <c r="V152" s="12">
        <v>82.388482806796191</v>
      </c>
      <c r="W152" s="12">
        <v>74.394175443040041</v>
      </c>
      <c r="X152" s="12">
        <v>70.110815433234023</v>
      </c>
      <c r="Y152" s="12">
        <v>75.274211226872907</v>
      </c>
    </row>
    <row r="153" spans="2:25">
      <c r="B153" s="3">
        <v>2028</v>
      </c>
      <c r="C153" s="12">
        <v>152.46916660357775</v>
      </c>
      <c r="D153" s="12">
        <v>101.4210332973153</v>
      </c>
      <c r="E153" s="12">
        <v>91.00562124476086</v>
      </c>
      <c r="F153" s="12">
        <v>85.507292820911772</v>
      </c>
      <c r="G153" s="12">
        <v>86.187472900335294</v>
      </c>
      <c r="I153" s="12">
        <v>121.31252959766614</v>
      </c>
      <c r="J153" s="12">
        <v>80.35946389645845</v>
      </c>
      <c r="K153" s="12">
        <v>72.038709168119766</v>
      </c>
      <c r="L153" s="12">
        <v>67.647913946605172</v>
      </c>
      <c r="M153" s="12">
        <v>68.310488901203101</v>
      </c>
      <c r="O153" s="12">
        <v>119.98080783831195</v>
      </c>
      <c r="P153" s="12">
        <v>81.781531663772157</v>
      </c>
      <c r="Q153" s="12">
        <v>73.377239717182448</v>
      </c>
      <c r="R153" s="12">
        <v>68.942362578739576</v>
      </c>
      <c r="S153" s="12">
        <v>69.611589534315414</v>
      </c>
      <c r="U153" s="12">
        <v>123.14575059557309</v>
      </c>
      <c r="V153" s="12">
        <v>78.068130142360033</v>
      </c>
      <c r="W153" s="12">
        <v>69.988155578407756</v>
      </c>
      <c r="X153" s="12">
        <v>65.741788223231865</v>
      </c>
      <c r="Y153" s="12">
        <v>67.805588955229325</v>
      </c>
    </row>
    <row r="154" spans="2:25">
      <c r="B154" s="3">
        <v>2029</v>
      </c>
      <c r="C154" s="12">
        <v>135.90492663303462</v>
      </c>
      <c r="D154" s="12">
        <v>93.164883824167177</v>
      </c>
      <c r="E154" s="12">
        <v>83.256515103546647</v>
      </c>
      <c r="F154" s="12">
        <v>78.089619882034839</v>
      </c>
      <c r="G154" s="12">
        <v>77.775500354446521</v>
      </c>
      <c r="I154" s="12">
        <v>108.0906980409882</v>
      </c>
      <c r="J154" s="12">
        <v>73.781182406928039</v>
      </c>
      <c r="K154" s="12">
        <v>65.867861829774938</v>
      </c>
      <c r="L154" s="12">
        <v>61.742096590099507</v>
      </c>
      <c r="M154" s="12">
        <v>61.607603763494566</v>
      </c>
      <c r="O154" s="12">
        <v>106.94965849938845</v>
      </c>
      <c r="P154" s="12">
        <v>75.113234416870228</v>
      </c>
      <c r="Q154" s="12">
        <v>67.120467105649539</v>
      </c>
      <c r="R154" s="12">
        <v>62.953280749436999</v>
      </c>
      <c r="S154" s="12">
        <v>62.817437665917126</v>
      </c>
      <c r="U154" s="12">
        <v>109.76720456127043</v>
      </c>
      <c r="V154" s="12">
        <v>71.586627654794455</v>
      </c>
      <c r="W154" s="12">
        <v>63.911625309951127</v>
      </c>
      <c r="X154" s="12">
        <v>59.930047482654146</v>
      </c>
      <c r="Y154" s="12">
        <v>61.191691703724288</v>
      </c>
    </row>
    <row r="155" spans="2:25">
      <c r="B155" s="3">
        <v>2030</v>
      </c>
      <c r="C155" s="12">
        <v>132.1800131799007</v>
      </c>
      <c r="D155" s="12">
        <v>91.534925015657706</v>
      </c>
      <c r="E155" s="12">
        <v>81.32975044219782</v>
      </c>
      <c r="F155" s="12">
        <v>76.063919936406236</v>
      </c>
      <c r="G155" s="12">
        <v>70.320726683964651</v>
      </c>
      <c r="I155" s="12">
        <v>105.13185585567929</v>
      </c>
      <c r="J155" s="12">
        <v>72.497567047124889</v>
      </c>
      <c r="K155" s="12">
        <v>64.346906187727768</v>
      </c>
      <c r="L155" s="12">
        <v>60.144005356323042</v>
      </c>
      <c r="M155" s="12">
        <v>55.666185364652286</v>
      </c>
      <c r="O155" s="12">
        <v>104.02529180178453</v>
      </c>
      <c r="P155" s="12">
        <v>73.796755122170282</v>
      </c>
      <c r="Q155" s="12">
        <v>65.564264722385118</v>
      </c>
      <c r="R155" s="12">
        <v>61.319168362389142</v>
      </c>
      <c r="S155" s="12">
        <v>56.796392758139277</v>
      </c>
      <c r="U155" s="12">
        <v>106.75867979978622</v>
      </c>
      <c r="V155" s="12">
        <v>70.321089470079059</v>
      </c>
      <c r="W155" s="12">
        <v>62.414396288341663</v>
      </c>
      <c r="X155" s="12">
        <v>58.360780133607044</v>
      </c>
      <c r="Y155" s="12">
        <v>55.33127641758059</v>
      </c>
    </row>
    <row r="156" spans="2:25">
      <c r="B156" s="3">
        <v>2031</v>
      </c>
      <c r="C156" s="12">
        <v>128.98193011555659</v>
      </c>
      <c r="D156" s="12">
        <v>90.107783539921826</v>
      </c>
      <c r="E156" s="12">
        <v>79.645377227334464</v>
      </c>
      <c r="F156" s="12">
        <v>74.297925112012052</v>
      </c>
      <c r="G156" s="12">
        <v>65.364068941547416</v>
      </c>
      <c r="I156" s="12">
        <v>102.59627050703887</v>
      </c>
      <c r="J156" s="12">
        <v>71.378112049207203</v>
      </c>
      <c r="K156" s="12">
        <v>63.023734114217284</v>
      </c>
      <c r="L156" s="12">
        <v>58.753586869510094</v>
      </c>
      <c r="M156" s="12">
        <v>51.724358843716011</v>
      </c>
      <c r="O156" s="12">
        <v>101.51757921422535</v>
      </c>
      <c r="P156" s="12">
        <v>72.644086604656081</v>
      </c>
      <c r="Q156" s="12">
        <v>64.205833887186401</v>
      </c>
      <c r="R156" s="12">
        <v>59.892815985430495</v>
      </c>
      <c r="S156" s="12">
        <v>52.793017179112489</v>
      </c>
      <c r="U156" s="12">
        <v>104.17566352050395</v>
      </c>
      <c r="V156" s="12">
        <v>69.215203794820027</v>
      </c>
      <c r="W156" s="12">
        <v>61.111865448996085</v>
      </c>
      <c r="X156" s="12">
        <v>56.992051912291764</v>
      </c>
      <c r="Y156" s="12">
        <v>51.439259754125047</v>
      </c>
    </row>
    <row r="157" spans="2:25">
      <c r="B157" s="3">
        <v>2032</v>
      </c>
      <c r="C157" s="12">
        <v>126.17958818833166</v>
      </c>
      <c r="D157" s="12">
        <v>88.833991754819564</v>
      </c>
      <c r="E157" s="12">
        <v>78.151454434709706</v>
      </c>
      <c r="F157" s="12">
        <v>72.727327474070449</v>
      </c>
      <c r="G157" s="12">
        <v>62.131358527705409</v>
      </c>
      <c r="I157" s="12">
        <v>100.37318319668644</v>
      </c>
      <c r="J157" s="12">
        <v>70.377327192411542</v>
      </c>
      <c r="K157" s="12">
        <v>61.84692188142396</v>
      </c>
      <c r="L157" s="12">
        <v>57.515461730470385</v>
      </c>
      <c r="M157" s="12">
        <v>49.157128124109732</v>
      </c>
      <c r="O157" s="12">
        <v>99.317489754643162</v>
      </c>
      <c r="P157" s="12">
        <v>71.615275016233511</v>
      </c>
      <c r="Q157" s="12">
        <v>62.999227674745185</v>
      </c>
      <c r="R157" s="12">
        <v>58.624281308443443</v>
      </c>
      <c r="S157" s="12">
        <v>50.182033206164355</v>
      </c>
      <c r="U157" s="12">
        <v>101.91227802597432</v>
      </c>
      <c r="V157" s="12">
        <v>68.226137028919368</v>
      </c>
      <c r="W157" s="12">
        <v>59.953411264525833</v>
      </c>
      <c r="X157" s="12">
        <v>55.777135254964961</v>
      </c>
      <c r="Y157" s="12">
        <v>48.900395457403661</v>
      </c>
    </row>
    <row r="158" spans="2:25">
      <c r="B158" s="3">
        <v>2033</v>
      </c>
      <c r="C158" s="12">
        <v>123.68394564237407</v>
      </c>
      <c r="D158" s="12">
        <v>87.681395692960081</v>
      </c>
      <c r="E158" s="12">
        <v>76.800987804290642</v>
      </c>
      <c r="F158" s="12">
        <v>71.310079526762522</v>
      </c>
      <c r="G158" s="12">
        <v>59.712390827064652</v>
      </c>
      <c r="I158" s="12">
        <v>98.393369675634133</v>
      </c>
      <c r="J158" s="12">
        <v>69.473456284198846</v>
      </c>
      <c r="K158" s="12">
        <v>60.784824118381927</v>
      </c>
      <c r="L158" s="12">
        <v>56.399962403923425</v>
      </c>
      <c r="M158" s="12">
        <v>47.238627509303797</v>
      </c>
      <c r="O158" s="12">
        <v>97.358826041068227</v>
      </c>
      <c r="P158" s="12">
        <v>70.686348048046156</v>
      </c>
      <c r="Q158" s="12">
        <v>61.910485314181535</v>
      </c>
      <c r="R158" s="12">
        <v>57.481601252952764</v>
      </c>
      <c r="S158" s="12">
        <v>48.228290034363859</v>
      </c>
      <c r="U158" s="12">
        <v>99.896606389627991</v>
      </c>
      <c r="V158" s="12">
        <v>67.332472372328013</v>
      </c>
      <c r="W158" s="12">
        <v>58.905935043946009</v>
      </c>
      <c r="X158" s="12">
        <v>54.679037506996508</v>
      </c>
      <c r="Y158" s="12">
        <v>47.002088180330531</v>
      </c>
    </row>
    <row r="159" spans="2:25">
      <c r="B159" s="3">
        <v>2034</v>
      </c>
      <c r="C159" s="12">
        <v>121.42822116079498</v>
      </c>
      <c r="D159" s="12">
        <v>86.627734915380358</v>
      </c>
      <c r="E159" s="12">
        <v>75.569243515007315</v>
      </c>
      <c r="F159" s="12">
        <v>70.018974066911326</v>
      </c>
      <c r="G159" s="12">
        <v>57.770785873073855</v>
      </c>
      <c r="I159" s="12">
        <v>96.605406216062434</v>
      </c>
      <c r="J159" s="12">
        <v>68.646720967715467</v>
      </c>
      <c r="K159" s="12">
        <v>59.815684632552127</v>
      </c>
      <c r="L159" s="12">
        <v>55.385332697330206</v>
      </c>
      <c r="M159" s="12">
        <v>45.701849181773696</v>
      </c>
      <c r="O159" s="12">
        <v>95.589019564289302</v>
      </c>
      <c r="P159" s="12">
        <v>69.835331083642259</v>
      </c>
      <c r="Q159" s="12">
        <v>60.91563449663893</v>
      </c>
      <c r="R159" s="12">
        <v>56.440803510101986</v>
      </c>
      <c r="S159" s="12">
        <v>46.660101496671217</v>
      </c>
      <c r="U159" s="12">
        <v>98.074710916537953</v>
      </c>
      <c r="V159" s="12">
        <v>66.514740006819608</v>
      </c>
      <c r="W159" s="12">
        <v>57.951913950852827</v>
      </c>
      <c r="X159" s="12">
        <v>53.682182813805291</v>
      </c>
      <c r="Y159" s="12">
        <v>45.479548395026747</v>
      </c>
    </row>
    <row r="160" spans="2:25">
      <c r="B160" s="3">
        <v>2035</v>
      </c>
      <c r="C160" s="12">
        <v>119.37284062988243</v>
      </c>
      <c r="D160" s="12">
        <v>85.658169129438463</v>
      </c>
      <c r="E160" s="12">
        <v>74.436434510003735</v>
      </c>
      <c r="F160" s="12">
        <v>68.831750655553904</v>
      </c>
      <c r="G160" s="12">
        <v>56.140827064564391</v>
      </c>
      <c r="I160" s="12">
        <v>94.977647447005452</v>
      </c>
      <c r="J160" s="12">
        <v>67.889209900219939</v>
      </c>
      <c r="K160" s="12">
        <v>58.92565857413701</v>
      </c>
      <c r="L160" s="12">
        <v>54.451794253837008</v>
      </c>
      <c r="M160" s="12">
        <v>44.414278150599827</v>
      </c>
      <c r="O160" s="12">
        <v>93.97886559696677</v>
      </c>
      <c r="P160" s="12">
        <v>69.054233353403006</v>
      </c>
      <c r="Q160" s="12">
        <v>60.000691375284489</v>
      </c>
      <c r="R160" s="12">
        <v>55.481911155844067</v>
      </c>
      <c r="S160" s="12">
        <v>45.343622201971286</v>
      </c>
      <c r="U160" s="12">
        <v>96.414628528228931</v>
      </c>
      <c r="V160" s="12">
        <v>65.767098986926186</v>
      </c>
      <c r="W160" s="12">
        <v>57.07771911248787</v>
      </c>
      <c r="X160" s="12">
        <v>52.767101357164904</v>
      </c>
      <c r="Y160" s="12">
        <v>44.204275301198145</v>
      </c>
    </row>
    <row r="161" spans="2:25">
      <c r="B161" s="3">
        <v>2036</v>
      </c>
      <c r="C161" s="12">
        <v>117.48317670013853</v>
      </c>
      <c r="D161" s="12">
        <v>84.7603314245994</v>
      </c>
      <c r="E161" s="12">
        <v>73.390193878745038</v>
      </c>
      <c r="F161" s="12">
        <v>67.733569000048277</v>
      </c>
      <c r="G161" s="12">
        <v>54.733472645684436</v>
      </c>
      <c r="I161" s="12">
        <v>93.480425833182679</v>
      </c>
      <c r="J161" s="12">
        <v>67.18510039622933</v>
      </c>
      <c r="K161" s="12">
        <v>58.104856764709737</v>
      </c>
      <c r="L161" s="12">
        <v>53.589457895017034</v>
      </c>
      <c r="M161" s="12">
        <v>43.302734495423607</v>
      </c>
      <c r="O161" s="12">
        <v>92.495265448115774</v>
      </c>
      <c r="P161" s="12">
        <v>68.329071010495468</v>
      </c>
      <c r="Q161" s="12">
        <v>59.157665180499421</v>
      </c>
      <c r="R161" s="12">
        <v>54.596933420560191</v>
      </c>
      <c r="S161" s="12">
        <v>44.206935223694707</v>
      </c>
      <c r="U161" s="12">
        <v>94.888391531035083</v>
      </c>
      <c r="V161" s="12">
        <v>65.070079494421392</v>
      </c>
      <c r="W161" s="12">
        <v>56.267774674270022</v>
      </c>
      <c r="X161" s="12">
        <v>51.916270300671613</v>
      </c>
      <c r="Y161" s="12">
        <v>43.100336607761776</v>
      </c>
    </row>
    <row r="162" spans="2:25">
      <c r="B162" s="3">
        <v>2037</v>
      </c>
      <c r="C162" s="12">
        <v>115.73449555049331</v>
      </c>
      <c r="D162" s="12">
        <v>83.916908126114208</v>
      </c>
      <c r="E162" s="12">
        <v>72.413207946482132</v>
      </c>
      <c r="F162" s="12">
        <v>66.709588807752482</v>
      </c>
      <c r="G162" s="12">
        <v>53.494308210080113</v>
      </c>
      <c r="I162" s="12">
        <v>92.09594085342583</v>
      </c>
      <c r="J162" s="12">
        <v>66.524503277316754</v>
      </c>
      <c r="K162" s="12">
        <v>57.337456518787342</v>
      </c>
      <c r="L162" s="12">
        <v>52.784478771072678</v>
      </c>
      <c r="M162" s="12">
        <v>42.325683666852349</v>
      </c>
      <c r="O162" s="12">
        <v>91.124590244977853</v>
      </c>
      <c r="P162" s="12">
        <v>67.647857900491388</v>
      </c>
      <c r="Q162" s="12">
        <v>58.368576680641326</v>
      </c>
      <c r="R162" s="12">
        <v>53.76988876501273</v>
      </c>
      <c r="S162" s="12">
        <v>43.206091328938001</v>
      </c>
      <c r="U162" s="12">
        <v>93.476023000909365</v>
      </c>
      <c r="V162" s="12">
        <v>64.41784058383729</v>
      </c>
      <c r="W162" s="12">
        <v>55.512345727086043</v>
      </c>
      <c r="X162" s="12">
        <v>51.125795680680149</v>
      </c>
      <c r="Y162" s="12">
        <v>42.130739660087499</v>
      </c>
    </row>
    <row r="163" spans="2:25">
      <c r="B163" s="3">
        <v>2038</v>
      </c>
      <c r="C163" s="12">
        <v>114.10948350619782</v>
      </c>
      <c r="D163" s="12">
        <v>83.132845998196913</v>
      </c>
      <c r="E163" s="12">
        <v>71.503003331108104</v>
      </c>
      <c r="F163" s="12">
        <v>65.752389932345579</v>
      </c>
      <c r="G163" s="12">
        <v>52.386233026146513</v>
      </c>
      <c r="I163" s="12">
        <v>90.806391986566581</v>
      </c>
      <c r="J163" s="12">
        <v>65.907418543482279</v>
      </c>
      <c r="K163" s="12">
        <v>56.619502164999162</v>
      </c>
      <c r="L163" s="12">
        <v>52.028945539262523</v>
      </c>
      <c r="M163" s="12">
        <v>41.449502458234797</v>
      </c>
      <c r="O163" s="12">
        <v>89.849317151149222</v>
      </c>
      <c r="P163" s="12">
        <v>67.014589408200237</v>
      </c>
      <c r="Q163" s="12">
        <v>57.633425875710259</v>
      </c>
      <c r="R163" s="12">
        <v>52.996781804392292</v>
      </c>
      <c r="S163" s="12">
        <v>42.311125131630618</v>
      </c>
      <c r="U163" s="12">
        <v>92.163539091018819</v>
      </c>
      <c r="V163" s="12">
        <v>63.810382255173892</v>
      </c>
      <c r="W163" s="12">
        <v>54.807538307290685</v>
      </c>
      <c r="X163" s="12">
        <v>50.385942588077292</v>
      </c>
      <c r="Y163" s="12">
        <v>41.262385767190466</v>
      </c>
    </row>
    <row r="164" spans="2:25">
      <c r="B164" s="3">
        <v>2039</v>
      </c>
      <c r="C164" s="12">
        <v>112.58340674618211</v>
      </c>
      <c r="D164" s="12">
        <v>82.393304748205537</v>
      </c>
      <c r="E164" s="12">
        <v>70.639792975766966</v>
      </c>
      <c r="F164" s="12">
        <v>64.852078845399532</v>
      </c>
      <c r="G164" s="12">
        <v>51.382039890706693</v>
      </c>
      <c r="I164" s="12">
        <v>89.599912218492747</v>
      </c>
      <c r="J164" s="12">
        <v>65.329890523355132</v>
      </c>
      <c r="K164" s="12">
        <v>55.943082360603654</v>
      </c>
      <c r="L164" s="12">
        <v>51.32285819958652</v>
      </c>
      <c r="M164" s="12">
        <v>40.660346019773385</v>
      </c>
      <c r="O164" s="12">
        <v>88.653870312048795</v>
      </c>
      <c r="P164" s="12">
        <v>66.417279379193729</v>
      </c>
      <c r="Q164" s="12">
        <v>56.936231226468557</v>
      </c>
      <c r="R164" s="12">
        <v>52.26962176908004</v>
      </c>
      <c r="S164" s="12">
        <v>41.500062015320793</v>
      </c>
      <c r="U164" s="12">
        <v>90.930962877316446</v>
      </c>
      <c r="V164" s="12">
        <v>63.237969599317992</v>
      </c>
      <c r="W164" s="12">
        <v>54.139723542125473</v>
      </c>
      <c r="X164" s="12">
        <v>49.690870077395132</v>
      </c>
      <c r="Y164" s="12">
        <v>40.477752092666897</v>
      </c>
    </row>
    <row r="165" spans="2:25">
      <c r="B165" s="3">
        <v>2040</v>
      </c>
      <c r="C165" s="12">
        <v>111.15379188833923</v>
      </c>
      <c r="D165" s="12">
        <v>81.690864229819041</v>
      </c>
      <c r="E165" s="12">
        <v>69.828523644672742</v>
      </c>
      <c r="F165" s="12">
        <v>64.001235400593359</v>
      </c>
      <c r="G165" s="12">
        <v>50.461941746904685</v>
      </c>
      <c r="I165" s="12">
        <v>88.468590206462878</v>
      </c>
      <c r="J165" s="12">
        <v>64.782030038508481</v>
      </c>
      <c r="K165" s="12">
        <v>55.308197105600883</v>
      </c>
      <c r="L165" s="12">
        <v>50.656327573617865</v>
      </c>
      <c r="M165" s="12">
        <v>39.936458158929092</v>
      </c>
      <c r="O165" s="12">
        <v>87.532408782208691</v>
      </c>
      <c r="P165" s="12">
        <v>65.851932428662494</v>
      </c>
      <c r="Q165" s="12">
        <v>56.282985810130363</v>
      </c>
      <c r="R165" s="12">
        <v>51.584413274266559</v>
      </c>
      <c r="S165" s="12">
        <v>40.756920440770905</v>
      </c>
      <c r="U165" s="12">
        <v>89.776296667397546</v>
      </c>
      <c r="V165" s="12">
        <v>62.692814688979041</v>
      </c>
      <c r="W165" s="12">
        <v>53.514742377058326</v>
      </c>
      <c r="X165" s="12">
        <v>49.034737203165754</v>
      </c>
      <c r="Y165" s="12">
        <v>39.757368818290438</v>
      </c>
    </row>
    <row r="166" spans="2:25">
      <c r="B166" s="3">
        <v>2041</v>
      </c>
      <c r="C166" s="12">
        <v>109.80579864002713</v>
      </c>
      <c r="D166" s="12">
        <v>81.032944589358465</v>
      </c>
      <c r="E166" s="12">
        <v>69.06177519150441</v>
      </c>
      <c r="F166" s="12">
        <v>63.199859597927109</v>
      </c>
      <c r="G166" s="12">
        <v>49.616045066312523</v>
      </c>
      <c r="I166" s="12">
        <v>87.400558936364718</v>
      </c>
      <c r="J166" s="12">
        <v>64.265814924627719</v>
      </c>
      <c r="K166" s="12">
        <v>54.704957221563966</v>
      </c>
      <c r="L166" s="12">
        <v>50.025397989985812</v>
      </c>
      <c r="M166" s="12">
        <v>39.26992753296043</v>
      </c>
      <c r="O166" s="12">
        <v>86.475197652515661</v>
      </c>
      <c r="P166" s="12">
        <v>65.320546249011244</v>
      </c>
      <c r="Q166" s="12">
        <v>55.663701164672119</v>
      </c>
      <c r="R166" s="12">
        <v>50.937160935142472</v>
      </c>
      <c r="S166" s="12">
        <v>40.073709638362146</v>
      </c>
      <c r="U166" s="12">
        <v>88.68755430683386</v>
      </c>
      <c r="V166" s="12">
        <v>62.184652433270244</v>
      </c>
      <c r="W166" s="12">
        <v>52.920912921153395</v>
      </c>
      <c r="X166" s="12">
        <v>48.415596983566523</v>
      </c>
      <c r="Y166" s="12">
        <v>39.095394998593136</v>
      </c>
    </row>
    <row r="167" spans="2:25">
      <c r="B167" s="3">
        <v>2042</v>
      </c>
      <c r="C167" s="12">
        <v>108.52706009071092</v>
      </c>
      <c r="D167" s="12">
        <v>80.397285387860833</v>
      </c>
      <c r="E167" s="12">
        <v>68.332127469940971</v>
      </c>
      <c r="F167" s="12">
        <v>62.438057908972745</v>
      </c>
      <c r="G167" s="12">
        <v>48.827036174181224</v>
      </c>
      <c r="I167" s="12">
        <v>86.387907065456858</v>
      </c>
      <c r="J167" s="12">
        <v>63.767400331915248</v>
      </c>
      <c r="K167" s="12">
        <v>54.131384872807551</v>
      </c>
      <c r="L167" s="12">
        <v>49.426113777319628</v>
      </c>
      <c r="M167" s="12">
        <v>38.648887127755209</v>
      </c>
      <c r="O167" s="12">
        <v>85.472502013856527</v>
      </c>
      <c r="P167" s="12">
        <v>64.807139301002309</v>
      </c>
      <c r="Q167" s="12">
        <v>55.074381905284433</v>
      </c>
      <c r="R167" s="12">
        <v>50.321871674493636</v>
      </c>
      <c r="S167" s="12">
        <v>39.436445761261567</v>
      </c>
      <c r="U167" s="12">
        <v>87.654747333601904</v>
      </c>
      <c r="V167" s="12">
        <v>61.692066032142549</v>
      </c>
      <c r="W167" s="12">
        <v>52.356288192588053</v>
      </c>
      <c r="X167" s="12">
        <v>47.827608473129509</v>
      </c>
      <c r="Y167" s="12">
        <v>38.478201760816539</v>
      </c>
    </row>
    <row r="168" spans="2:25">
      <c r="B168" s="3">
        <v>2043</v>
      </c>
      <c r="C168" s="12">
        <v>107.31757624039052</v>
      </c>
      <c r="D168" s="12">
        <v>79.801200300075152</v>
      </c>
      <c r="E168" s="12">
        <v>67.6371070978755</v>
      </c>
      <c r="F168" s="12">
        <v>61.708410187409321</v>
      </c>
      <c r="G168" s="12">
        <v>48.094915070510822</v>
      </c>
      <c r="I168" s="12">
        <v>85.430634593739256</v>
      </c>
      <c r="J168" s="12">
        <v>63.300631110168659</v>
      </c>
      <c r="K168" s="12">
        <v>53.587480059331654</v>
      </c>
      <c r="L168" s="12">
        <v>48.854519264248587</v>
      </c>
      <c r="M168" s="12">
        <v>38.073336943313443</v>
      </c>
      <c r="O168" s="12">
        <v>84.524321866231276</v>
      </c>
      <c r="P168" s="12">
        <v>64.325695431468645</v>
      </c>
      <c r="Q168" s="12">
        <v>54.515028031967326</v>
      </c>
      <c r="R168" s="12">
        <v>49.734550107510664</v>
      </c>
      <c r="S168" s="12">
        <v>38.845128809469188</v>
      </c>
      <c r="U168" s="12">
        <v>86.677875747701648</v>
      </c>
      <c r="V168" s="12">
        <v>61.232578321999718</v>
      </c>
      <c r="W168" s="12">
        <v>51.820868191362301</v>
      </c>
      <c r="X168" s="12">
        <v>47.266877708209442</v>
      </c>
      <c r="Y168" s="12">
        <v>37.905789104960654</v>
      </c>
    </row>
    <row r="169" spans="2:25">
      <c r="B169" s="3">
        <v>2044</v>
      </c>
      <c r="C169" s="12">
        <v>106.16498017853101</v>
      </c>
      <c r="D169" s="12">
        <v>79.227375651252373</v>
      </c>
      <c r="E169" s="12">
        <v>66.976714075307925</v>
      </c>
      <c r="F169" s="12">
        <v>61.015863197450834</v>
      </c>
      <c r="G169" s="12">
        <v>47.407314844766304</v>
      </c>
      <c r="I169" s="12">
        <v>84.518852342785109</v>
      </c>
      <c r="J169" s="12">
        <v>62.851662409590361</v>
      </c>
      <c r="K169" s="12">
        <v>53.069287109765533</v>
      </c>
      <c r="L169" s="12">
        <v>48.310614450772682</v>
      </c>
      <c r="M169" s="12">
        <v>37.533387801208264</v>
      </c>
      <c r="O169" s="12">
        <v>83.620922300526743</v>
      </c>
      <c r="P169" s="12">
        <v>63.862230793577311</v>
      </c>
      <c r="Q169" s="12">
        <v>53.981644159911362</v>
      </c>
      <c r="R169" s="12">
        <v>49.175196234193542</v>
      </c>
      <c r="S169" s="12">
        <v>38.289770320961473</v>
      </c>
      <c r="U169" s="12">
        <v>85.746951087109579</v>
      </c>
      <c r="V169" s="12">
        <v>60.786719484615368</v>
      </c>
      <c r="W169" s="12">
        <v>51.310758953830877</v>
      </c>
      <c r="X169" s="12">
        <v>46.731457706983697</v>
      </c>
      <c r="Y169" s="12">
        <v>37.368422121912253</v>
      </c>
    </row>
    <row r="170" spans="2:25">
      <c r="B170" s="3">
        <v>2045</v>
      </c>
      <c r="C170" s="12">
        <v>105.06185175881141</v>
      </c>
      <c r="D170" s="12">
        <v>78.673338059285584</v>
      </c>
      <c r="E170" s="12">
        <v>66.341054873810293</v>
      </c>
      <c r="F170" s="12">
        <v>60.350523410669268</v>
      </c>
      <c r="G170" s="12">
        <v>46.759288732733715</v>
      </c>
      <c r="I170" s="12">
        <v>83.646626805538276</v>
      </c>
      <c r="J170" s="12">
        <v>62.420494230180381</v>
      </c>
      <c r="K170" s="12">
        <v>52.570872517053047</v>
      </c>
      <c r="L170" s="12">
        <v>47.790443665521174</v>
      </c>
      <c r="M170" s="12">
        <v>37.025084030068975</v>
      </c>
      <c r="O170" s="12">
        <v>82.756462371274964</v>
      </c>
      <c r="P170" s="12">
        <v>63.416745387328341</v>
      </c>
      <c r="Q170" s="12">
        <v>53.468237211902427</v>
      </c>
      <c r="R170" s="12">
        <v>48.639814669732871</v>
      </c>
      <c r="S170" s="12">
        <v>37.766374910929031</v>
      </c>
      <c r="U170" s="12">
        <v>84.855980274611596</v>
      </c>
      <c r="V170" s="12">
        <v>60.360330465457395</v>
      </c>
      <c r="W170" s="12">
        <v>50.820119534525801</v>
      </c>
      <c r="X170" s="12">
        <v>46.219401487629618</v>
      </c>
      <c r="Y170" s="12">
        <v>36.862206848026098</v>
      </c>
    </row>
    <row r="171" spans="2:25">
      <c r="B171" s="3">
        <v>2046</v>
      </c>
      <c r="C171" s="12">
        <v>104.01066436333868</v>
      </c>
      <c r="D171" s="12">
        <v>78.148981052602707</v>
      </c>
      <c r="E171" s="12">
        <v>65.73012949338262</v>
      </c>
      <c r="F171" s="12">
        <v>59.714864209171644</v>
      </c>
      <c r="G171" s="12">
        <v>46.145889970199036</v>
      </c>
      <c r="I171" s="12">
        <v>82.815935817684164</v>
      </c>
      <c r="J171" s="12">
        <v>62.009104407624051</v>
      </c>
      <c r="K171" s="12">
        <v>52.092236281194253</v>
      </c>
      <c r="L171" s="12">
        <v>47.29202907280871</v>
      </c>
      <c r="M171" s="12">
        <v>36.544469958524807</v>
      </c>
      <c r="O171" s="12">
        <v>81.932889060298621</v>
      </c>
      <c r="P171" s="12">
        <v>62.991236905126378</v>
      </c>
      <c r="Q171" s="12">
        <v>52.974807187940549</v>
      </c>
      <c r="R171" s="12">
        <v>48.126407721723943</v>
      </c>
      <c r="S171" s="12">
        <v>37.270947194562439</v>
      </c>
      <c r="U171" s="12">
        <v>84.006961002612385</v>
      </c>
      <c r="V171" s="12">
        <v>59.95341126452584</v>
      </c>
      <c r="W171" s="12">
        <v>50.348949933447152</v>
      </c>
      <c r="X171" s="12">
        <v>45.728762068324556</v>
      </c>
      <c r="Y171" s="12">
        <v>36.383249319656876</v>
      </c>
    </row>
    <row r="172" spans="2:25">
      <c r="B172" s="3">
        <v>2047</v>
      </c>
      <c r="C172" s="12">
        <v>115.28928677123427</v>
      </c>
      <c r="D172" s="12">
        <v>84.990355960549891</v>
      </c>
      <c r="E172" s="12">
        <v>70.973699560211273</v>
      </c>
      <c r="F172" s="12">
        <v>64.223839790222883</v>
      </c>
      <c r="G172" s="12">
        <v>50.103301341390463</v>
      </c>
      <c r="I172" s="12">
        <v>91.842777885698865</v>
      </c>
      <c r="J172" s="12">
        <v>67.489687091775821</v>
      </c>
      <c r="K172" s="12">
        <v>56.293159276913634</v>
      </c>
      <c r="L172" s="12">
        <v>50.905534869974105</v>
      </c>
      <c r="M172" s="12">
        <v>39.716918397853362</v>
      </c>
      <c r="O172" s="12">
        <v>90.81502013517823</v>
      </c>
      <c r="P172" s="12">
        <v>68.518851788942328</v>
      </c>
      <c r="Q172" s="12">
        <v>57.209915085913025</v>
      </c>
      <c r="R172" s="12">
        <v>51.76820097549934</v>
      </c>
      <c r="S172" s="12">
        <v>40.46725504208883</v>
      </c>
      <c r="U172" s="12">
        <v>93.116438368062632</v>
      </c>
      <c r="V172" s="12">
        <v>65.348497895058784</v>
      </c>
      <c r="W172" s="12">
        <v>54.484339324732602</v>
      </c>
      <c r="X172" s="12">
        <v>49.287844840108839</v>
      </c>
      <c r="Y172" s="12">
        <v>39.502314199524712</v>
      </c>
    </row>
    <row r="173" spans="2:25">
      <c r="B173" s="3">
        <v>2048</v>
      </c>
      <c r="C173" s="12">
        <v>126.41703287060315</v>
      </c>
      <c r="D173" s="12">
        <v>91.797103518999151</v>
      </c>
      <c r="E173" s="12">
        <v>76.157908456472015</v>
      </c>
      <c r="F173" s="12">
        <v>68.673454200706232</v>
      </c>
      <c r="G173" s="12">
        <v>54.006298306228011</v>
      </c>
      <c r="I173" s="12">
        <v>100.74897197690616</v>
      </c>
      <c r="J173" s="12">
        <v>72.940602240647095</v>
      </c>
      <c r="K173" s="12">
        <v>60.448592051869539</v>
      </c>
      <c r="L173" s="12">
        <v>54.471572610690671</v>
      </c>
      <c r="M173" s="12">
        <v>42.84585445210385</v>
      </c>
      <c r="O173" s="12">
        <v>99.576438337054171</v>
      </c>
      <c r="P173" s="12">
        <v>74.016501286687728</v>
      </c>
      <c r="Q173" s="12">
        <v>61.3990760585773</v>
      </c>
      <c r="R173" s="12">
        <v>55.362049611561822</v>
      </c>
      <c r="S173" s="12">
        <v>43.619613656711735</v>
      </c>
      <c r="U173" s="12">
        <v>102.1040564968259</v>
      </c>
      <c r="V173" s="12">
        <v>70.712432816429498</v>
      </c>
      <c r="W173" s="12">
        <v>58.573001152274699</v>
      </c>
      <c r="X173" s="12">
        <v>52.800200048149769</v>
      </c>
      <c r="Y173" s="12">
        <v>42.576598497471856</v>
      </c>
    </row>
    <row r="174" spans="2:25">
      <c r="B174" s="3">
        <v>2049</v>
      </c>
      <c r="C174" s="12">
        <v>149.49121454675617</v>
      </c>
      <c r="D174" s="12">
        <v>105.85333403304969</v>
      </c>
      <c r="E174" s="12">
        <v>87.043263109355436</v>
      </c>
      <c r="F174" s="12">
        <v>78.104460174676802</v>
      </c>
      <c r="G174" s="12">
        <v>62.311915421516019</v>
      </c>
      <c r="I174" s="12">
        <v>119.20811242843574</v>
      </c>
      <c r="J174" s="12">
        <v>84.188553783328828</v>
      </c>
      <c r="K174" s="12">
        <v>69.160958245910876</v>
      </c>
      <c r="L174" s="12">
        <v>62.020971421736263</v>
      </c>
      <c r="M174" s="12">
        <v>49.495338026307472</v>
      </c>
      <c r="O174" s="12">
        <v>117.74177874227698</v>
      </c>
      <c r="P174" s="12">
        <v>85.369387222620531</v>
      </c>
      <c r="Q174" s="12">
        <v>70.190920331679564</v>
      </c>
      <c r="R174" s="12">
        <v>62.979250750698149</v>
      </c>
      <c r="S174" s="12">
        <v>50.32786475170775</v>
      </c>
      <c r="U174" s="12">
        <v>120.74052894030947</v>
      </c>
      <c r="V174" s="12">
        <v>81.781024478132792</v>
      </c>
      <c r="W174" s="12">
        <v>67.14945608099994</v>
      </c>
      <c r="X174" s="12">
        <v>60.231829665163225</v>
      </c>
      <c r="Y174" s="12">
        <v>49.116510439716599</v>
      </c>
    </row>
    <row r="175" spans="2:25">
      <c r="B175" s="3">
        <v>2050</v>
      </c>
      <c r="C175" s="12">
        <v>148.2347364364029</v>
      </c>
      <c r="D175" s="12">
        <v>105.28692953054792</v>
      </c>
      <c r="E175" s="12">
        <v>86.377923322573892</v>
      </c>
      <c r="F175" s="12">
        <v>77.406966420504332</v>
      </c>
      <c r="G175" s="12">
        <v>61.661415927376424</v>
      </c>
      <c r="I175" s="12">
        <v>118.21128324301081</v>
      </c>
      <c r="J175" s="12">
        <v>83.74354075412127</v>
      </c>
      <c r="K175" s="12">
        <v>68.636831789288635</v>
      </c>
      <c r="L175" s="12">
        <v>61.473110936889626</v>
      </c>
      <c r="M175" s="12">
        <v>48.983078583797436</v>
      </c>
      <c r="O175" s="12">
        <v>116.7566059400216</v>
      </c>
      <c r="P175" s="12">
        <v>84.911915661943326</v>
      </c>
      <c r="Q175" s="12">
        <v>69.6535410748142</v>
      </c>
      <c r="R175" s="12">
        <v>62.417899184976342</v>
      </c>
      <c r="S175" s="12">
        <v>49.802471649270601</v>
      </c>
      <c r="U175" s="12">
        <v>119.72570119871985</v>
      </c>
      <c r="V175" s="12">
        <v>81.342953568038979</v>
      </c>
      <c r="W175" s="12">
        <v>66.633505898000578</v>
      </c>
      <c r="X175" s="12">
        <v>59.692515700292198</v>
      </c>
      <c r="Y175" s="12">
        <v>48.608348184007788</v>
      </c>
    </row>
    <row r="177" spans="2:25" ht="12.95">
      <c r="C177" s="1" t="s">
        <v>47</v>
      </c>
      <c r="D177" s="1"/>
      <c r="E177" s="1"/>
      <c r="F177" s="1"/>
      <c r="G177" s="1"/>
      <c r="I177" s="1" t="s">
        <v>47</v>
      </c>
      <c r="J177" s="1"/>
      <c r="K177" s="1"/>
      <c r="L177" s="1"/>
      <c r="M177" s="1"/>
      <c r="O177" s="1" t="s">
        <v>47</v>
      </c>
      <c r="P177" s="1"/>
      <c r="Q177" s="1"/>
      <c r="R177" s="1"/>
      <c r="S177" s="1"/>
      <c r="U177" s="1" t="s">
        <v>47</v>
      </c>
      <c r="V177" s="1"/>
      <c r="W177" s="1"/>
      <c r="X177" s="1"/>
      <c r="Y177" s="1"/>
    </row>
    <row r="178" spans="2:25">
      <c r="C178" s="2" t="s">
        <v>9</v>
      </c>
      <c r="D178" s="2" t="s">
        <v>11</v>
      </c>
      <c r="E178" s="2" t="s">
        <v>12</v>
      </c>
      <c r="F178" s="2" t="s">
        <v>13</v>
      </c>
      <c r="G178" s="2" t="s">
        <v>41</v>
      </c>
      <c r="I178" s="2" t="s">
        <v>9</v>
      </c>
      <c r="J178" s="2" t="s">
        <v>11</v>
      </c>
      <c r="K178" s="2" t="s">
        <v>12</v>
      </c>
      <c r="L178" s="2" t="s">
        <v>13</v>
      </c>
      <c r="M178" s="2" t="s">
        <v>41</v>
      </c>
      <c r="O178" s="2" t="s">
        <v>9</v>
      </c>
      <c r="P178" s="2" t="s">
        <v>11</v>
      </c>
      <c r="Q178" s="2" t="s">
        <v>12</v>
      </c>
      <c r="R178" s="2" t="s">
        <v>13</v>
      </c>
      <c r="S178" s="2" t="s">
        <v>41</v>
      </c>
      <c r="U178" s="2" t="s">
        <v>9</v>
      </c>
      <c r="V178" s="2" t="s">
        <v>11</v>
      </c>
      <c r="W178" s="2" t="s">
        <v>12</v>
      </c>
      <c r="X178" s="2" t="s">
        <v>13</v>
      </c>
      <c r="Y178" s="2" t="s">
        <v>41</v>
      </c>
    </row>
    <row r="179" spans="2:25">
      <c r="B179" s="3">
        <v>2021</v>
      </c>
      <c r="C179" s="14">
        <f>C113+SUMIFS('Transmission Cost by Case'!$H:$H,'Transmission Cost by Case'!$B:$B,7,'Transmission Cost by Case'!$C:$C,C$10,'Transmission Cost by Case'!$D:$D,"Tx - PSP Morro")</f>
        <v>644.02521713647297</v>
      </c>
      <c r="D179" s="14">
        <f>D113+SUMIFS('Transmission Cost by Case'!$H:$H,'Transmission Cost by Case'!$B:$B,7,'Transmission Cost by Case'!$C:$C,D$10,'Transmission Cost by Case'!$D:$D,"Tx - PSP Morro")</f>
        <v>437.57521713647293</v>
      </c>
      <c r="E179" s="14">
        <f>E113+SUMIFS('Transmission Cost by Case'!$H:$H,'Transmission Cost by Case'!$B:$B,7,'Transmission Cost by Case'!$C:$C,E$10,'Transmission Cost by Case'!$D:$D,"Tx - PSP Morro")</f>
        <v>401.18521713647294</v>
      </c>
      <c r="F179" s="14">
        <f>F113+SUMIFS('Transmission Cost by Case'!$H:$H,'Transmission Cost by Case'!$B:$B,7,'Transmission Cost by Case'!$C:$C,F$10,'Transmission Cost by Case'!$D:$D,"Tx - PSP Morro")</f>
        <v>381.76521713647298</v>
      </c>
      <c r="G179" s="14">
        <f>G113+SUMIFS('Transmission Cost by Case'!$H:$H,'Transmission Cost by Case'!$B:$B,7,'Transmission Cost by Case'!$C:$C,G$10,'Transmission Cost by Case'!$D:$D,"Tx - PSP Morro")</f>
        <v>604.89521713647298</v>
      </c>
      <c r="I179" s="14">
        <f>I113+SUMIFS('Transmission Cost by Case'!$H:$H,'Transmission Cost by Case'!$B:$B,7,'Transmission Cost by Case'!$C:$C,I$10,'Transmission Cost by Case'!$D:$D,"Tx - E3 High")</f>
        <v>822.49</v>
      </c>
      <c r="J179" s="14">
        <f>J113+SUMIFS('Transmission Cost by Case'!$H:$H,'Transmission Cost by Case'!$B:$B,7,'Transmission Cost by Case'!$C:$C,J$10,'Transmission Cost by Case'!$D:$D,"Tx - E3 Mid")</f>
        <v>569.01</v>
      </c>
      <c r="K179" s="14">
        <f>K113+SUMIFS('Transmission Cost by Case'!$H:$H,'Transmission Cost by Case'!$B:$B,7,'Transmission Cost by Case'!$C:$C,K$10,'Transmission Cost by Case'!$D:$D,"Tx - E3 Mid")</f>
        <v>532.63999999999987</v>
      </c>
      <c r="L179" s="14">
        <f>L113+SUMIFS('Transmission Cost by Case'!$H:$H,'Transmission Cost by Case'!$B:$B,7,'Transmission Cost by Case'!$C:$C,L$10,'Transmission Cost by Case'!$D:$D,"Tx - E3 Mid")</f>
        <v>513.24</v>
      </c>
      <c r="M179" s="14">
        <f>M113+SUMIFS('Transmission Cost by Case'!$H:$H,'Transmission Cost by Case'!$B:$B,7,'Transmission Cost by Case'!$C:$C,M$10,'Transmission Cost by Case'!$D:$D,"Tx - E3 Low")</f>
        <v>713.83500000000004</v>
      </c>
      <c r="O179" s="14">
        <f>O113+SUMIFS('Transmission Cost by Case'!$H:$H,'Transmission Cost by Case'!$B:$B,7,'Transmission Cost by Case'!$C:$C,O$10,'Transmission Cost by Case'!$D:$D,"Tx - E3 High")</f>
        <v>827.06000000000006</v>
      </c>
      <c r="P179" s="14">
        <f>P113+SUMIFS('Transmission Cost by Case'!$H:$H,'Transmission Cost by Case'!$B:$B,7,'Transmission Cost by Case'!$C:$C,P$10,'Transmission Cost by Case'!$D:$D,"Tx - E3 Mid")</f>
        <v>573.57999999999993</v>
      </c>
      <c r="Q179" s="14">
        <f>Q113+SUMIFS('Transmission Cost by Case'!$H:$H,'Transmission Cost by Case'!$B:$B,7,'Transmission Cost by Case'!$C:$C,Q$10,'Transmission Cost by Case'!$D:$D,"Tx - E3 Mid")</f>
        <v>537.21</v>
      </c>
      <c r="R179" s="14">
        <f>R113+SUMIFS('Transmission Cost by Case'!$H:$H,'Transmission Cost by Case'!$B:$B,7,'Transmission Cost by Case'!$C:$C,R$10,'Transmission Cost by Case'!$D:$D,"Tx - E3 Mid")</f>
        <v>517.80999999999995</v>
      </c>
      <c r="S179" s="14">
        <f>S113+SUMIFS('Transmission Cost by Case'!$H:$H,'Transmission Cost by Case'!$B:$B,7,'Transmission Cost by Case'!$C:$C,S$10,'Transmission Cost by Case'!$D:$D,"Tx - E3 Low")</f>
        <v>718.40500000000009</v>
      </c>
      <c r="U179" s="14">
        <f>U113+SUMIFS('Transmission Cost by Case'!$H:$H,'Transmission Cost by Case'!$B:$B,7,'Transmission Cost by Case'!$C:$C,U$10,'Transmission Cost by Case'!$D:$D,"Tx - E3 High")</f>
        <v>826.2700000000001</v>
      </c>
      <c r="V179" s="14">
        <f>V113+SUMIFS('Transmission Cost by Case'!$H:$H,'Transmission Cost by Case'!$B:$B,7,'Transmission Cost by Case'!$C:$C,V$10,'Transmission Cost by Case'!$D:$D,"Tx - E3 Mid")</f>
        <v>564.58000000000004</v>
      </c>
      <c r="W179" s="14">
        <f>W113+SUMIFS('Transmission Cost by Case'!$H:$H,'Transmission Cost by Case'!$B:$B,7,'Transmission Cost by Case'!$C:$C,W$10,'Transmission Cost by Case'!$D:$D,"Tx - E3 Mid")</f>
        <v>528.48</v>
      </c>
      <c r="X179" s="14">
        <f>X113+SUMIFS('Transmission Cost by Case'!$H:$H,'Transmission Cost by Case'!$B:$B,7,'Transmission Cost by Case'!$C:$C,X$10,'Transmission Cost by Case'!$D:$D,"Tx - E3 Mid")</f>
        <v>509.28</v>
      </c>
      <c r="Y179" s="14">
        <f>Y113+SUMIFS('Transmission Cost by Case'!$H:$H,'Transmission Cost by Case'!$B:$B,7,'Transmission Cost by Case'!$C:$C,Y$10,'Transmission Cost by Case'!$D:$D,"Tx - E3 Low")</f>
        <v>717.61500000000001</v>
      </c>
    </row>
    <row r="180" spans="2:25">
      <c r="B180" s="3">
        <v>2022</v>
      </c>
      <c r="C180" s="14">
        <f>C114+SUMIFS('Transmission Cost by Case'!$H:$H,'Transmission Cost by Case'!$B:$B,7,'Transmission Cost by Case'!$C:$C,C$10,'Transmission Cost by Case'!$D:$D,"Tx - PSP Morro")</f>
        <v>635.81521713647294</v>
      </c>
      <c r="D180" s="14">
        <f>D114+SUMIFS('Transmission Cost by Case'!$H:$H,'Transmission Cost by Case'!$B:$B,7,'Transmission Cost by Case'!$C:$C,D$10,'Transmission Cost by Case'!$D:$D,"Tx - PSP Morro")</f>
        <v>428.5452171364729</v>
      </c>
      <c r="E180" s="14">
        <f>E114+SUMIFS('Transmission Cost by Case'!$H:$H,'Transmission Cost by Case'!$B:$B,7,'Transmission Cost by Case'!$C:$C,E$10,'Transmission Cost by Case'!$D:$D,"Tx - PSP Morro")</f>
        <v>391.78521713647291</v>
      </c>
      <c r="F180" s="14">
        <f>F114+SUMIFS('Transmission Cost by Case'!$H:$H,'Transmission Cost by Case'!$B:$B,7,'Transmission Cost by Case'!$C:$C,F$10,'Transmission Cost by Case'!$D:$D,"Tx - PSP Morro")</f>
        <v>372.11521713647284</v>
      </c>
      <c r="G180" s="14">
        <f>G114+SUMIFS('Transmission Cost by Case'!$H:$H,'Transmission Cost by Case'!$B:$B,7,'Transmission Cost by Case'!$C:$C,G$10,'Transmission Cost by Case'!$D:$D,"Tx - PSP Morro")</f>
        <v>575.9652171364728</v>
      </c>
      <c r="I180" s="14">
        <f>I114+SUMIFS('Transmission Cost by Case'!$H:$H,'Transmission Cost by Case'!$B:$B,7,'Transmission Cost by Case'!$C:$C,I$10,'Transmission Cost by Case'!$D:$D,"Tx - E3 High")</f>
        <v>814.64</v>
      </c>
      <c r="J180" s="14">
        <f>J114+SUMIFS('Transmission Cost by Case'!$H:$H,'Transmission Cost by Case'!$B:$B,7,'Transmission Cost by Case'!$C:$C,J$10,'Transmission Cost by Case'!$D:$D,"Tx - E3 Mid")</f>
        <v>560.3599999999999</v>
      </c>
      <c r="K180" s="14">
        <f>K114+SUMIFS('Transmission Cost by Case'!$H:$H,'Transmission Cost by Case'!$B:$B,7,'Transmission Cost by Case'!$C:$C,K$10,'Transmission Cost by Case'!$D:$D,"Tx - E3 Mid")</f>
        <v>523.62000000000012</v>
      </c>
      <c r="L180" s="14">
        <f>L114+SUMIFS('Transmission Cost by Case'!$H:$H,'Transmission Cost by Case'!$B:$B,7,'Transmission Cost by Case'!$C:$C,L$10,'Transmission Cost by Case'!$D:$D,"Tx - E3 Mid")</f>
        <v>503.96999999999997</v>
      </c>
      <c r="M180" s="14">
        <f>M114+SUMIFS('Transmission Cost by Case'!$H:$H,'Transmission Cost by Case'!$B:$B,7,'Transmission Cost by Case'!$C:$C,M$10,'Transmission Cost by Case'!$D:$D,"Tx - E3 Low")</f>
        <v>685.26499999999999</v>
      </c>
      <c r="O180" s="14">
        <f>O114+SUMIFS('Transmission Cost by Case'!$H:$H,'Transmission Cost by Case'!$B:$B,7,'Transmission Cost by Case'!$C:$C,O$10,'Transmission Cost by Case'!$D:$D,"Tx - E3 High")</f>
        <v>818.85</v>
      </c>
      <c r="P180" s="14">
        <f>P114+SUMIFS('Transmission Cost by Case'!$H:$H,'Transmission Cost by Case'!$B:$B,7,'Transmission Cost by Case'!$C:$C,P$10,'Transmission Cost by Case'!$D:$D,"Tx - E3 Mid")</f>
        <v>564.56999999999994</v>
      </c>
      <c r="Q180" s="14">
        <f>Q114+SUMIFS('Transmission Cost by Case'!$H:$H,'Transmission Cost by Case'!$B:$B,7,'Transmission Cost by Case'!$C:$C,Q$10,'Transmission Cost by Case'!$D:$D,"Tx - E3 Mid")</f>
        <v>527.83000000000004</v>
      </c>
      <c r="R180" s="14">
        <f>R114+SUMIFS('Transmission Cost by Case'!$H:$H,'Transmission Cost by Case'!$B:$B,7,'Transmission Cost by Case'!$C:$C,R$10,'Transmission Cost by Case'!$D:$D,"Tx - E3 Mid")</f>
        <v>508.17999999999995</v>
      </c>
      <c r="S180" s="14">
        <f>S114+SUMIFS('Transmission Cost by Case'!$H:$H,'Transmission Cost by Case'!$B:$B,7,'Transmission Cost by Case'!$C:$C,S$10,'Transmission Cost by Case'!$D:$D,"Tx - E3 Low")</f>
        <v>689.47499999999991</v>
      </c>
      <c r="U180" s="14">
        <f>U114+SUMIFS('Transmission Cost by Case'!$H:$H,'Transmission Cost by Case'!$B:$B,7,'Transmission Cost by Case'!$C:$C,U$10,'Transmission Cost by Case'!$D:$D,"Tx - E3 High")</f>
        <v>818.19999999999993</v>
      </c>
      <c r="V180" s="14">
        <f>V114+SUMIFS('Transmission Cost by Case'!$H:$H,'Transmission Cost by Case'!$B:$B,7,'Transmission Cost by Case'!$C:$C,V$10,'Transmission Cost by Case'!$D:$D,"Tx - E3 Mid")</f>
        <v>555.84</v>
      </c>
      <c r="W180" s="14">
        <f>W114+SUMIFS('Transmission Cost by Case'!$H:$H,'Transmission Cost by Case'!$B:$B,7,'Transmission Cost by Case'!$C:$C,W$10,'Transmission Cost by Case'!$D:$D,"Tx - E3 Mid")</f>
        <v>519.43000000000006</v>
      </c>
      <c r="X180" s="14">
        <f>X114+SUMIFS('Transmission Cost by Case'!$H:$H,'Transmission Cost by Case'!$B:$B,7,'Transmission Cost by Case'!$C:$C,X$10,'Transmission Cost by Case'!$D:$D,"Tx - E3 Mid")</f>
        <v>500.02</v>
      </c>
      <c r="Y180" s="14">
        <f>Y114+SUMIFS('Transmission Cost by Case'!$H:$H,'Transmission Cost by Case'!$B:$B,7,'Transmission Cost by Case'!$C:$C,Y$10,'Transmission Cost by Case'!$D:$D,"Tx - E3 Low")</f>
        <v>688.82499999999993</v>
      </c>
    </row>
    <row r="181" spans="2:25">
      <c r="B181" s="3">
        <v>2023</v>
      </c>
      <c r="C181" s="14">
        <f>C115+SUMIFS('Transmission Cost by Case'!$H:$H,'Transmission Cost by Case'!$B:$B,7,'Transmission Cost by Case'!$C:$C,C$10,'Transmission Cost by Case'!$D:$D,"Tx - PSP Morro")</f>
        <v>640.41521713647296</v>
      </c>
      <c r="D181" s="14">
        <f>D115+SUMIFS('Transmission Cost by Case'!$H:$H,'Transmission Cost by Case'!$B:$B,7,'Transmission Cost by Case'!$C:$C,D$10,'Transmission Cost by Case'!$D:$D,"Tx - PSP Morro")</f>
        <v>427.89521713647287</v>
      </c>
      <c r="E181" s="14">
        <f>E115+SUMIFS('Transmission Cost by Case'!$H:$H,'Transmission Cost by Case'!$B:$B,7,'Transmission Cost by Case'!$C:$C,E$10,'Transmission Cost by Case'!$D:$D,"Tx - PSP Morro")</f>
        <v>390.08521713647292</v>
      </c>
      <c r="F181" s="14">
        <f>F115+SUMIFS('Transmission Cost by Case'!$H:$H,'Transmission Cost by Case'!$B:$B,7,'Transmission Cost by Case'!$C:$C,F$10,'Transmission Cost by Case'!$D:$D,"Tx - PSP Morro")</f>
        <v>369.83521713647292</v>
      </c>
      <c r="G181" s="14">
        <f>G115+SUMIFS('Transmission Cost by Case'!$H:$H,'Transmission Cost by Case'!$B:$B,7,'Transmission Cost by Case'!$C:$C,G$10,'Transmission Cost by Case'!$D:$D,"Tx - PSP Morro")</f>
        <v>562.99521713647289</v>
      </c>
      <c r="I181" s="14">
        <f>I115+SUMIFS('Transmission Cost by Case'!$H:$H,'Transmission Cost by Case'!$B:$B,7,'Transmission Cost by Case'!$C:$C,I$10,'Transmission Cost by Case'!$D:$D,"Tx - E3 High")</f>
        <v>819.5100000000001</v>
      </c>
      <c r="J181" s="14">
        <f>J115+SUMIFS('Transmission Cost by Case'!$H:$H,'Transmission Cost by Case'!$B:$B,7,'Transmission Cost by Case'!$C:$C,J$10,'Transmission Cost by Case'!$D:$D,"Tx - E3 Mid")</f>
        <v>559.98</v>
      </c>
      <c r="K181" s="14">
        <f>K115+SUMIFS('Transmission Cost by Case'!$H:$H,'Transmission Cost by Case'!$B:$B,7,'Transmission Cost by Case'!$C:$C,K$10,'Transmission Cost by Case'!$D:$D,"Tx - E3 Mid")</f>
        <v>522.20000000000005</v>
      </c>
      <c r="L181" s="14">
        <f>L115+SUMIFS('Transmission Cost by Case'!$H:$H,'Transmission Cost by Case'!$B:$B,7,'Transmission Cost by Case'!$C:$C,L$10,'Transmission Cost by Case'!$D:$D,"Tx - E3 Mid")</f>
        <v>501.96000000000004</v>
      </c>
      <c r="M181" s="14">
        <f>M115+SUMIFS('Transmission Cost by Case'!$H:$H,'Transmission Cost by Case'!$B:$B,7,'Transmission Cost by Case'!$C:$C,M$10,'Transmission Cost by Case'!$D:$D,"Tx - E3 Low")</f>
        <v>672.56499999999994</v>
      </c>
      <c r="O181" s="14">
        <f>O115+SUMIFS('Transmission Cost by Case'!$H:$H,'Transmission Cost by Case'!$B:$B,7,'Transmission Cost by Case'!$C:$C,O$10,'Transmission Cost by Case'!$D:$D,"Tx - E3 High")</f>
        <v>823.45</v>
      </c>
      <c r="P181" s="14">
        <f>P115+SUMIFS('Transmission Cost by Case'!$H:$H,'Transmission Cost by Case'!$B:$B,7,'Transmission Cost by Case'!$C:$C,P$10,'Transmission Cost by Case'!$D:$D,"Tx - E3 Mid")</f>
        <v>563.92000000000007</v>
      </c>
      <c r="Q181" s="14">
        <f>Q115+SUMIFS('Transmission Cost by Case'!$H:$H,'Transmission Cost by Case'!$B:$B,7,'Transmission Cost by Case'!$C:$C,Q$10,'Transmission Cost by Case'!$D:$D,"Tx - E3 Mid")</f>
        <v>526.1400000000001</v>
      </c>
      <c r="R181" s="14">
        <f>R115+SUMIFS('Transmission Cost by Case'!$H:$H,'Transmission Cost by Case'!$B:$B,7,'Transmission Cost by Case'!$C:$C,R$10,'Transmission Cost by Case'!$D:$D,"Tx - E3 Mid")</f>
        <v>505.90000000000003</v>
      </c>
      <c r="S181" s="14">
        <f>S115+SUMIFS('Transmission Cost by Case'!$H:$H,'Transmission Cost by Case'!$B:$B,7,'Transmission Cost by Case'!$C:$C,S$10,'Transmission Cost by Case'!$D:$D,"Tx - E3 Low")</f>
        <v>676.505</v>
      </c>
      <c r="U181" s="14">
        <f>U115+SUMIFS('Transmission Cost by Case'!$H:$H,'Transmission Cost by Case'!$B:$B,7,'Transmission Cost by Case'!$C:$C,U$10,'Transmission Cost by Case'!$D:$D,"Tx - E3 High")</f>
        <v>822.90000000000009</v>
      </c>
      <c r="V181" s="14">
        <f>V115+SUMIFS('Transmission Cost by Case'!$H:$H,'Transmission Cost by Case'!$B:$B,7,'Transmission Cost by Case'!$C:$C,V$10,'Transmission Cost by Case'!$D:$D,"Tx - E3 Mid")</f>
        <v>555.28</v>
      </c>
      <c r="W181" s="14">
        <f>W115+SUMIFS('Transmission Cost by Case'!$H:$H,'Transmission Cost by Case'!$B:$B,7,'Transmission Cost by Case'!$C:$C,W$10,'Transmission Cost by Case'!$D:$D,"Tx - E3 Mid")</f>
        <v>517.88000000000011</v>
      </c>
      <c r="X181" s="14">
        <f>X115+SUMIFS('Transmission Cost by Case'!$H:$H,'Transmission Cost by Case'!$B:$B,7,'Transmission Cost by Case'!$C:$C,X$10,'Transmission Cost by Case'!$D:$D,"Tx - E3 Mid")</f>
        <v>497.92</v>
      </c>
      <c r="Y181" s="14">
        <f>Y115+SUMIFS('Transmission Cost by Case'!$H:$H,'Transmission Cost by Case'!$B:$B,7,'Transmission Cost by Case'!$C:$C,Y$10,'Transmission Cost by Case'!$D:$D,"Tx - E3 Low")</f>
        <v>675.95499999999993</v>
      </c>
    </row>
    <row r="182" spans="2:25">
      <c r="B182" s="3">
        <v>2024</v>
      </c>
      <c r="C182" s="14">
        <f>C116+SUMIFS('Transmission Cost by Case'!$H:$H,'Transmission Cost by Case'!$B:$B,7,'Transmission Cost by Case'!$C:$C,C$10,'Transmission Cost by Case'!$D:$D,"Tx - PSP Morro")</f>
        <v>646.13521713647287</v>
      </c>
      <c r="D182" s="14">
        <f>D116+SUMIFS('Transmission Cost by Case'!$H:$H,'Transmission Cost by Case'!$B:$B,7,'Transmission Cost by Case'!$C:$C,D$10,'Transmission Cost by Case'!$D:$D,"Tx - PSP Morro")</f>
        <v>428.4852171364729</v>
      </c>
      <c r="E182" s="14">
        <f>E116+SUMIFS('Transmission Cost by Case'!$H:$H,'Transmission Cost by Case'!$B:$B,7,'Transmission Cost by Case'!$C:$C,E$10,'Transmission Cost by Case'!$D:$D,"Tx - PSP Morro")</f>
        <v>389.67521713647284</v>
      </c>
      <c r="F182" s="14">
        <f>F116+SUMIFS('Transmission Cost by Case'!$H:$H,'Transmission Cost by Case'!$B:$B,7,'Transmission Cost by Case'!$C:$C,F$10,'Transmission Cost by Case'!$D:$D,"Tx - PSP Morro")</f>
        <v>368.8552171364729</v>
      </c>
      <c r="G182" s="14">
        <f>G116+SUMIFS('Transmission Cost by Case'!$H:$H,'Transmission Cost by Case'!$B:$B,7,'Transmission Cost by Case'!$C:$C,G$10,'Transmission Cost by Case'!$D:$D,"Tx - PSP Morro")</f>
        <v>512.4652171364728</v>
      </c>
      <c r="I182" s="14">
        <f>I116+SUMIFS('Transmission Cost by Case'!$H:$H,'Transmission Cost by Case'!$B:$B,7,'Transmission Cost by Case'!$C:$C,I$10,'Transmission Cost by Case'!$D:$D,"Tx - E3 High")</f>
        <v>825.45999999999992</v>
      </c>
      <c r="J182" s="14">
        <f>J116+SUMIFS('Transmission Cost by Case'!$H:$H,'Transmission Cost by Case'!$B:$B,7,'Transmission Cost by Case'!$C:$C,J$10,'Transmission Cost by Case'!$D:$D,"Tx - E3 Mid")</f>
        <v>560.79000000000008</v>
      </c>
      <c r="K182" s="14">
        <f>K116+SUMIFS('Transmission Cost by Case'!$H:$H,'Transmission Cost by Case'!$B:$B,7,'Transmission Cost by Case'!$C:$C,K$10,'Transmission Cost by Case'!$D:$D,"Tx - E3 Mid")</f>
        <v>522.01</v>
      </c>
      <c r="L182" s="14">
        <f>L116+SUMIFS('Transmission Cost by Case'!$H:$H,'Transmission Cost by Case'!$B:$B,7,'Transmission Cost by Case'!$C:$C,L$10,'Transmission Cost by Case'!$D:$D,"Tx - E3 Mid")</f>
        <v>501.22</v>
      </c>
      <c r="M182" s="14">
        <f>M116+SUMIFS('Transmission Cost by Case'!$H:$H,'Transmission Cost by Case'!$B:$B,7,'Transmission Cost by Case'!$C:$C,M$10,'Transmission Cost by Case'!$D:$D,"Tx - E3 Low")</f>
        <v>622.26499999999987</v>
      </c>
      <c r="O182" s="14">
        <f>O116+SUMIFS('Transmission Cost by Case'!$H:$H,'Transmission Cost by Case'!$B:$B,7,'Transmission Cost by Case'!$C:$C,O$10,'Transmission Cost by Case'!$D:$D,"Tx - E3 High")</f>
        <v>829.17</v>
      </c>
      <c r="P182" s="14">
        <f>P116+SUMIFS('Transmission Cost by Case'!$H:$H,'Transmission Cost by Case'!$B:$B,7,'Transmission Cost by Case'!$C:$C,P$10,'Transmission Cost by Case'!$D:$D,"Tx - E3 Mid")</f>
        <v>564.5</v>
      </c>
      <c r="Q182" s="14">
        <f>Q116+SUMIFS('Transmission Cost by Case'!$H:$H,'Transmission Cost by Case'!$B:$B,7,'Transmission Cost by Case'!$C:$C,Q$10,'Transmission Cost by Case'!$D:$D,"Tx - E3 Mid")</f>
        <v>525.72</v>
      </c>
      <c r="R182" s="14">
        <f>R116+SUMIFS('Transmission Cost by Case'!$H:$H,'Transmission Cost by Case'!$B:$B,7,'Transmission Cost by Case'!$C:$C,R$10,'Transmission Cost by Case'!$D:$D,"Tx - E3 Mid")</f>
        <v>504.93</v>
      </c>
      <c r="S182" s="14">
        <f>S116+SUMIFS('Transmission Cost by Case'!$H:$H,'Transmission Cost by Case'!$B:$B,7,'Transmission Cost by Case'!$C:$C,S$10,'Transmission Cost by Case'!$D:$D,"Tx - E3 Low")</f>
        <v>625.97499999999991</v>
      </c>
      <c r="U182" s="14">
        <f>U116+SUMIFS('Transmission Cost by Case'!$H:$H,'Transmission Cost by Case'!$B:$B,7,'Transmission Cost by Case'!$C:$C,U$10,'Transmission Cost by Case'!$D:$D,"Tx - E3 High")</f>
        <v>828.72</v>
      </c>
      <c r="V182" s="14">
        <f>V116+SUMIFS('Transmission Cost by Case'!$H:$H,'Transmission Cost by Case'!$B:$B,7,'Transmission Cost by Case'!$C:$C,V$10,'Transmission Cost by Case'!$D:$D,"Tx - E3 Mid")</f>
        <v>555.93000000000006</v>
      </c>
      <c r="W182" s="14">
        <f>W116+SUMIFS('Transmission Cost by Case'!$H:$H,'Transmission Cost by Case'!$B:$B,7,'Transmission Cost by Case'!$C:$C,W$10,'Transmission Cost by Case'!$D:$D,"Tx - E3 Mid")</f>
        <v>517.59</v>
      </c>
      <c r="X182" s="14">
        <f>X116+SUMIFS('Transmission Cost by Case'!$H:$H,'Transmission Cost by Case'!$B:$B,7,'Transmission Cost by Case'!$C:$C,X$10,'Transmission Cost by Case'!$D:$D,"Tx - E3 Mid")</f>
        <v>497.09999999999997</v>
      </c>
      <c r="Y182" s="14">
        <f>Y116+SUMIFS('Transmission Cost by Case'!$H:$H,'Transmission Cost by Case'!$B:$B,7,'Transmission Cost by Case'!$C:$C,Y$10,'Transmission Cost by Case'!$D:$D,"Tx - E3 Low")</f>
        <v>625.52499999999986</v>
      </c>
    </row>
    <row r="183" spans="2:25">
      <c r="B183" s="3">
        <v>2025</v>
      </c>
      <c r="C183" s="14">
        <f>C117+SUMIFS('Transmission Cost by Case'!$H:$H,'Transmission Cost by Case'!$B:$B,7,'Transmission Cost by Case'!$C:$C,C$10,'Transmission Cost by Case'!$D:$D,"Tx - PSP Morro")</f>
        <v>652.70521713647281</v>
      </c>
      <c r="D183" s="14">
        <f>D117+SUMIFS('Transmission Cost by Case'!$H:$H,'Transmission Cost by Case'!$B:$B,7,'Transmission Cost by Case'!$C:$C,D$10,'Transmission Cost by Case'!$D:$D,"Tx - PSP Morro")</f>
        <v>429.96521713647292</v>
      </c>
      <c r="E183" s="14">
        <f>E117+SUMIFS('Transmission Cost by Case'!$H:$H,'Transmission Cost by Case'!$B:$B,7,'Transmission Cost by Case'!$C:$C,E$10,'Transmission Cost by Case'!$D:$D,"Tx - PSP Morro")</f>
        <v>390.19521713647293</v>
      </c>
      <c r="F183" s="14">
        <f>F117+SUMIFS('Transmission Cost by Case'!$H:$H,'Transmission Cost by Case'!$B:$B,7,'Transmission Cost by Case'!$C:$C,F$10,'Transmission Cost by Case'!$D:$D,"Tx - PSP Morro")</f>
        <v>368.83521713647292</v>
      </c>
      <c r="G183" s="14">
        <f>G117+SUMIFS('Transmission Cost by Case'!$H:$H,'Transmission Cost by Case'!$B:$B,7,'Transmission Cost by Case'!$C:$C,G$10,'Transmission Cost by Case'!$D:$D,"Tx - PSP Morro")</f>
        <v>467.06521713647282</v>
      </c>
      <c r="I183" s="14">
        <f>I117+SUMIFS('Transmission Cost by Case'!$H:$H,'Transmission Cost by Case'!$B:$B,7,'Transmission Cost by Case'!$C:$C,I$10,'Transmission Cost by Case'!$D:$D,"Tx - E3 High")</f>
        <v>832.20999999999992</v>
      </c>
      <c r="J183" s="14">
        <f>J117+SUMIFS('Transmission Cost by Case'!$H:$H,'Transmission Cost by Case'!$B:$B,7,'Transmission Cost by Case'!$C:$C,J$10,'Transmission Cost by Case'!$D:$D,"Tx - E3 Mid")</f>
        <v>562.45000000000005</v>
      </c>
      <c r="K183" s="14">
        <f>K117+SUMIFS('Transmission Cost by Case'!$H:$H,'Transmission Cost by Case'!$B:$B,7,'Transmission Cost by Case'!$C:$C,K$10,'Transmission Cost by Case'!$D:$D,"Tx - E3 Mid")</f>
        <v>522.72</v>
      </c>
      <c r="L183" s="14">
        <f>L117+SUMIFS('Transmission Cost by Case'!$H:$H,'Transmission Cost by Case'!$B:$B,7,'Transmission Cost by Case'!$C:$C,L$10,'Transmission Cost by Case'!$D:$D,"Tx - E3 Mid")</f>
        <v>501.38000000000005</v>
      </c>
      <c r="M183" s="14">
        <f>M117+SUMIFS('Transmission Cost by Case'!$H:$H,'Transmission Cost by Case'!$B:$B,7,'Transmission Cost by Case'!$C:$C,M$10,'Transmission Cost by Case'!$D:$D,"Tx - E3 Low")</f>
        <v>577.04499999999996</v>
      </c>
      <c r="O183" s="14">
        <f>O117+SUMIFS('Transmission Cost by Case'!$H:$H,'Transmission Cost by Case'!$B:$B,7,'Transmission Cost by Case'!$C:$C,O$10,'Transmission Cost by Case'!$D:$D,"Tx - E3 High")</f>
        <v>835.7399999999999</v>
      </c>
      <c r="P183" s="14">
        <f>P117+SUMIFS('Transmission Cost by Case'!$H:$H,'Transmission Cost by Case'!$B:$B,7,'Transmission Cost by Case'!$C:$C,P$10,'Transmission Cost by Case'!$D:$D,"Tx - E3 Mid")</f>
        <v>565.98</v>
      </c>
      <c r="Q183" s="14">
        <f>Q117+SUMIFS('Transmission Cost by Case'!$H:$H,'Transmission Cost by Case'!$B:$B,7,'Transmission Cost by Case'!$C:$C,Q$10,'Transmission Cost by Case'!$D:$D,"Tx - E3 Mid")</f>
        <v>526.25</v>
      </c>
      <c r="R183" s="14">
        <f>R117+SUMIFS('Transmission Cost by Case'!$H:$H,'Transmission Cost by Case'!$B:$B,7,'Transmission Cost by Case'!$C:$C,R$10,'Transmission Cost by Case'!$D:$D,"Tx - E3 Mid")</f>
        <v>504.91</v>
      </c>
      <c r="S183" s="14">
        <f>S117+SUMIFS('Transmission Cost by Case'!$H:$H,'Transmission Cost by Case'!$B:$B,7,'Transmission Cost by Case'!$C:$C,S$10,'Transmission Cost by Case'!$D:$D,"Tx - E3 Low")</f>
        <v>580.57499999999993</v>
      </c>
      <c r="U183" s="14">
        <f>U117+SUMIFS('Transmission Cost by Case'!$H:$H,'Transmission Cost by Case'!$B:$B,7,'Transmission Cost by Case'!$C:$C,U$10,'Transmission Cost by Case'!$D:$D,"Tx - E3 High")</f>
        <v>835.3599999999999</v>
      </c>
      <c r="V183" s="14">
        <f>V117+SUMIFS('Transmission Cost by Case'!$H:$H,'Transmission Cost by Case'!$B:$B,7,'Transmission Cost by Case'!$C:$C,V$10,'Transmission Cost by Case'!$D:$D,"Tx - E3 Mid")</f>
        <v>557.44000000000005</v>
      </c>
      <c r="W183" s="14">
        <f>W117+SUMIFS('Transmission Cost by Case'!$H:$H,'Transmission Cost by Case'!$B:$B,7,'Transmission Cost by Case'!$C:$C,W$10,'Transmission Cost by Case'!$D:$D,"Tx - E3 Mid")</f>
        <v>518.18000000000006</v>
      </c>
      <c r="X183" s="14">
        <f>X117+SUMIFS('Transmission Cost by Case'!$H:$H,'Transmission Cost by Case'!$B:$B,7,'Transmission Cost by Case'!$C:$C,X$10,'Transmission Cost by Case'!$D:$D,"Tx - E3 Mid")</f>
        <v>497.18</v>
      </c>
      <c r="Y183" s="14">
        <f>Y117+SUMIFS('Transmission Cost by Case'!$H:$H,'Transmission Cost by Case'!$B:$B,7,'Transmission Cost by Case'!$C:$C,Y$10,'Transmission Cost by Case'!$D:$D,"Tx - E3 Low")</f>
        <v>580.19499999999994</v>
      </c>
    </row>
    <row r="184" spans="2:25">
      <c r="B184" s="3">
        <v>2026</v>
      </c>
      <c r="C184" s="14">
        <f>C118+SUMIFS('Transmission Cost by Case'!$H:$H,'Transmission Cost by Case'!$B:$B,7,'Transmission Cost by Case'!$C:$C,C$10,'Transmission Cost by Case'!$D:$D,"Tx - PSP Morro")</f>
        <v>659.86521713647301</v>
      </c>
      <c r="D184" s="14">
        <f>D118+SUMIFS('Transmission Cost by Case'!$H:$H,'Transmission Cost by Case'!$B:$B,7,'Transmission Cost by Case'!$C:$C,D$10,'Transmission Cost by Case'!$D:$D,"Tx - PSP Morro")</f>
        <v>432.09521713647291</v>
      </c>
      <c r="E184" s="14">
        <f>E118+SUMIFS('Transmission Cost by Case'!$H:$H,'Transmission Cost by Case'!$B:$B,7,'Transmission Cost by Case'!$C:$C,E$10,'Transmission Cost by Case'!$D:$D,"Tx - PSP Morro")</f>
        <v>391.39521713647287</v>
      </c>
      <c r="F184" s="14">
        <f>F118+SUMIFS('Transmission Cost by Case'!$H:$H,'Transmission Cost by Case'!$B:$B,7,'Transmission Cost by Case'!$C:$C,F$10,'Transmission Cost by Case'!$D:$D,"Tx - PSP Morro")</f>
        <v>369.49521713647289</v>
      </c>
      <c r="G184" s="14">
        <f>G118+SUMIFS('Transmission Cost by Case'!$H:$H,'Transmission Cost by Case'!$B:$B,7,'Transmission Cost by Case'!$C:$C,G$10,'Transmission Cost by Case'!$D:$D,"Tx - PSP Morro")</f>
        <v>426.16521713647285</v>
      </c>
      <c r="I184" s="14">
        <f>I118+SUMIFS('Transmission Cost by Case'!$H:$H,'Transmission Cost by Case'!$B:$B,7,'Transmission Cost by Case'!$C:$C,I$10,'Transmission Cost by Case'!$D:$D,"Tx - E3 High")</f>
        <v>839.54000000000008</v>
      </c>
      <c r="J184" s="14">
        <f>J118+SUMIFS('Transmission Cost by Case'!$H:$H,'Transmission Cost by Case'!$B:$B,7,'Transmission Cost by Case'!$C:$C,J$10,'Transmission Cost by Case'!$D:$D,"Tx - E3 Mid")</f>
        <v>564.74</v>
      </c>
      <c r="K184" s="14">
        <f>K118+SUMIFS('Transmission Cost by Case'!$H:$H,'Transmission Cost by Case'!$B:$B,7,'Transmission Cost by Case'!$C:$C,K$10,'Transmission Cost by Case'!$D:$D,"Tx - E3 Mid")</f>
        <v>524.07999999999993</v>
      </c>
      <c r="L184" s="14">
        <f>L118+SUMIFS('Transmission Cost by Case'!$H:$H,'Transmission Cost by Case'!$B:$B,7,'Transmission Cost by Case'!$C:$C,L$10,'Transmission Cost by Case'!$D:$D,"Tx - E3 Mid")</f>
        <v>502.21</v>
      </c>
      <c r="M184" s="14">
        <f>M118+SUMIFS('Transmission Cost by Case'!$H:$H,'Transmission Cost by Case'!$B:$B,7,'Transmission Cost by Case'!$C:$C,M$10,'Transmission Cost by Case'!$D:$D,"Tx - E3 Low")</f>
        <v>536.31499999999994</v>
      </c>
      <c r="O184" s="14">
        <f>O118+SUMIFS('Transmission Cost by Case'!$H:$H,'Transmission Cost by Case'!$B:$B,7,'Transmission Cost by Case'!$C:$C,O$10,'Transmission Cost by Case'!$D:$D,"Tx - E3 High")</f>
        <v>842.90000000000009</v>
      </c>
      <c r="P184" s="14">
        <f>P118+SUMIFS('Transmission Cost by Case'!$H:$H,'Transmission Cost by Case'!$B:$B,7,'Transmission Cost by Case'!$C:$C,P$10,'Transmission Cost by Case'!$D:$D,"Tx - E3 Mid")</f>
        <v>568.1</v>
      </c>
      <c r="Q184" s="14">
        <f>Q118+SUMIFS('Transmission Cost by Case'!$H:$H,'Transmission Cost by Case'!$B:$B,7,'Transmission Cost by Case'!$C:$C,Q$10,'Transmission Cost by Case'!$D:$D,"Tx - E3 Mid")</f>
        <v>527.44000000000005</v>
      </c>
      <c r="R184" s="14">
        <f>R118+SUMIFS('Transmission Cost by Case'!$H:$H,'Transmission Cost by Case'!$B:$B,7,'Transmission Cost by Case'!$C:$C,R$10,'Transmission Cost by Case'!$D:$D,"Tx - E3 Mid")</f>
        <v>505.57</v>
      </c>
      <c r="S184" s="14">
        <f>S118+SUMIFS('Transmission Cost by Case'!$H:$H,'Transmission Cost by Case'!$B:$B,7,'Transmission Cost by Case'!$C:$C,S$10,'Transmission Cost by Case'!$D:$D,"Tx - E3 Low")</f>
        <v>539.67499999999995</v>
      </c>
      <c r="U184" s="14">
        <f>U118+SUMIFS('Transmission Cost by Case'!$H:$H,'Transmission Cost by Case'!$B:$B,7,'Transmission Cost by Case'!$C:$C,U$10,'Transmission Cost by Case'!$D:$D,"Tx - E3 High")</f>
        <v>842.58</v>
      </c>
      <c r="V184" s="14">
        <f>V118+SUMIFS('Transmission Cost by Case'!$H:$H,'Transmission Cost by Case'!$B:$B,7,'Transmission Cost by Case'!$C:$C,V$10,'Transmission Cost by Case'!$D:$D,"Tx - E3 Mid")</f>
        <v>559.58000000000004</v>
      </c>
      <c r="W184" s="14">
        <f>W118+SUMIFS('Transmission Cost by Case'!$H:$H,'Transmission Cost by Case'!$B:$B,7,'Transmission Cost by Case'!$C:$C,W$10,'Transmission Cost by Case'!$D:$D,"Tx - E3 Mid")</f>
        <v>519.41999999999996</v>
      </c>
      <c r="X184" s="14">
        <f>X118+SUMIFS('Transmission Cost by Case'!$H:$H,'Transmission Cost by Case'!$B:$B,7,'Transmission Cost by Case'!$C:$C,X$10,'Transmission Cost by Case'!$D:$D,"Tx - E3 Mid")</f>
        <v>497.91</v>
      </c>
      <c r="Y184" s="14">
        <f>Y118+SUMIFS('Transmission Cost by Case'!$H:$H,'Transmission Cost by Case'!$B:$B,7,'Transmission Cost by Case'!$C:$C,Y$10,'Transmission Cost by Case'!$D:$D,"Tx - E3 Low")</f>
        <v>539.35500000000002</v>
      </c>
    </row>
    <row r="185" spans="2:25">
      <c r="B185" s="3">
        <v>2027</v>
      </c>
      <c r="C185" s="14">
        <f>C119+SUMIFS('Transmission Cost by Case'!$H:$H,'Transmission Cost by Case'!$B:$B,7,'Transmission Cost by Case'!$C:$C,C$10,'Transmission Cost by Case'!$D:$D,"Tx - PSP Morro")</f>
        <v>667.47521713647291</v>
      </c>
      <c r="D185" s="14">
        <f>D119+SUMIFS('Transmission Cost by Case'!$H:$H,'Transmission Cost by Case'!$B:$B,7,'Transmission Cost by Case'!$C:$C,D$10,'Transmission Cost by Case'!$D:$D,"Tx - PSP Morro")</f>
        <v>434.71521713647292</v>
      </c>
      <c r="E185" s="14">
        <f>E119+SUMIFS('Transmission Cost by Case'!$H:$H,'Transmission Cost by Case'!$B:$B,7,'Transmission Cost by Case'!$C:$C,E$10,'Transmission Cost by Case'!$D:$D,"Tx - PSP Morro")</f>
        <v>393.07521713647293</v>
      </c>
      <c r="F185" s="14">
        <f>F119+SUMIFS('Transmission Cost by Case'!$H:$H,'Transmission Cost by Case'!$B:$B,7,'Transmission Cost by Case'!$C:$C,F$10,'Transmission Cost by Case'!$D:$D,"Tx - PSP Morro")</f>
        <v>370.67521713647295</v>
      </c>
      <c r="G185" s="14">
        <f>G119+SUMIFS('Transmission Cost by Case'!$H:$H,'Transmission Cost by Case'!$B:$B,7,'Transmission Cost by Case'!$C:$C,G$10,'Transmission Cost by Case'!$D:$D,"Tx - PSP Morro")</f>
        <v>389.24521713647289</v>
      </c>
      <c r="I185" s="14">
        <f>I119+SUMIFS('Transmission Cost by Case'!$H:$H,'Transmission Cost by Case'!$B:$B,7,'Transmission Cost by Case'!$C:$C,I$10,'Transmission Cost by Case'!$D:$D,"Tx - E3 High")</f>
        <v>847.29</v>
      </c>
      <c r="J185" s="14">
        <f>J119+SUMIFS('Transmission Cost by Case'!$H:$H,'Transmission Cost by Case'!$B:$B,7,'Transmission Cost by Case'!$C:$C,J$10,'Transmission Cost by Case'!$D:$D,"Tx - E3 Mid")</f>
        <v>567.5</v>
      </c>
      <c r="K185" s="14">
        <f>K119+SUMIFS('Transmission Cost by Case'!$H:$H,'Transmission Cost by Case'!$B:$B,7,'Transmission Cost by Case'!$C:$C,K$10,'Transmission Cost by Case'!$D:$D,"Tx - E3 Mid")</f>
        <v>525.91000000000008</v>
      </c>
      <c r="L185" s="14">
        <f>L119+SUMIFS('Transmission Cost by Case'!$H:$H,'Transmission Cost by Case'!$B:$B,7,'Transmission Cost by Case'!$C:$C,L$10,'Transmission Cost by Case'!$D:$D,"Tx - E3 Mid")</f>
        <v>503.53000000000003</v>
      </c>
      <c r="M185" s="14">
        <f>M119+SUMIFS('Transmission Cost by Case'!$H:$H,'Transmission Cost by Case'!$B:$B,7,'Transmission Cost by Case'!$C:$C,M$10,'Transmission Cost by Case'!$D:$D,"Tx - E3 Low")</f>
        <v>499.53499999999997</v>
      </c>
      <c r="O185" s="14">
        <f>O119+SUMIFS('Transmission Cost by Case'!$H:$H,'Transmission Cost by Case'!$B:$B,7,'Transmission Cost by Case'!$C:$C,O$10,'Transmission Cost by Case'!$D:$D,"Tx - E3 High")</f>
        <v>850.51</v>
      </c>
      <c r="P185" s="14">
        <f>P119+SUMIFS('Transmission Cost by Case'!$H:$H,'Transmission Cost by Case'!$B:$B,7,'Transmission Cost by Case'!$C:$C,P$10,'Transmission Cost by Case'!$D:$D,"Tx - E3 Mid")</f>
        <v>570.72</v>
      </c>
      <c r="Q185" s="14">
        <f>Q119+SUMIFS('Transmission Cost by Case'!$H:$H,'Transmission Cost by Case'!$B:$B,7,'Transmission Cost by Case'!$C:$C,Q$10,'Transmission Cost by Case'!$D:$D,"Tx - E3 Mid")</f>
        <v>529.13000000000011</v>
      </c>
      <c r="R185" s="14">
        <f>R119+SUMIFS('Transmission Cost by Case'!$H:$H,'Transmission Cost by Case'!$B:$B,7,'Transmission Cost by Case'!$C:$C,R$10,'Transmission Cost by Case'!$D:$D,"Tx - E3 Mid")</f>
        <v>506.75000000000006</v>
      </c>
      <c r="S185" s="14">
        <f>S119+SUMIFS('Transmission Cost by Case'!$H:$H,'Transmission Cost by Case'!$B:$B,7,'Transmission Cost by Case'!$C:$C,S$10,'Transmission Cost by Case'!$D:$D,"Tx - E3 Low")</f>
        <v>502.755</v>
      </c>
      <c r="U185" s="14">
        <f>U119+SUMIFS('Transmission Cost by Case'!$H:$H,'Transmission Cost by Case'!$B:$B,7,'Transmission Cost by Case'!$C:$C,U$10,'Transmission Cost by Case'!$D:$D,"Tx - E3 High")</f>
        <v>850.25</v>
      </c>
      <c r="V185" s="14">
        <f>V119+SUMIFS('Transmission Cost by Case'!$H:$H,'Transmission Cost by Case'!$B:$B,7,'Transmission Cost by Case'!$C:$C,V$10,'Transmission Cost by Case'!$D:$D,"Tx - E3 Mid")</f>
        <v>562.21</v>
      </c>
      <c r="W185" s="14">
        <f>W119+SUMIFS('Transmission Cost by Case'!$H:$H,'Transmission Cost by Case'!$B:$B,7,'Transmission Cost by Case'!$C:$C,W$10,'Transmission Cost by Case'!$D:$D,"Tx - E3 Mid")</f>
        <v>521.15000000000009</v>
      </c>
      <c r="X185" s="14">
        <f>X119+SUMIFS('Transmission Cost by Case'!$H:$H,'Transmission Cost by Case'!$B:$B,7,'Transmission Cost by Case'!$C:$C,X$10,'Transmission Cost by Case'!$D:$D,"Tx - E3 Mid")</f>
        <v>499.15000000000003</v>
      </c>
      <c r="Y185" s="14">
        <f>Y119+SUMIFS('Transmission Cost by Case'!$H:$H,'Transmission Cost by Case'!$B:$B,7,'Transmission Cost by Case'!$C:$C,Y$10,'Transmission Cost by Case'!$D:$D,"Tx - E3 Low")</f>
        <v>502.495</v>
      </c>
    </row>
    <row r="186" spans="2:25">
      <c r="B186" s="3">
        <v>2028</v>
      </c>
      <c r="C186" s="14">
        <f>C120+SUMIFS('Transmission Cost by Case'!$H:$H,'Transmission Cost by Case'!$B:$B,7,'Transmission Cost by Case'!$C:$C,C$10,'Transmission Cost by Case'!$D:$D,"Tx - PSP Morro")</f>
        <v>618.80521713647295</v>
      </c>
      <c r="D186" s="14">
        <f>D120+SUMIFS('Transmission Cost by Case'!$H:$H,'Transmission Cost by Case'!$B:$B,7,'Transmission Cost by Case'!$C:$C,D$10,'Transmission Cost by Case'!$D:$D,"Tx - PSP Morro")</f>
        <v>412.4152171364729</v>
      </c>
      <c r="E186" s="14">
        <f>E120+SUMIFS('Transmission Cost by Case'!$H:$H,'Transmission Cost by Case'!$B:$B,7,'Transmission Cost by Case'!$C:$C,E$10,'Transmission Cost by Case'!$D:$D,"Tx - PSP Morro")</f>
        <v>370.30521713647289</v>
      </c>
      <c r="F186" s="14">
        <f>F120+SUMIFS('Transmission Cost by Case'!$H:$H,'Transmission Cost by Case'!$B:$B,7,'Transmission Cost by Case'!$C:$C,F$10,'Transmission Cost by Case'!$D:$D,"Tx - PSP Morro")</f>
        <v>348.07521713647287</v>
      </c>
      <c r="G186" s="14">
        <f>G120+SUMIFS('Transmission Cost by Case'!$H:$H,'Transmission Cost by Case'!$B:$B,7,'Transmission Cost by Case'!$C:$C,G$10,'Transmission Cost by Case'!$D:$D,"Tx - PSP Morro")</f>
        <v>350.82521713647287</v>
      </c>
      <c r="I186" s="14">
        <f>I120+SUMIFS('Transmission Cost by Case'!$H:$H,'Transmission Cost by Case'!$B:$B,7,'Transmission Cost by Case'!$C:$C,I$10,'Transmission Cost by Case'!$D:$D,"Tx - E3 High")</f>
        <v>798.76</v>
      </c>
      <c r="J186" s="14">
        <f>J120+SUMIFS('Transmission Cost by Case'!$H:$H,'Transmission Cost by Case'!$B:$B,7,'Transmission Cost by Case'!$C:$C,J$10,'Transmission Cost by Case'!$D:$D,"Tx - E3 Mid")</f>
        <v>545.35</v>
      </c>
      <c r="K186" s="14">
        <f>K120+SUMIFS('Transmission Cost by Case'!$H:$H,'Transmission Cost by Case'!$B:$B,7,'Transmission Cost by Case'!$C:$C,K$10,'Transmission Cost by Case'!$D:$D,"Tx - E3 Mid")</f>
        <v>503.28000000000003</v>
      </c>
      <c r="L186" s="14">
        <f>L120+SUMIFS('Transmission Cost by Case'!$H:$H,'Transmission Cost by Case'!$B:$B,7,'Transmission Cost by Case'!$C:$C,L$10,'Transmission Cost by Case'!$D:$D,"Tx - E3 Mid")</f>
        <v>481.08</v>
      </c>
      <c r="M186" s="14">
        <f>M120+SUMIFS('Transmission Cost by Case'!$H:$H,'Transmission Cost by Case'!$B:$B,7,'Transmission Cost by Case'!$C:$C,M$10,'Transmission Cost by Case'!$D:$D,"Tx - E3 Low")</f>
        <v>461.255</v>
      </c>
      <c r="O186" s="14">
        <f>O120+SUMIFS('Transmission Cost by Case'!$H:$H,'Transmission Cost by Case'!$B:$B,7,'Transmission Cost by Case'!$C:$C,O$10,'Transmission Cost by Case'!$D:$D,"Tx - E3 High")</f>
        <v>801.84</v>
      </c>
      <c r="P186" s="14">
        <f>P120+SUMIFS('Transmission Cost by Case'!$H:$H,'Transmission Cost by Case'!$B:$B,7,'Transmission Cost by Case'!$C:$C,P$10,'Transmission Cost by Case'!$D:$D,"Tx - E3 Mid")</f>
        <v>548.43000000000006</v>
      </c>
      <c r="Q186" s="14">
        <f>Q120+SUMIFS('Transmission Cost by Case'!$H:$H,'Transmission Cost by Case'!$B:$B,7,'Transmission Cost by Case'!$C:$C,Q$10,'Transmission Cost by Case'!$D:$D,"Tx - E3 Mid")</f>
        <v>506.36</v>
      </c>
      <c r="R186" s="14">
        <f>R120+SUMIFS('Transmission Cost by Case'!$H:$H,'Transmission Cost by Case'!$B:$B,7,'Transmission Cost by Case'!$C:$C,R$10,'Transmission Cost by Case'!$D:$D,"Tx - E3 Mid")</f>
        <v>484.15999999999997</v>
      </c>
      <c r="S186" s="14">
        <f>S120+SUMIFS('Transmission Cost by Case'!$H:$H,'Transmission Cost by Case'!$B:$B,7,'Transmission Cost by Case'!$C:$C,S$10,'Transmission Cost by Case'!$D:$D,"Tx - E3 Low")</f>
        <v>464.33499999999998</v>
      </c>
      <c r="U186" s="14">
        <f>U120+SUMIFS('Transmission Cost by Case'!$H:$H,'Transmission Cost by Case'!$B:$B,7,'Transmission Cost by Case'!$C:$C,U$10,'Transmission Cost by Case'!$D:$D,"Tx - E3 High")</f>
        <v>801.64</v>
      </c>
      <c r="V186" s="14">
        <f>V120+SUMIFS('Transmission Cost by Case'!$H:$H,'Transmission Cost by Case'!$B:$B,7,'Transmission Cost by Case'!$C:$C,V$10,'Transmission Cost by Case'!$D:$D,"Tx - E3 Mid")</f>
        <v>540.02</v>
      </c>
      <c r="W186" s="14">
        <f>W120+SUMIFS('Transmission Cost by Case'!$H:$H,'Transmission Cost by Case'!$B:$B,7,'Transmission Cost by Case'!$C:$C,W$10,'Transmission Cost by Case'!$D:$D,"Tx - E3 Mid")</f>
        <v>498.52000000000004</v>
      </c>
      <c r="X186" s="14">
        <f>X120+SUMIFS('Transmission Cost by Case'!$H:$H,'Transmission Cost by Case'!$B:$B,7,'Transmission Cost by Case'!$C:$C,X$10,'Transmission Cost by Case'!$D:$D,"Tx - E3 Mid")</f>
        <v>476.71</v>
      </c>
      <c r="Y186" s="14">
        <f>Y120+SUMIFS('Transmission Cost by Case'!$H:$H,'Transmission Cost by Case'!$B:$B,7,'Transmission Cost by Case'!$C:$C,Y$10,'Transmission Cost by Case'!$D:$D,"Tx - E3 Low")</f>
        <v>464.13499999999999</v>
      </c>
    </row>
    <row r="187" spans="2:25">
      <c r="B187" s="3">
        <v>2029</v>
      </c>
      <c r="C187" s="14">
        <f>C121+SUMIFS('Transmission Cost by Case'!$H:$H,'Transmission Cost by Case'!$B:$B,7,'Transmission Cost by Case'!$C:$C,C$10,'Transmission Cost by Case'!$D:$D,"Tx - PSP Morro")</f>
        <v>551.83521713647292</v>
      </c>
      <c r="D187" s="14">
        <f>D121+SUMIFS('Transmission Cost by Case'!$H:$H,'Transmission Cost by Case'!$B:$B,7,'Transmission Cost by Case'!$C:$C,D$10,'Transmission Cost by Case'!$D:$D,"Tx - PSP Morro")</f>
        <v>379.03521713647285</v>
      </c>
      <c r="E187" s="14">
        <f>E121+SUMIFS('Transmission Cost by Case'!$H:$H,'Transmission Cost by Case'!$B:$B,7,'Transmission Cost by Case'!$C:$C,E$10,'Transmission Cost by Case'!$D:$D,"Tx - PSP Morro")</f>
        <v>338.97521713647291</v>
      </c>
      <c r="F187" s="14">
        <f>F121+SUMIFS('Transmission Cost by Case'!$H:$H,'Transmission Cost by Case'!$B:$B,7,'Transmission Cost by Case'!$C:$C,F$10,'Transmission Cost by Case'!$D:$D,"Tx - PSP Morro")</f>
        <v>318.08521713647286</v>
      </c>
      <c r="G187" s="14">
        <f>G121+SUMIFS('Transmission Cost by Case'!$H:$H,'Transmission Cost by Case'!$B:$B,7,'Transmission Cost by Case'!$C:$C,G$10,'Transmission Cost by Case'!$D:$D,"Tx - PSP Morro")</f>
        <v>316.81521713647288</v>
      </c>
      <c r="I187" s="14">
        <f>I121+SUMIFS('Transmission Cost by Case'!$H:$H,'Transmission Cost by Case'!$B:$B,7,'Transmission Cost by Case'!$C:$C,I$10,'Transmission Cost by Case'!$D:$D,"Tx - E3 High")</f>
        <v>731.91</v>
      </c>
      <c r="J187" s="14">
        <f>J121+SUMIFS('Transmission Cost by Case'!$H:$H,'Transmission Cost by Case'!$B:$B,7,'Transmission Cost by Case'!$C:$C,J$10,'Transmission Cost by Case'!$D:$D,"Tx - E3 Mid")</f>
        <v>512.09</v>
      </c>
      <c r="K187" s="14">
        <f>K121+SUMIFS('Transmission Cost by Case'!$H:$H,'Transmission Cost by Case'!$B:$B,7,'Transmission Cost by Case'!$C:$C,K$10,'Transmission Cost by Case'!$D:$D,"Tx - E3 Mid")</f>
        <v>472.08000000000004</v>
      </c>
      <c r="L187" s="14">
        <f>L121+SUMIFS('Transmission Cost by Case'!$H:$H,'Transmission Cost by Case'!$B:$B,7,'Transmission Cost by Case'!$C:$C,L$10,'Transmission Cost by Case'!$D:$D,"Tx - E3 Mid")</f>
        <v>451.21999999999997</v>
      </c>
      <c r="M187" s="14">
        <f>M121+SUMIFS('Transmission Cost by Case'!$H:$H,'Transmission Cost by Case'!$B:$B,7,'Transmission Cost by Case'!$C:$C,M$10,'Transmission Cost by Case'!$D:$D,"Tx - E3 Low")</f>
        <v>427.36500000000001</v>
      </c>
      <c r="O187" s="14">
        <f>O121+SUMIFS('Transmission Cost by Case'!$H:$H,'Transmission Cost by Case'!$B:$B,7,'Transmission Cost by Case'!$C:$C,O$10,'Transmission Cost by Case'!$D:$D,"Tx - E3 High")</f>
        <v>734.87</v>
      </c>
      <c r="P187" s="14">
        <f>P121+SUMIFS('Transmission Cost by Case'!$H:$H,'Transmission Cost by Case'!$B:$B,7,'Transmission Cost by Case'!$C:$C,P$10,'Transmission Cost by Case'!$D:$D,"Tx - E3 Mid")</f>
        <v>515.04999999999995</v>
      </c>
      <c r="Q187" s="14">
        <f>Q121+SUMIFS('Transmission Cost by Case'!$H:$H,'Transmission Cost by Case'!$B:$B,7,'Transmission Cost by Case'!$C:$C,Q$10,'Transmission Cost by Case'!$D:$D,"Tx - E3 Mid")</f>
        <v>475.04</v>
      </c>
      <c r="R187" s="14">
        <f>R121+SUMIFS('Transmission Cost by Case'!$H:$H,'Transmission Cost by Case'!$B:$B,7,'Transmission Cost by Case'!$C:$C,R$10,'Transmission Cost by Case'!$D:$D,"Tx - E3 Mid")</f>
        <v>454.18</v>
      </c>
      <c r="S187" s="14">
        <f>S121+SUMIFS('Transmission Cost by Case'!$H:$H,'Transmission Cost by Case'!$B:$B,7,'Transmission Cost by Case'!$C:$C,S$10,'Transmission Cost by Case'!$D:$D,"Tx - E3 Low")</f>
        <v>430.32499999999999</v>
      </c>
      <c r="U187" s="14">
        <f>U121+SUMIFS('Transmission Cost by Case'!$H:$H,'Transmission Cost by Case'!$B:$B,7,'Transmission Cost by Case'!$C:$C,U$10,'Transmission Cost by Case'!$D:$D,"Tx - E3 High")</f>
        <v>734.71</v>
      </c>
      <c r="V187" s="14">
        <f>V121+SUMIFS('Transmission Cost by Case'!$H:$H,'Transmission Cost by Case'!$B:$B,7,'Transmission Cost by Case'!$C:$C,V$10,'Transmission Cost by Case'!$D:$D,"Tx - E3 Mid")</f>
        <v>506.73</v>
      </c>
      <c r="W187" s="14">
        <f>W121+SUMIFS('Transmission Cost by Case'!$H:$H,'Transmission Cost by Case'!$B:$B,7,'Transmission Cost by Case'!$C:$C,W$10,'Transmission Cost by Case'!$D:$D,"Tx - E3 Mid")</f>
        <v>467.31000000000006</v>
      </c>
      <c r="X187" s="14">
        <f>X121+SUMIFS('Transmission Cost by Case'!$H:$H,'Transmission Cost by Case'!$B:$B,7,'Transmission Cost by Case'!$C:$C,X$10,'Transmission Cost by Case'!$D:$D,"Tx - E3 Mid")</f>
        <v>446.85999999999996</v>
      </c>
      <c r="Y187" s="14">
        <f>Y121+SUMIFS('Transmission Cost by Case'!$H:$H,'Transmission Cost by Case'!$B:$B,7,'Transmission Cost by Case'!$C:$C,Y$10,'Transmission Cost by Case'!$D:$D,"Tx - E3 Low")</f>
        <v>430.16499999999996</v>
      </c>
    </row>
    <row r="188" spans="2:25">
      <c r="B188" s="3">
        <v>2030</v>
      </c>
      <c r="C188" s="14">
        <f>C122+SUMIFS('Transmission Cost by Case'!$H:$H,'Transmission Cost by Case'!$B:$B,7,'Transmission Cost by Case'!$C:$C,C$10,'Transmission Cost by Case'!$D:$D,"Tx - PSP Morro")</f>
        <v>536.77521713647297</v>
      </c>
      <c r="D188" s="14">
        <f>D122+SUMIFS('Transmission Cost by Case'!$H:$H,'Transmission Cost by Case'!$B:$B,7,'Transmission Cost by Case'!$C:$C,D$10,'Transmission Cost by Case'!$D:$D,"Tx - PSP Morro")</f>
        <v>372.44521713647288</v>
      </c>
      <c r="E188" s="14">
        <f>E122+SUMIFS('Transmission Cost by Case'!$H:$H,'Transmission Cost by Case'!$B:$B,7,'Transmission Cost by Case'!$C:$C,E$10,'Transmission Cost by Case'!$D:$D,"Tx - PSP Morro")</f>
        <v>331.18521713647289</v>
      </c>
      <c r="F188" s="14">
        <f>F122+SUMIFS('Transmission Cost by Case'!$H:$H,'Transmission Cost by Case'!$B:$B,7,'Transmission Cost by Case'!$C:$C,F$10,'Transmission Cost by Case'!$D:$D,"Tx - PSP Morro")</f>
        <v>309.89521713647292</v>
      </c>
      <c r="G188" s="14">
        <f>G122+SUMIFS('Transmission Cost by Case'!$H:$H,'Transmission Cost by Case'!$B:$B,7,'Transmission Cost by Case'!$C:$C,G$10,'Transmission Cost by Case'!$D:$D,"Tx - PSP Morro")</f>
        <v>286.67521713647284</v>
      </c>
      <c r="I188" s="14">
        <f>I122+SUMIFS('Transmission Cost by Case'!$H:$H,'Transmission Cost by Case'!$B:$B,7,'Transmission Cost by Case'!$C:$C,I$10,'Transmission Cost by Case'!$D:$D,"Tx - E3 High")</f>
        <v>716.95</v>
      </c>
      <c r="J188" s="14">
        <f>J122+SUMIFS('Transmission Cost by Case'!$H:$H,'Transmission Cost by Case'!$B:$B,7,'Transmission Cost by Case'!$C:$C,J$10,'Transmission Cost by Case'!$D:$D,"Tx - E3 Mid")</f>
        <v>505.59999999999997</v>
      </c>
      <c r="K188" s="14">
        <f>K122+SUMIFS('Transmission Cost by Case'!$H:$H,'Transmission Cost by Case'!$B:$B,7,'Transmission Cost by Case'!$C:$C,K$10,'Transmission Cost by Case'!$D:$D,"Tx - E3 Mid")</f>
        <v>464.39000000000004</v>
      </c>
      <c r="L188" s="14">
        <f>L122+SUMIFS('Transmission Cost by Case'!$H:$H,'Transmission Cost by Case'!$B:$B,7,'Transmission Cost by Case'!$C:$C,L$10,'Transmission Cost by Case'!$D:$D,"Tx - E3 Mid")</f>
        <v>443.14000000000004</v>
      </c>
      <c r="M188" s="14">
        <f>M122+SUMIFS('Transmission Cost by Case'!$H:$H,'Transmission Cost by Case'!$B:$B,7,'Transmission Cost by Case'!$C:$C,M$10,'Transmission Cost by Case'!$D:$D,"Tx - E3 Low")</f>
        <v>397.32499999999993</v>
      </c>
      <c r="O188" s="14">
        <f>O122+SUMIFS('Transmission Cost by Case'!$H:$H,'Transmission Cost by Case'!$B:$B,7,'Transmission Cost by Case'!$C:$C,O$10,'Transmission Cost by Case'!$D:$D,"Tx - E3 High")</f>
        <v>719.81000000000006</v>
      </c>
      <c r="P188" s="14">
        <f>P122+SUMIFS('Transmission Cost by Case'!$H:$H,'Transmission Cost by Case'!$B:$B,7,'Transmission Cost by Case'!$C:$C,P$10,'Transmission Cost by Case'!$D:$D,"Tx - E3 Mid")</f>
        <v>508.46</v>
      </c>
      <c r="Q188" s="14">
        <f>Q122+SUMIFS('Transmission Cost by Case'!$H:$H,'Transmission Cost by Case'!$B:$B,7,'Transmission Cost by Case'!$C:$C,Q$10,'Transmission Cost by Case'!$D:$D,"Tx - E3 Mid")</f>
        <v>467.25</v>
      </c>
      <c r="R188" s="14">
        <f>R122+SUMIFS('Transmission Cost by Case'!$H:$H,'Transmission Cost by Case'!$B:$B,7,'Transmission Cost by Case'!$C:$C,R$10,'Transmission Cost by Case'!$D:$D,"Tx - E3 Mid")</f>
        <v>446.00000000000006</v>
      </c>
      <c r="S188" s="14">
        <f>S122+SUMIFS('Transmission Cost by Case'!$H:$H,'Transmission Cost by Case'!$B:$B,7,'Transmission Cost by Case'!$C:$C,S$10,'Transmission Cost by Case'!$D:$D,"Tx - E3 Low")</f>
        <v>400.18499999999995</v>
      </c>
      <c r="U188" s="14">
        <f>U122+SUMIFS('Transmission Cost by Case'!$H:$H,'Transmission Cost by Case'!$B:$B,7,'Transmission Cost by Case'!$C:$C,U$10,'Transmission Cost by Case'!$D:$D,"Tx - E3 High")</f>
        <v>719.69</v>
      </c>
      <c r="V188" s="14">
        <f>V122+SUMIFS('Transmission Cost by Case'!$H:$H,'Transmission Cost by Case'!$B:$B,7,'Transmission Cost by Case'!$C:$C,V$10,'Transmission Cost by Case'!$D:$D,"Tx - E3 Mid")</f>
        <v>500.23000000000008</v>
      </c>
      <c r="W188" s="14">
        <f>W122+SUMIFS('Transmission Cost by Case'!$H:$H,'Transmission Cost by Case'!$B:$B,7,'Transmission Cost by Case'!$C:$C,W$10,'Transmission Cost by Case'!$D:$D,"Tx - E3 Mid")</f>
        <v>459.62000000000006</v>
      </c>
      <c r="X188" s="14">
        <f>X122+SUMIFS('Transmission Cost by Case'!$H:$H,'Transmission Cost by Case'!$B:$B,7,'Transmission Cost by Case'!$C:$C,X$10,'Transmission Cost by Case'!$D:$D,"Tx - E3 Mid")</f>
        <v>438.8</v>
      </c>
      <c r="Y188" s="14">
        <f>Y122+SUMIFS('Transmission Cost by Case'!$H:$H,'Transmission Cost by Case'!$B:$B,7,'Transmission Cost by Case'!$C:$C,Y$10,'Transmission Cost by Case'!$D:$D,"Tx - E3 Low")</f>
        <v>400.06499999999994</v>
      </c>
    </row>
    <row r="189" spans="2:25">
      <c r="B189" s="3">
        <v>2031</v>
      </c>
      <c r="C189" s="14">
        <f>C123+SUMIFS('Transmission Cost by Case'!$H:$H,'Transmission Cost by Case'!$B:$B,7,'Transmission Cost by Case'!$C:$C,C$10,'Transmission Cost by Case'!$D:$D,"Tx - PSP Morro")</f>
        <v>523.84521713647291</v>
      </c>
      <c r="D189" s="14">
        <f>D123+SUMIFS('Transmission Cost by Case'!$H:$H,'Transmission Cost by Case'!$B:$B,7,'Transmission Cost by Case'!$C:$C,D$10,'Transmission Cost by Case'!$D:$D,"Tx - PSP Morro")</f>
        <v>366.67521713647295</v>
      </c>
      <c r="E189" s="14">
        <f>E123+SUMIFS('Transmission Cost by Case'!$H:$H,'Transmission Cost by Case'!$B:$B,7,'Transmission Cost by Case'!$C:$C,E$10,'Transmission Cost by Case'!$D:$D,"Tx - PSP Morro")</f>
        <v>324.37521713647288</v>
      </c>
      <c r="F189" s="14">
        <f>F123+SUMIFS('Transmission Cost by Case'!$H:$H,'Transmission Cost by Case'!$B:$B,7,'Transmission Cost by Case'!$C:$C,F$10,'Transmission Cost by Case'!$D:$D,"Tx - PSP Morro")</f>
        <v>302.75521713647288</v>
      </c>
      <c r="G189" s="14">
        <f>G123+SUMIFS('Transmission Cost by Case'!$H:$H,'Transmission Cost by Case'!$B:$B,7,'Transmission Cost by Case'!$C:$C,G$10,'Transmission Cost by Case'!$D:$D,"Tx - PSP Morro")</f>
        <v>266.63521713647293</v>
      </c>
      <c r="I189" s="14">
        <f>I123+SUMIFS('Transmission Cost by Case'!$H:$H,'Transmission Cost by Case'!$B:$B,7,'Transmission Cost by Case'!$C:$C,I$10,'Transmission Cost by Case'!$D:$D,"Tx - E3 High")</f>
        <v>704.13</v>
      </c>
      <c r="J189" s="14">
        <f>J123+SUMIFS('Transmission Cost by Case'!$H:$H,'Transmission Cost by Case'!$B:$B,7,'Transmission Cost by Case'!$C:$C,J$10,'Transmission Cost by Case'!$D:$D,"Tx - E3 Mid")</f>
        <v>499.94</v>
      </c>
      <c r="K189" s="14">
        <f>K123+SUMIFS('Transmission Cost by Case'!$H:$H,'Transmission Cost by Case'!$B:$B,7,'Transmission Cost by Case'!$C:$C,K$10,'Transmission Cost by Case'!$D:$D,"Tx - E3 Mid")</f>
        <v>457.7</v>
      </c>
      <c r="L189" s="14">
        <f>L123+SUMIFS('Transmission Cost by Case'!$H:$H,'Transmission Cost by Case'!$B:$B,7,'Transmission Cost by Case'!$C:$C,L$10,'Transmission Cost by Case'!$D:$D,"Tx - E3 Mid")</f>
        <v>436.11000000000007</v>
      </c>
      <c r="M189" s="14">
        <f>M123+SUMIFS('Transmission Cost by Case'!$H:$H,'Transmission Cost by Case'!$B:$B,7,'Transmission Cost by Case'!$C:$C,M$10,'Transmission Cost by Case'!$D:$D,"Tx - E3 Low")</f>
        <v>377.39500000000004</v>
      </c>
      <c r="O189" s="14">
        <f>O123+SUMIFS('Transmission Cost by Case'!$H:$H,'Transmission Cost by Case'!$B:$B,7,'Transmission Cost by Case'!$C:$C,O$10,'Transmission Cost by Case'!$D:$D,"Tx - E3 High")</f>
        <v>706.88</v>
      </c>
      <c r="P189" s="14">
        <f>P123+SUMIFS('Transmission Cost by Case'!$H:$H,'Transmission Cost by Case'!$B:$B,7,'Transmission Cost by Case'!$C:$C,P$10,'Transmission Cost by Case'!$D:$D,"Tx - E3 Mid")</f>
        <v>502.69</v>
      </c>
      <c r="Q189" s="14">
        <f>Q123+SUMIFS('Transmission Cost by Case'!$H:$H,'Transmission Cost by Case'!$B:$B,7,'Transmission Cost by Case'!$C:$C,Q$10,'Transmission Cost by Case'!$D:$D,"Tx - E3 Mid")</f>
        <v>460.45</v>
      </c>
      <c r="R189" s="14">
        <f>R123+SUMIFS('Transmission Cost by Case'!$H:$H,'Transmission Cost by Case'!$B:$B,7,'Transmission Cost by Case'!$C:$C,R$10,'Transmission Cost by Case'!$D:$D,"Tx - E3 Mid")</f>
        <v>438.86000000000007</v>
      </c>
      <c r="S189" s="14">
        <f>S123+SUMIFS('Transmission Cost by Case'!$H:$H,'Transmission Cost by Case'!$B:$B,7,'Transmission Cost by Case'!$C:$C,S$10,'Transmission Cost by Case'!$D:$D,"Tx - E3 Low")</f>
        <v>380.14500000000004</v>
      </c>
      <c r="U189" s="14">
        <f>U123+SUMIFS('Transmission Cost by Case'!$H:$H,'Transmission Cost by Case'!$B:$B,7,'Transmission Cost by Case'!$C:$C,U$10,'Transmission Cost by Case'!$D:$D,"Tx - E3 High")</f>
        <v>706.81</v>
      </c>
      <c r="V189" s="14">
        <f>V123+SUMIFS('Transmission Cost by Case'!$H:$H,'Transmission Cost by Case'!$B:$B,7,'Transmission Cost by Case'!$C:$C,V$10,'Transmission Cost by Case'!$D:$D,"Tx - E3 Mid")</f>
        <v>494.55</v>
      </c>
      <c r="W189" s="14">
        <f>W123+SUMIFS('Transmission Cost by Case'!$H:$H,'Transmission Cost by Case'!$B:$B,7,'Transmission Cost by Case'!$C:$C,W$10,'Transmission Cost by Case'!$D:$D,"Tx - E3 Mid")</f>
        <v>452.92999999999995</v>
      </c>
      <c r="X189" s="14">
        <f>X123+SUMIFS('Transmission Cost by Case'!$H:$H,'Transmission Cost by Case'!$B:$B,7,'Transmission Cost by Case'!$C:$C,X$10,'Transmission Cost by Case'!$D:$D,"Tx - E3 Mid")</f>
        <v>431.77000000000004</v>
      </c>
      <c r="Y189" s="14">
        <f>Y123+SUMIFS('Transmission Cost by Case'!$H:$H,'Transmission Cost by Case'!$B:$B,7,'Transmission Cost by Case'!$C:$C,Y$10,'Transmission Cost by Case'!$D:$D,"Tx - E3 Low")</f>
        <v>380.07500000000005</v>
      </c>
    </row>
    <row r="190" spans="2:25">
      <c r="B190" s="3">
        <v>2032</v>
      </c>
      <c r="C190" s="14">
        <f>C124+SUMIFS('Transmission Cost by Case'!$H:$H,'Transmission Cost by Case'!$B:$B,7,'Transmission Cost by Case'!$C:$C,C$10,'Transmission Cost by Case'!$D:$D,"Tx - PSP Morro")</f>
        <v>512.51521713647287</v>
      </c>
      <c r="D190" s="14">
        <f>D124+SUMIFS('Transmission Cost by Case'!$H:$H,'Transmission Cost by Case'!$B:$B,7,'Transmission Cost by Case'!$C:$C,D$10,'Transmission Cost by Case'!$D:$D,"Tx - PSP Morro")</f>
        <v>361.52521713647286</v>
      </c>
      <c r="E190" s="14">
        <f>E124+SUMIFS('Transmission Cost by Case'!$H:$H,'Transmission Cost by Case'!$B:$B,7,'Transmission Cost by Case'!$C:$C,E$10,'Transmission Cost by Case'!$D:$D,"Tx - PSP Morro")</f>
        <v>318.33521713647286</v>
      </c>
      <c r="F190" s="14">
        <f>F124+SUMIFS('Transmission Cost by Case'!$H:$H,'Transmission Cost by Case'!$B:$B,7,'Transmission Cost by Case'!$C:$C,F$10,'Transmission Cost by Case'!$D:$D,"Tx - PSP Morro")</f>
        <v>296.40521713647286</v>
      </c>
      <c r="G190" s="14">
        <f>G124+SUMIFS('Transmission Cost by Case'!$H:$H,'Transmission Cost by Case'!$B:$B,7,'Transmission Cost by Case'!$C:$C,G$10,'Transmission Cost by Case'!$D:$D,"Tx - PSP Morro")</f>
        <v>253.56521713647291</v>
      </c>
      <c r="I190" s="14">
        <f>I124+SUMIFS('Transmission Cost by Case'!$H:$H,'Transmission Cost by Case'!$B:$B,7,'Transmission Cost by Case'!$C:$C,I$10,'Transmission Cost by Case'!$D:$D,"Tx - E3 High")</f>
        <v>692.89</v>
      </c>
      <c r="J190" s="14">
        <f>J124+SUMIFS('Transmission Cost by Case'!$H:$H,'Transmission Cost by Case'!$B:$B,7,'Transmission Cost by Case'!$C:$C,J$10,'Transmission Cost by Case'!$D:$D,"Tx - E3 Mid")</f>
        <v>494.88</v>
      </c>
      <c r="K190" s="14">
        <f>K124+SUMIFS('Transmission Cost by Case'!$H:$H,'Transmission Cost by Case'!$B:$B,7,'Transmission Cost by Case'!$C:$C,K$10,'Transmission Cost by Case'!$D:$D,"Tx - E3 Mid")</f>
        <v>451.75</v>
      </c>
      <c r="L190" s="14">
        <f>L124+SUMIFS('Transmission Cost by Case'!$H:$H,'Transmission Cost by Case'!$B:$B,7,'Transmission Cost by Case'!$C:$C,L$10,'Transmission Cost by Case'!$D:$D,"Tx - E3 Mid")</f>
        <v>429.85</v>
      </c>
      <c r="M190" s="14">
        <f>M124+SUMIFS('Transmission Cost by Case'!$H:$H,'Transmission Cost by Case'!$B:$B,7,'Transmission Cost by Case'!$C:$C,M$10,'Transmission Cost by Case'!$D:$D,"Tx - E3 Low")</f>
        <v>364.41500000000002</v>
      </c>
      <c r="O190" s="14">
        <f>O124+SUMIFS('Transmission Cost by Case'!$H:$H,'Transmission Cost by Case'!$B:$B,7,'Transmission Cost by Case'!$C:$C,O$10,'Transmission Cost by Case'!$D:$D,"Tx - E3 High")</f>
        <v>695.55</v>
      </c>
      <c r="P190" s="14">
        <f>P124+SUMIFS('Transmission Cost by Case'!$H:$H,'Transmission Cost by Case'!$B:$B,7,'Transmission Cost by Case'!$C:$C,P$10,'Transmission Cost by Case'!$D:$D,"Tx - E3 Mid")</f>
        <v>497.53999999999996</v>
      </c>
      <c r="Q190" s="14">
        <f>Q124+SUMIFS('Transmission Cost by Case'!$H:$H,'Transmission Cost by Case'!$B:$B,7,'Transmission Cost by Case'!$C:$C,Q$10,'Transmission Cost by Case'!$D:$D,"Tx - E3 Mid")</f>
        <v>454.40999999999997</v>
      </c>
      <c r="R190" s="14">
        <f>R124+SUMIFS('Transmission Cost by Case'!$H:$H,'Transmission Cost by Case'!$B:$B,7,'Transmission Cost by Case'!$C:$C,R$10,'Transmission Cost by Case'!$D:$D,"Tx - E3 Mid")</f>
        <v>432.51</v>
      </c>
      <c r="S190" s="14">
        <f>S124+SUMIFS('Transmission Cost by Case'!$H:$H,'Transmission Cost by Case'!$B:$B,7,'Transmission Cost by Case'!$C:$C,S$10,'Transmission Cost by Case'!$D:$D,"Tx - E3 Low")</f>
        <v>367.07499999999999</v>
      </c>
      <c r="U190" s="14">
        <f>U124+SUMIFS('Transmission Cost by Case'!$H:$H,'Transmission Cost by Case'!$B:$B,7,'Transmission Cost by Case'!$C:$C,U$10,'Transmission Cost by Case'!$D:$D,"Tx - E3 High")</f>
        <v>695.51</v>
      </c>
      <c r="V190" s="14">
        <f>V124+SUMIFS('Transmission Cost by Case'!$H:$H,'Transmission Cost by Case'!$B:$B,7,'Transmission Cost by Case'!$C:$C,V$10,'Transmission Cost by Case'!$D:$D,"Tx - E3 Mid")</f>
        <v>489.47</v>
      </c>
      <c r="W190" s="14">
        <f>W124+SUMIFS('Transmission Cost by Case'!$H:$H,'Transmission Cost by Case'!$B:$B,7,'Transmission Cost by Case'!$C:$C,W$10,'Transmission Cost by Case'!$D:$D,"Tx - E3 Mid")</f>
        <v>446.98</v>
      </c>
      <c r="X190" s="14">
        <f>X124+SUMIFS('Transmission Cost by Case'!$H:$H,'Transmission Cost by Case'!$B:$B,7,'Transmission Cost by Case'!$C:$C,X$10,'Transmission Cost by Case'!$D:$D,"Tx - E3 Mid")</f>
        <v>425.53000000000003</v>
      </c>
      <c r="Y190" s="14">
        <f>Y124+SUMIFS('Transmission Cost by Case'!$H:$H,'Transmission Cost by Case'!$B:$B,7,'Transmission Cost by Case'!$C:$C,Y$10,'Transmission Cost by Case'!$D:$D,"Tx - E3 Low")</f>
        <v>367.03500000000003</v>
      </c>
    </row>
    <row r="191" spans="2:25">
      <c r="B191" s="3">
        <v>2033</v>
      </c>
      <c r="C191" s="14">
        <f>C125+SUMIFS('Transmission Cost by Case'!$H:$H,'Transmission Cost by Case'!$B:$B,7,'Transmission Cost by Case'!$C:$C,C$10,'Transmission Cost by Case'!$D:$D,"Tx - PSP Morro")</f>
        <v>502.4252171364729</v>
      </c>
      <c r="D191" s="14">
        <f>D125+SUMIFS('Transmission Cost by Case'!$H:$H,'Transmission Cost by Case'!$B:$B,7,'Transmission Cost by Case'!$C:$C,D$10,'Transmission Cost by Case'!$D:$D,"Tx - PSP Morro")</f>
        <v>356.86521713647295</v>
      </c>
      <c r="E191" s="14">
        <f>E125+SUMIFS('Transmission Cost by Case'!$H:$H,'Transmission Cost by Case'!$B:$B,7,'Transmission Cost by Case'!$C:$C,E$10,'Transmission Cost by Case'!$D:$D,"Tx - PSP Morro")</f>
        <v>312.87521713647294</v>
      </c>
      <c r="F191" s="14">
        <f>F125+SUMIFS('Transmission Cost by Case'!$H:$H,'Transmission Cost by Case'!$B:$B,7,'Transmission Cost by Case'!$C:$C,F$10,'Transmission Cost by Case'!$D:$D,"Tx - PSP Morro")</f>
        <v>290.6752171364729</v>
      </c>
      <c r="G191" s="14">
        <f>G125+SUMIFS('Transmission Cost by Case'!$H:$H,'Transmission Cost by Case'!$B:$B,7,'Transmission Cost by Case'!$C:$C,G$10,'Transmission Cost by Case'!$D:$D,"Tx - PSP Morro")</f>
        <v>243.78521713647294</v>
      </c>
      <c r="I191" s="14">
        <f>I125+SUMIFS('Transmission Cost by Case'!$H:$H,'Transmission Cost by Case'!$B:$B,7,'Transmission Cost by Case'!$C:$C,I$10,'Transmission Cost by Case'!$D:$D,"Tx - E3 High")</f>
        <v>682.88</v>
      </c>
      <c r="J191" s="14">
        <f>J125+SUMIFS('Transmission Cost by Case'!$H:$H,'Transmission Cost by Case'!$B:$B,7,'Transmission Cost by Case'!$C:$C,J$10,'Transmission Cost by Case'!$D:$D,"Tx - E3 Mid")</f>
        <v>490.30999999999995</v>
      </c>
      <c r="K191" s="14">
        <f>K125+SUMIFS('Transmission Cost by Case'!$H:$H,'Transmission Cost by Case'!$B:$B,7,'Transmission Cost by Case'!$C:$C,K$10,'Transmission Cost by Case'!$D:$D,"Tx - E3 Mid")</f>
        <v>446.38000000000005</v>
      </c>
      <c r="L191" s="14">
        <f>L125+SUMIFS('Transmission Cost by Case'!$H:$H,'Transmission Cost by Case'!$B:$B,7,'Transmission Cost by Case'!$C:$C,L$10,'Transmission Cost by Case'!$D:$D,"Tx - E3 Mid")</f>
        <v>424.21</v>
      </c>
      <c r="M191" s="14">
        <f>M125+SUMIFS('Transmission Cost by Case'!$H:$H,'Transmission Cost by Case'!$B:$B,7,'Transmission Cost by Case'!$C:$C,M$10,'Transmission Cost by Case'!$D:$D,"Tx - E3 Low")</f>
        <v>354.71499999999997</v>
      </c>
      <c r="O191" s="14">
        <f>O125+SUMIFS('Transmission Cost by Case'!$H:$H,'Transmission Cost by Case'!$B:$B,7,'Transmission Cost by Case'!$C:$C,O$10,'Transmission Cost by Case'!$D:$D,"Tx - E3 High")</f>
        <v>685.46</v>
      </c>
      <c r="P191" s="14">
        <f>P125+SUMIFS('Transmission Cost by Case'!$H:$H,'Transmission Cost by Case'!$B:$B,7,'Transmission Cost by Case'!$C:$C,P$10,'Transmission Cost by Case'!$D:$D,"Tx - E3 Mid")</f>
        <v>492.89</v>
      </c>
      <c r="Q191" s="14">
        <f>Q125+SUMIFS('Transmission Cost by Case'!$H:$H,'Transmission Cost by Case'!$B:$B,7,'Transmission Cost by Case'!$C:$C,Q$10,'Transmission Cost by Case'!$D:$D,"Tx - E3 Mid")</f>
        <v>448.96000000000009</v>
      </c>
      <c r="R191" s="14">
        <f>R125+SUMIFS('Transmission Cost by Case'!$H:$H,'Transmission Cost by Case'!$B:$B,7,'Transmission Cost by Case'!$C:$C,R$10,'Transmission Cost by Case'!$D:$D,"Tx - E3 Mid")</f>
        <v>426.79</v>
      </c>
      <c r="S191" s="14">
        <f>S125+SUMIFS('Transmission Cost by Case'!$H:$H,'Transmission Cost by Case'!$B:$B,7,'Transmission Cost by Case'!$C:$C,S$10,'Transmission Cost by Case'!$D:$D,"Tx - E3 Low")</f>
        <v>357.29500000000002</v>
      </c>
      <c r="U191" s="14">
        <f>U125+SUMIFS('Transmission Cost by Case'!$H:$H,'Transmission Cost by Case'!$B:$B,7,'Transmission Cost by Case'!$C:$C,U$10,'Transmission Cost by Case'!$D:$D,"Tx - E3 High")</f>
        <v>685.44999999999993</v>
      </c>
      <c r="V191" s="14">
        <f>V125+SUMIFS('Transmission Cost by Case'!$H:$H,'Transmission Cost by Case'!$B:$B,7,'Transmission Cost by Case'!$C:$C,V$10,'Transmission Cost by Case'!$D:$D,"Tx - E3 Mid")</f>
        <v>484.87999999999994</v>
      </c>
      <c r="W191" s="14">
        <f>W125+SUMIFS('Transmission Cost by Case'!$H:$H,'Transmission Cost by Case'!$B:$B,7,'Transmission Cost by Case'!$C:$C,W$10,'Transmission Cost by Case'!$D:$D,"Tx - E3 Mid")</f>
        <v>441.60000000000008</v>
      </c>
      <c r="X191" s="14">
        <f>X125+SUMIFS('Transmission Cost by Case'!$H:$H,'Transmission Cost by Case'!$B:$B,7,'Transmission Cost by Case'!$C:$C,X$10,'Transmission Cost by Case'!$D:$D,"Tx - E3 Mid")</f>
        <v>419.89000000000004</v>
      </c>
      <c r="Y191" s="14">
        <f>Y125+SUMIFS('Transmission Cost by Case'!$H:$H,'Transmission Cost by Case'!$B:$B,7,'Transmission Cost by Case'!$C:$C,Y$10,'Transmission Cost by Case'!$D:$D,"Tx - E3 Low")</f>
        <v>357.28499999999997</v>
      </c>
    </row>
    <row r="192" spans="2:25">
      <c r="B192" s="3">
        <v>2034</v>
      </c>
      <c r="C192" s="14">
        <f>C126+SUMIFS('Transmission Cost by Case'!$H:$H,'Transmission Cost by Case'!$B:$B,7,'Transmission Cost by Case'!$C:$C,C$10,'Transmission Cost by Case'!$D:$D,"Tx - PSP Morro")</f>
        <v>493.30521713647295</v>
      </c>
      <c r="D192" s="14">
        <f>D126+SUMIFS('Transmission Cost by Case'!$H:$H,'Transmission Cost by Case'!$B:$B,7,'Transmission Cost by Case'!$C:$C,D$10,'Transmission Cost by Case'!$D:$D,"Tx - PSP Morro")</f>
        <v>352.60521713647296</v>
      </c>
      <c r="E192" s="14">
        <f>E126+SUMIFS('Transmission Cost by Case'!$H:$H,'Transmission Cost by Case'!$B:$B,7,'Transmission Cost by Case'!$C:$C,E$10,'Transmission Cost by Case'!$D:$D,"Tx - PSP Morro")</f>
        <v>307.89521713647292</v>
      </c>
      <c r="F192" s="14">
        <f>F126+SUMIFS('Transmission Cost by Case'!$H:$H,'Transmission Cost by Case'!$B:$B,7,'Transmission Cost by Case'!$C:$C,F$10,'Transmission Cost by Case'!$D:$D,"Tx - PSP Morro")</f>
        <v>285.45521713647292</v>
      </c>
      <c r="G192" s="14">
        <f>G126+SUMIFS('Transmission Cost by Case'!$H:$H,'Transmission Cost by Case'!$B:$B,7,'Transmission Cost by Case'!$C:$C,G$10,'Transmission Cost by Case'!$D:$D,"Tx - PSP Morro")</f>
        <v>235.93521713647291</v>
      </c>
      <c r="I192" s="14">
        <f>I126+SUMIFS('Transmission Cost by Case'!$H:$H,'Transmission Cost by Case'!$B:$B,7,'Transmission Cost by Case'!$C:$C,I$10,'Transmission Cost by Case'!$D:$D,"Tx - E3 High")</f>
        <v>673.84</v>
      </c>
      <c r="J192" s="14">
        <f>J126+SUMIFS('Transmission Cost by Case'!$H:$H,'Transmission Cost by Case'!$B:$B,7,'Transmission Cost by Case'!$C:$C,J$10,'Transmission Cost by Case'!$D:$D,"Tx - E3 Mid")</f>
        <v>486.13</v>
      </c>
      <c r="K192" s="14">
        <f>K126+SUMIFS('Transmission Cost by Case'!$H:$H,'Transmission Cost by Case'!$B:$B,7,'Transmission Cost by Case'!$C:$C,K$10,'Transmission Cost by Case'!$D:$D,"Tx - E3 Mid")</f>
        <v>441.48</v>
      </c>
      <c r="L192" s="14">
        <f>L126+SUMIFS('Transmission Cost by Case'!$H:$H,'Transmission Cost by Case'!$B:$B,7,'Transmission Cost by Case'!$C:$C,L$10,'Transmission Cost by Case'!$D:$D,"Tx - E3 Mid")</f>
        <v>419.08000000000004</v>
      </c>
      <c r="M192" s="14">
        <f>M126+SUMIFS('Transmission Cost by Case'!$H:$H,'Transmission Cost by Case'!$B:$B,7,'Transmission Cost by Case'!$C:$C,M$10,'Transmission Cost by Case'!$D:$D,"Tx - E3 Low")</f>
        <v>346.94499999999999</v>
      </c>
      <c r="O192" s="14">
        <f>O126+SUMIFS('Transmission Cost by Case'!$H:$H,'Transmission Cost by Case'!$B:$B,7,'Transmission Cost by Case'!$C:$C,O$10,'Transmission Cost by Case'!$D:$D,"Tx - E3 High")</f>
        <v>676.34</v>
      </c>
      <c r="P192" s="14">
        <f>P126+SUMIFS('Transmission Cost by Case'!$H:$H,'Transmission Cost by Case'!$B:$B,7,'Transmission Cost by Case'!$C:$C,P$10,'Transmission Cost by Case'!$D:$D,"Tx - E3 Mid")</f>
        <v>488.63</v>
      </c>
      <c r="Q192" s="14">
        <f>Q126+SUMIFS('Transmission Cost by Case'!$H:$H,'Transmission Cost by Case'!$B:$B,7,'Transmission Cost by Case'!$C:$C,Q$10,'Transmission Cost by Case'!$D:$D,"Tx - E3 Mid")</f>
        <v>443.98</v>
      </c>
      <c r="R192" s="14">
        <f>R126+SUMIFS('Transmission Cost by Case'!$H:$H,'Transmission Cost by Case'!$B:$B,7,'Transmission Cost by Case'!$C:$C,R$10,'Transmission Cost by Case'!$D:$D,"Tx - E3 Mid")</f>
        <v>421.58000000000004</v>
      </c>
      <c r="S192" s="14">
        <f>S126+SUMIFS('Transmission Cost by Case'!$H:$H,'Transmission Cost by Case'!$B:$B,7,'Transmission Cost by Case'!$C:$C,S$10,'Transmission Cost by Case'!$D:$D,"Tx - E3 Low")</f>
        <v>349.44499999999999</v>
      </c>
      <c r="U192" s="14">
        <f>U126+SUMIFS('Transmission Cost by Case'!$H:$H,'Transmission Cost by Case'!$B:$B,7,'Transmission Cost by Case'!$C:$C,U$10,'Transmission Cost by Case'!$D:$D,"Tx - E3 High")</f>
        <v>676.36</v>
      </c>
      <c r="V192" s="14">
        <f>V126+SUMIFS('Transmission Cost by Case'!$H:$H,'Transmission Cost by Case'!$B:$B,7,'Transmission Cost by Case'!$C:$C,V$10,'Transmission Cost by Case'!$D:$D,"Tx - E3 Mid")</f>
        <v>480.68000000000006</v>
      </c>
      <c r="W192" s="14">
        <f>W126+SUMIFS('Transmission Cost by Case'!$H:$H,'Transmission Cost by Case'!$B:$B,7,'Transmission Cost by Case'!$C:$C,W$10,'Transmission Cost by Case'!$D:$D,"Tx - E3 Mid")</f>
        <v>436.7</v>
      </c>
      <c r="X192" s="14">
        <f>X126+SUMIFS('Transmission Cost by Case'!$H:$H,'Transmission Cost by Case'!$B:$B,7,'Transmission Cost by Case'!$C:$C,X$10,'Transmission Cost by Case'!$D:$D,"Tx - E3 Mid")</f>
        <v>414.77000000000004</v>
      </c>
      <c r="Y192" s="14">
        <f>Y126+SUMIFS('Transmission Cost by Case'!$H:$H,'Transmission Cost by Case'!$B:$B,7,'Transmission Cost by Case'!$C:$C,Y$10,'Transmission Cost by Case'!$D:$D,"Tx - E3 Low")</f>
        <v>349.46499999999997</v>
      </c>
    </row>
    <row r="193" spans="2:25">
      <c r="B193" s="3">
        <v>2035</v>
      </c>
      <c r="C193" s="14">
        <f>C127+SUMIFS('Transmission Cost by Case'!$H:$H,'Transmission Cost by Case'!$B:$B,7,'Transmission Cost by Case'!$C:$C,C$10,'Transmission Cost by Case'!$D:$D,"Tx - PSP Morro")</f>
        <v>484.99521713647295</v>
      </c>
      <c r="D193" s="14">
        <f>D127+SUMIFS('Transmission Cost by Case'!$H:$H,'Transmission Cost by Case'!$B:$B,7,'Transmission Cost by Case'!$C:$C,D$10,'Transmission Cost by Case'!$D:$D,"Tx - PSP Morro")</f>
        <v>348.68521713647294</v>
      </c>
      <c r="E193" s="14">
        <f>E127+SUMIFS('Transmission Cost by Case'!$H:$H,'Transmission Cost by Case'!$B:$B,7,'Transmission Cost by Case'!$C:$C,E$10,'Transmission Cost by Case'!$D:$D,"Tx - PSP Morro")</f>
        <v>303.31521713647282</v>
      </c>
      <c r="F193" s="14">
        <f>F127+SUMIFS('Transmission Cost by Case'!$H:$H,'Transmission Cost by Case'!$B:$B,7,'Transmission Cost by Case'!$C:$C,F$10,'Transmission Cost by Case'!$D:$D,"Tx - PSP Morro")</f>
        <v>280.65521713647291</v>
      </c>
      <c r="G193" s="14">
        <f>G127+SUMIFS('Transmission Cost by Case'!$H:$H,'Transmission Cost by Case'!$B:$B,7,'Transmission Cost by Case'!$C:$C,G$10,'Transmission Cost by Case'!$D:$D,"Tx - PSP Morro")</f>
        <v>229.34521713647294</v>
      </c>
      <c r="I193" s="14">
        <f>I127+SUMIFS('Transmission Cost by Case'!$H:$H,'Transmission Cost by Case'!$B:$B,7,'Transmission Cost by Case'!$C:$C,I$10,'Transmission Cost by Case'!$D:$D,"Tx - E3 High")</f>
        <v>665.61</v>
      </c>
      <c r="J193" s="14">
        <f>J127+SUMIFS('Transmission Cost by Case'!$H:$H,'Transmission Cost by Case'!$B:$B,7,'Transmission Cost by Case'!$C:$C,J$10,'Transmission Cost by Case'!$D:$D,"Tx - E3 Mid")</f>
        <v>482.3</v>
      </c>
      <c r="K193" s="14">
        <f>K127+SUMIFS('Transmission Cost by Case'!$H:$H,'Transmission Cost by Case'!$B:$B,7,'Transmission Cost by Case'!$C:$C,K$10,'Transmission Cost by Case'!$D:$D,"Tx - E3 Mid")</f>
        <v>436.98</v>
      </c>
      <c r="L193" s="14">
        <f>L127+SUMIFS('Transmission Cost by Case'!$H:$H,'Transmission Cost by Case'!$B:$B,7,'Transmission Cost by Case'!$C:$C,L$10,'Transmission Cost by Case'!$D:$D,"Tx - E3 Mid")</f>
        <v>414.36</v>
      </c>
      <c r="M193" s="14">
        <f>M127+SUMIFS('Transmission Cost by Case'!$H:$H,'Transmission Cost by Case'!$B:$B,7,'Transmission Cost by Case'!$C:$C,M$10,'Transmission Cost by Case'!$D:$D,"Tx - E3 Low")</f>
        <v>340.435</v>
      </c>
      <c r="O193" s="14">
        <f>O127+SUMIFS('Transmission Cost by Case'!$H:$H,'Transmission Cost by Case'!$B:$B,7,'Transmission Cost by Case'!$C:$C,O$10,'Transmission Cost by Case'!$D:$D,"Tx - E3 High")</f>
        <v>668.03000000000009</v>
      </c>
      <c r="P193" s="14">
        <f>P127+SUMIFS('Transmission Cost by Case'!$H:$H,'Transmission Cost by Case'!$B:$B,7,'Transmission Cost by Case'!$C:$C,P$10,'Transmission Cost by Case'!$D:$D,"Tx - E3 Mid")</f>
        <v>484.72</v>
      </c>
      <c r="Q193" s="14">
        <f>Q127+SUMIFS('Transmission Cost by Case'!$H:$H,'Transmission Cost by Case'!$B:$B,7,'Transmission Cost by Case'!$C:$C,Q$10,'Transmission Cost by Case'!$D:$D,"Tx - E3 Mid")</f>
        <v>439.4</v>
      </c>
      <c r="R193" s="14">
        <f>R127+SUMIFS('Transmission Cost by Case'!$H:$H,'Transmission Cost by Case'!$B:$B,7,'Transmission Cost by Case'!$C:$C,R$10,'Transmission Cost by Case'!$D:$D,"Tx - E3 Mid")</f>
        <v>416.78000000000003</v>
      </c>
      <c r="S193" s="14">
        <f>S127+SUMIFS('Transmission Cost by Case'!$H:$H,'Transmission Cost by Case'!$B:$B,7,'Transmission Cost by Case'!$C:$C,S$10,'Transmission Cost by Case'!$D:$D,"Tx - E3 Low")</f>
        <v>342.85500000000002</v>
      </c>
      <c r="U193" s="14">
        <f>U127+SUMIFS('Transmission Cost by Case'!$H:$H,'Transmission Cost by Case'!$B:$B,7,'Transmission Cost by Case'!$C:$C,U$10,'Transmission Cost by Case'!$D:$D,"Tx - E3 High")</f>
        <v>668.09</v>
      </c>
      <c r="V193" s="14">
        <f>V127+SUMIFS('Transmission Cost by Case'!$H:$H,'Transmission Cost by Case'!$B:$B,7,'Transmission Cost by Case'!$C:$C,V$10,'Transmission Cost by Case'!$D:$D,"Tx - E3 Mid")</f>
        <v>476.84000000000003</v>
      </c>
      <c r="W193" s="14">
        <f>W127+SUMIFS('Transmission Cost by Case'!$H:$H,'Transmission Cost by Case'!$B:$B,7,'Transmission Cost by Case'!$C:$C,W$10,'Transmission Cost by Case'!$D:$D,"Tx - E3 Mid")</f>
        <v>432.21</v>
      </c>
      <c r="X193" s="14">
        <f>X127+SUMIFS('Transmission Cost by Case'!$H:$H,'Transmission Cost by Case'!$B:$B,7,'Transmission Cost by Case'!$C:$C,X$10,'Transmission Cost by Case'!$D:$D,"Tx - E3 Mid")</f>
        <v>410.07</v>
      </c>
      <c r="Y193" s="14">
        <f>Y127+SUMIFS('Transmission Cost by Case'!$H:$H,'Transmission Cost by Case'!$B:$B,7,'Transmission Cost by Case'!$C:$C,Y$10,'Transmission Cost by Case'!$D:$D,"Tx - E3 Low")</f>
        <v>342.91500000000002</v>
      </c>
    </row>
    <row r="194" spans="2:25">
      <c r="B194" s="3">
        <v>2036</v>
      </c>
      <c r="C194" s="14">
        <f>C128+SUMIFS('Transmission Cost by Case'!$H:$H,'Transmission Cost by Case'!$B:$B,7,'Transmission Cost by Case'!$C:$C,C$10,'Transmission Cost by Case'!$D:$D,"Tx - PSP Morro")</f>
        <v>477.35521713647296</v>
      </c>
      <c r="D194" s="14">
        <f>D128+SUMIFS('Transmission Cost by Case'!$H:$H,'Transmission Cost by Case'!$B:$B,7,'Transmission Cost by Case'!$C:$C,D$10,'Transmission Cost by Case'!$D:$D,"Tx - PSP Morro")</f>
        <v>345.05521713647295</v>
      </c>
      <c r="E194" s="14">
        <f>E128+SUMIFS('Transmission Cost by Case'!$H:$H,'Transmission Cost by Case'!$B:$B,7,'Transmission Cost by Case'!$C:$C,E$10,'Transmission Cost by Case'!$D:$D,"Tx - PSP Morro")</f>
        <v>299.08521713647298</v>
      </c>
      <c r="F194" s="14">
        <f>F128+SUMIFS('Transmission Cost by Case'!$H:$H,'Transmission Cost by Case'!$B:$B,7,'Transmission Cost by Case'!$C:$C,F$10,'Transmission Cost by Case'!$D:$D,"Tx - PSP Morro")</f>
        <v>276.21521713647292</v>
      </c>
      <c r="G194" s="14">
        <f>G128+SUMIFS('Transmission Cost by Case'!$H:$H,'Transmission Cost by Case'!$B:$B,7,'Transmission Cost by Case'!$C:$C,G$10,'Transmission Cost by Case'!$D:$D,"Tx - PSP Morro")</f>
        <v>223.65521713647291</v>
      </c>
      <c r="I194" s="14">
        <f>I128+SUMIFS('Transmission Cost by Case'!$H:$H,'Transmission Cost by Case'!$B:$B,7,'Transmission Cost by Case'!$C:$C,I$10,'Transmission Cost by Case'!$D:$D,"Tx - E3 High")</f>
        <v>658.04000000000008</v>
      </c>
      <c r="J194" s="14">
        <f>J128+SUMIFS('Transmission Cost by Case'!$H:$H,'Transmission Cost by Case'!$B:$B,7,'Transmission Cost by Case'!$C:$C,J$10,'Transmission Cost by Case'!$D:$D,"Tx - E3 Mid")</f>
        <v>478.74000000000007</v>
      </c>
      <c r="K194" s="14">
        <f>K128+SUMIFS('Transmission Cost by Case'!$H:$H,'Transmission Cost by Case'!$B:$B,7,'Transmission Cost by Case'!$C:$C,K$10,'Transmission Cost by Case'!$D:$D,"Tx - E3 Mid")</f>
        <v>432.83000000000004</v>
      </c>
      <c r="L194" s="14">
        <f>L128+SUMIFS('Transmission Cost by Case'!$H:$H,'Transmission Cost by Case'!$B:$B,7,'Transmission Cost by Case'!$C:$C,L$10,'Transmission Cost by Case'!$D:$D,"Tx - E3 Mid")</f>
        <v>410.00000000000006</v>
      </c>
      <c r="M194" s="14">
        <f>M128+SUMIFS('Transmission Cost by Case'!$H:$H,'Transmission Cost by Case'!$B:$B,7,'Transmission Cost by Case'!$C:$C,M$10,'Transmission Cost by Case'!$D:$D,"Tx - E3 Low")</f>
        <v>334.815</v>
      </c>
      <c r="O194" s="14">
        <f>O128+SUMIFS('Transmission Cost by Case'!$H:$H,'Transmission Cost by Case'!$B:$B,7,'Transmission Cost by Case'!$C:$C,O$10,'Transmission Cost by Case'!$D:$D,"Tx - E3 High")</f>
        <v>660.3900000000001</v>
      </c>
      <c r="P194" s="14">
        <f>P128+SUMIFS('Transmission Cost by Case'!$H:$H,'Transmission Cost by Case'!$B:$B,7,'Transmission Cost by Case'!$C:$C,P$10,'Transmission Cost by Case'!$D:$D,"Tx - E3 Mid")</f>
        <v>481.09000000000009</v>
      </c>
      <c r="Q194" s="14">
        <f>Q128+SUMIFS('Transmission Cost by Case'!$H:$H,'Transmission Cost by Case'!$B:$B,7,'Transmission Cost by Case'!$C:$C,Q$10,'Transmission Cost by Case'!$D:$D,"Tx - E3 Mid")</f>
        <v>435.18000000000006</v>
      </c>
      <c r="R194" s="14">
        <f>R128+SUMIFS('Transmission Cost by Case'!$H:$H,'Transmission Cost by Case'!$B:$B,7,'Transmission Cost by Case'!$C:$C,R$10,'Transmission Cost by Case'!$D:$D,"Tx - E3 Mid")</f>
        <v>412.35</v>
      </c>
      <c r="S194" s="14">
        <f>S128+SUMIFS('Transmission Cost by Case'!$H:$H,'Transmission Cost by Case'!$B:$B,7,'Transmission Cost by Case'!$C:$C,S$10,'Transmission Cost by Case'!$D:$D,"Tx - E3 Low")</f>
        <v>337.16499999999996</v>
      </c>
      <c r="U194" s="14">
        <f>U128+SUMIFS('Transmission Cost by Case'!$H:$H,'Transmission Cost by Case'!$B:$B,7,'Transmission Cost by Case'!$C:$C,U$10,'Transmission Cost by Case'!$D:$D,"Tx - E3 High")</f>
        <v>660.47</v>
      </c>
      <c r="V194" s="14">
        <f>V128+SUMIFS('Transmission Cost by Case'!$H:$H,'Transmission Cost by Case'!$B:$B,7,'Transmission Cost by Case'!$C:$C,V$10,'Transmission Cost by Case'!$D:$D,"Tx - E3 Mid")</f>
        <v>473.26000000000005</v>
      </c>
      <c r="W194" s="14">
        <f>W128+SUMIFS('Transmission Cost by Case'!$H:$H,'Transmission Cost by Case'!$B:$B,7,'Transmission Cost by Case'!$C:$C,W$10,'Transmission Cost by Case'!$D:$D,"Tx - E3 Mid")</f>
        <v>428.05000000000007</v>
      </c>
      <c r="X194" s="14">
        <f>X128+SUMIFS('Transmission Cost by Case'!$H:$H,'Transmission Cost by Case'!$B:$B,7,'Transmission Cost by Case'!$C:$C,X$10,'Transmission Cost by Case'!$D:$D,"Tx - E3 Mid")</f>
        <v>405.7</v>
      </c>
      <c r="Y194" s="14">
        <f>Y128+SUMIFS('Transmission Cost by Case'!$H:$H,'Transmission Cost by Case'!$B:$B,7,'Transmission Cost by Case'!$C:$C,Y$10,'Transmission Cost by Case'!$D:$D,"Tx - E3 Low")</f>
        <v>337.245</v>
      </c>
    </row>
    <row r="195" spans="2:25">
      <c r="B195" s="3">
        <v>2037</v>
      </c>
      <c r="C195" s="14">
        <f>C129+SUMIFS('Transmission Cost by Case'!$H:$H,'Transmission Cost by Case'!$B:$B,7,'Transmission Cost by Case'!$C:$C,C$10,'Transmission Cost by Case'!$D:$D,"Tx - PSP Morro")</f>
        <v>470.28521713647297</v>
      </c>
      <c r="D195" s="14">
        <f>D129+SUMIFS('Transmission Cost by Case'!$H:$H,'Transmission Cost by Case'!$B:$B,7,'Transmission Cost by Case'!$C:$C,D$10,'Transmission Cost by Case'!$D:$D,"Tx - PSP Morro")</f>
        <v>341.64521713647287</v>
      </c>
      <c r="E195" s="14">
        <f>E129+SUMIFS('Transmission Cost by Case'!$H:$H,'Transmission Cost by Case'!$B:$B,7,'Transmission Cost by Case'!$C:$C,E$10,'Transmission Cost by Case'!$D:$D,"Tx - PSP Morro")</f>
        <v>295.13521713647287</v>
      </c>
      <c r="F195" s="14">
        <f>F129+SUMIFS('Transmission Cost by Case'!$H:$H,'Transmission Cost by Case'!$B:$B,7,'Transmission Cost by Case'!$C:$C,F$10,'Transmission Cost by Case'!$D:$D,"Tx - PSP Morro")</f>
        <v>272.07521713647287</v>
      </c>
      <c r="G195" s="14">
        <f>G129+SUMIFS('Transmission Cost by Case'!$H:$H,'Transmission Cost by Case'!$B:$B,7,'Transmission Cost by Case'!$C:$C,G$10,'Transmission Cost by Case'!$D:$D,"Tx - PSP Morro")</f>
        <v>218.64521713647289</v>
      </c>
      <c r="I195" s="14">
        <f>I129+SUMIFS('Transmission Cost by Case'!$H:$H,'Transmission Cost by Case'!$B:$B,7,'Transmission Cost by Case'!$C:$C,I$10,'Transmission Cost by Case'!$D:$D,"Tx - E3 High")</f>
        <v>651.04000000000008</v>
      </c>
      <c r="J195" s="14">
        <f>J129+SUMIFS('Transmission Cost by Case'!$H:$H,'Transmission Cost by Case'!$B:$B,7,'Transmission Cost by Case'!$C:$C,J$10,'Transmission Cost by Case'!$D:$D,"Tx - E3 Mid")</f>
        <v>475.4</v>
      </c>
      <c r="K195" s="14">
        <f>K129+SUMIFS('Transmission Cost by Case'!$H:$H,'Transmission Cost by Case'!$B:$B,7,'Transmission Cost by Case'!$C:$C,K$10,'Transmission Cost by Case'!$D:$D,"Tx - E3 Mid")</f>
        <v>428.94999999999993</v>
      </c>
      <c r="L195" s="14">
        <f>L129+SUMIFS('Transmission Cost by Case'!$H:$H,'Transmission Cost by Case'!$B:$B,7,'Transmission Cost by Case'!$C:$C,L$10,'Transmission Cost by Case'!$D:$D,"Tx - E3 Mid")</f>
        <v>405.93</v>
      </c>
      <c r="M195" s="14">
        <f>M129+SUMIFS('Transmission Cost by Case'!$H:$H,'Transmission Cost by Case'!$B:$B,7,'Transmission Cost by Case'!$C:$C,M$10,'Transmission Cost by Case'!$D:$D,"Tx - E3 Low")</f>
        <v>329.875</v>
      </c>
      <c r="O195" s="14">
        <f>O129+SUMIFS('Transmission Cost by Case'!$H:$H,'Transmission Cost by Case'!$B:$B,7,'Transmission Cost by Case'!$C:$C,O$10,'Transmission Cost by Case'!$D:$D,"Tx - E3 High")</f>
        <v>653.32000000000005</v>
      </c>
      <c r="P195" s="14">
        <f>P129+SUMIFS('Transmission Cost by Case'!$H:$H,'Transmission Cost by Case'!$B:$B,7,'Transmission Cost by Case'!$C:$C,P$10,'Transmission Cost by Case'!$D:$D,"Tx - E3 Mid")</f>
        <v>477.68</v>
      </c>
      <c r="Q195" s="14">
        <f>Q129+SUMIFS('Transmission Cost by Case'!$H:$H,'Transmission Cost by Case'!$B:$B,7,'Transmission Cost by Case'!$C:$C,Q$10,'Transmission Cost by Case'!$D:$D,"Tx - E3 Mid")</f>
        <v>431.22999999999996</v>
      </c>
      <c r="R195" s="14">
        <f>R129+SUMIFS('Transmission Cost by Case'!$H:$H,'Transmission Cost by Case'!$B:$B,7,'Transmission Cost by Case'!$C:$C,R$10,'Transmission Cost by Case'!$D:$D,"Tx - E3 Mid")</f>
        <v>408.21</v>
      </c>
      <c r="S195" s="14">
        <f>S129+SUMIFS('Transmission Cost by Case'!$H:$H,'Transmission Cost by Case'!$B:$B,7,'Transmission Cost by Case'!$C:$C,S$10,'Transmission Cost by Case'!$D:$D,"Tx - E3 Low")</f>
        <v>332.15499999999997</v>
      </c>
      <c r="U195" s="14">
        <f>U129+SUMIFS('Transmission Cost by Case'!$H:$H,'Transmission Cost by Case'!$B:$B,7,'Transmission Cost by Case'!$C:$C,U$10,'Transmission Cost by Case'!$D:$D,"Tx - E3 High")</f>
        <v>653.43000000000006</v>
      </c>
      <c r="V195" s="14">
        <f>V129+SUMIFS('Transmission Cost by Case'!$H:$H,'Transmission Cost by Case'!$B:$B,7,'Transmission Cost by Case'!$C:$C,V$10,'Transmission Cost by Case'!$D:$D,"Tx - E3 Mid")</f>
        <v>469.91</v>
      </c>
      <c r="W195" s="14">
        <f>W129+SUMIFS('Transmission Cost by Case'!$H:$H,'Transmission Cost by Case'!$B:$B,7,'Transmission Cost by Case'!$C:$C,W$10,'Transmission Cost by Case'!$D:$D,"Tx - E3 Mid")</f>
        <v>424.17</v>
      </c>
      <c r="X195" s="14">
        <f>X129+SUMIFS('Transmission Cost by Case'!$H:$H,'Transmission Cost by Case'!$B:$B,7,'Transmission Cost by Case'!$C:$C,X$10,'Transmission Cost by Case'!$D:$D,"Tx - E3 Mid")</f>
        <v>401.64000000000004</v>
      </c>
      <c r="Y195" s="14">
        <f>Y129+SUMIFS('Transmission Cost by Case'!$H:$H,'Transmission Cost by Case'!$B:$B,7,'Transmission Cost by Case'!$C:$C,Y$10,'Transmission Cost by Case'!$D:$D,"Tx - E3 Low")</f>
        <v>332.26499999999999</v>
      </c>
    </row>
    <row r="196" spans="2:25">
      <c r="B196" s="3">
        <v>2038</v>
      </c>
      <c r="C196" s="14">
        <f>C130+SUMIFS('Transmission Cost by Case'!$H:$H,'Transmission Cost by Case'!$B:$B,7,'Transmission Cost by Case'!$C:$C,C$10,'Transmission Cost by Case'!$D:$D,"Tx - PSP Morro")</f>
        <v>463.71521713647292</v>
      </c>
      <c r="D196" s="14">
        <f>D130+SUMIFS('Transmission Cost by Case'!$H:$H,'Transmission Cost by Case'!$B:$B,7,'Transmission Cost by Case'!$C:$C,D$10,'Transmission Cost by Case'!$D:$D,"Tx - PSP Morro")</f>
        <v>338.47521713647291</v>
      </c>
      <c r="E196" s="14">
        <f>E130+SUMIFS('Transmission Cost by Case'!$H:$H,'Transmission Cost by Case'!$B:$B,7,'Transmission Cost by Case'!$C:$C,E$10,'Transmission Cost by Case'!$D:$D,"Tx - PSP Morro")</f>
        <v>291.45521713647287</v>
      </c>
      <c r="F196" s="14">
        <f>F130+SUMIFS('Transmission Cost by Case'!$H:$H,'Transmission Cost by Case'!$B:$B,7,'Transmission Cost by Case'!$C:$C,F$10,'Transmission Cost by Case'!$D:$D,"Tx - PSP Morro")</f>
        <v>268.20521713647292</v>
      </c>
      <c r="G196" s="14">
        <f>G130+SUMIFS('Transmission Cost by Case'!$H:$H,'Transmission Cost by Case'!$B:$B,7,'Transmission Cost by Case'!$C:$C,G$10,'Transmission Cost by Case'!$D:$D,"Tx - PSP Morro")</f>
        <v>214.1652171364729</v>
      </c>
      <c r="I196" s="14">
        <f>I130+SUMIFS('Transmission Cost by Case'!$H:$H,'Transmission Cost by Case'!$B:$B,7,'Transmission Cost by Case'!$C:$C,I$10,'Transmission Cost by Case'!$D:$D,"Tx - E3 High")</f>
        <v>644.52</v>
      </c>
      <c r="J196" s="14">
        <f>J130+SUMIFS('Transmission Cost by Case'!$H:$H,'Transmission Cost by Case'!$B:$B,7,'Transmission Cost by Case'!$C:$C,J$10,'Transmission Cost by Case'!$D:$D,"Tx - E3 Mid")</f>
        <v>472.28000000000003</v>
      </c>
      <c r="K196" s="14">
        <f>K130+SUMIFS('Transmission Cost by Case'!$H:$H,'Transmission Cost by Case'!$B:$B,7,'Transmission Cost by Case'!$C:$C,K$10,'Transmission Cost by Case'!$D:$D,"Tx - E3 Mid")</f>
        <v>425.32</v>
      </c>
      <c r="L196" s="14">
        <f>L130+SUMIFS('Transmission Cost by Case'!$H:$H,'Transmission Cost by Case'!$B:$B,7,'Transmission Cost by Case'!$C:$C,L$10,'Transmission Cost by Case'!$D:$D,"Tx - E3 Mid")</f>
        <v>402.11000000000007</v>
      </c>
      <c r="M196" s="14">
        <f>M130+SUMIFS('Transmission Cost by Case'!$H:$H,'Transmission Cost by Case'!$B:$B,7,'Transmission Cost by Case'!$C:$C,M$10,'Transmission Cost by Case'!$D:$D,"Tx - E3 Low")</f>
        <v>325.44499999999999</v>
      </c>
      <c r="O196" s="14">
        <f>O130+SUMIFS('Transmission Cost by Case'!$H:$H,'Transmission Cost by Case'!$B:$B,7,'Transmission Cost by Case'!$C:$C,O$10,'Transmission Cost by Case'!$D:$D,"Tx - E3 High")</f>
        <v>646.75</v>
      </c>
      <c r="P196" s="14">
        <f>P130+SUMIFS('Transmission Cost by Case'!$H:$H,'Transmission Cost by Case'!$B:$B,7,'Transmission Cost by Case'!$C:$C,P$10,'Transmission Cost by Case'!$D:$D,"Tx - E3 Mid")</f>
        <v>474.51000000000005</v>
      </c>
      <c r="Q196" s="14">
        <f>Q130+SUMIFS('Transmission Cost by Case'!$H:$H,'Transmission Cost by Case'!$B:$B,7,'Transmission Cost by Case'!$C:$C,Q$10,'Transmission Cost by Case'!$D:$D,"Tx - E3 Mid")</f>
        <v>427.55</v>
      </c>
      <c r="R196" s="14">
        <f>R130+SUMIFS('Transmission Cost by Case'!$H:$H,'Transmission Cost by Case'!$B:$B,7,'Transmission Cost by Case'!$C:$C,R$10,'Transmission Cost by Case'!$D:$D,"Tx - E3 Mid")</f>
        <v>404.34000000000003</v>
      </c>
      <c r="S196" s="14">
        <f>S130+SUMIFS('Transmission Cost by Case'!$H:$H,'Transmission Cost by Case'!$B:$B,7,'Transmission Cost by Case'!$C:$C,S$10,'Transmission Cost by Case'!$D:$D,"Tx - E3 Low")</f>
        <v>327.67499999999995</v>
      </c>
      <c r="U196" s="14">
        <f>U130+SUMIFS('Transmission Cost by Case'!$H:$H,'Transmission Cost by Case'!$B:$B,7,'Transmission Cost by Case'!$C:$C,U$10,'Transmission Cost by Case'!$D:$D,"Tx - E3 High")</f>
        <v>646.88</v>
      </c>
      <c r="V196" s="14">
        <f>V130+SUMIFS('Transmission Cost by Case'!$H:$H,'Transmission Cost by Case'!$B:$B,7,'Transmission Cost by Case'!$C:$C,V$10,'Transmission Cost by Case'!$D:$D,"Tx - E3 Mid")</f>
        <v>466.79</v>
      </c>
      <c r="W196" s="14">
        <f>W130+SUMIFS('Transmission Cost by Case'!$H:$H,'Transmission Cost by Case'!$B:$B,7,'Transmission Cost by Case'!$C:$C,W$10,'Transmission Cost by Case'!$D:$D,"Tx - E3 Mid")</f>
        <v>420.55</v>
      </c>
      <c r="X196" s="14">
        <f>X130+SUMIFS('Transmission Cost by Case'!$H:$H,'Transmission Cost by Case'!$B:$B,7,'Transmission Cost by Case'!$C:$C,X$10,'Transmission Cost by Case'!$D:$D,"Tx - E3 Mid")</f>
        <v>397.84000000000003</v>
      </c>
      <c r="Y196" s="14">
        <f>Y130+SUMIFS('Transmission Cost by Case'!$H:$H,'Transmission Cost by Case'!$B:$B,7,'Transmission Cost by Case'!$C:$C,Y$10,'Transmission Cost by Case'!$D:$D,"Tx - E3 Low")</f>
        <v>327.80500000000001</v>
      </c>
    </row>
    <row r="197" spans="2:25">
      <c r="B197" s="3">
        <v>2039</v>
      </c>
      <c r="C197" s="14">
        <f>C131+SUMIFS('Transmission Cost by Case'!$H:$H,'Transmission Cost by Case'!$B:$B,7,'Transmission Cost by Case'!$C:$C,C$10,'Transmission Cost by Case'!$D:$D,"Tx - PSP Morro")</f>
        <v>457.54521713647284</v>
      </c>
      <c r="D197" s="14">
        <f>D131+SUMIFS('Transmission Cost by Case'!$H:$H,'Transmission Cost by Case'!$B:$B,7,'Transmission Cost by Case'!$C:$C,D$10,'Transmission Cost by Case'!$D:$D,"Tx - PSP Morro")</f>
        <v>335.48521713647295</v>
      </c>
      <c r="E197" s="14">
        <f>E131+SUMIFS('Transmission Cost by Case'!$H:$H,'Transmission Cost by Case'!$B:$B,7,'Transmission Cost by Case'!$C:$C,E$10,'Transmission Cost by Case'!$D:$D,"Tx - PSP Morro")</f>
        <v>287.96521713647286</v>
      </c>
      <c r="F197" s="14">
        <f>F131+SUMIFS('Transmission Cost by Case'!$H:$H,'Transmission Cost by Case'!$B:$B,7,'Transmission Cost by Case'!$C:$C,F$10,'Transmission Cost by Case'!$D:$D,"Tx - PSP Morro")</f>
        <v>264.56521713647294</v>
      </c>
      <c r="G197" s="14">
        <f>G131+SUMIFS('Transmission Cost by Case'!$H:$H,'Transmission Cost by Case'!$B:$B,7,'Transmission Cost by Case'!$C:$C,G$10,'Transmission Cost by Case'!$D:$D,"Tx - PSP Morro")</f>
        <v>210.1052171364729</v>
      </c>
      <c r="I197" s="14">
        <f>I131+SUMIFS('Transmission Cost by Case'!$H:$H,'Transmission Cost by Case'!$B:$B,7,'Transmission Cost by Case'!$C:$C,I$10,'Transmission Cost by Case'!$D:$D,"Tx - E3 High")</f>
        <v>638.41999999999996</v>
      </c>
      <c r="J197" s="14">
        <f>J131+SUMIFS('Transmission Cost by Case'!$H:$H,'Transmission Cost by Case'!$B:$B,7,'Transmission Cost by Case'!$C:$C,J$10,'Transmission Cost by Case'!$D:$D,"Tx - E3 Mid")</f>
        <v>469.36</v>
      </c>
      <c r="K197" s="14">
        <f>K131+SUMIFS('Transmission Cost by Case'!$H:$H,'Transmission Cost by Case'!$B:$B,7,'Transmission Cost by Case'!$C:$C,K$10,'Transmission Cost by Case'!$D:$D,"Tx - E3 Mid")</f>
        <v>421.89999999999992</v>
      </c>
      <c r="L197" s="14">
        <f>L131+SUMIFS('Transmission Cost by Case'!$H:$H,'Transmission Cost by Case'!$B:$B,7,'Transmission Cost by Case'!$C:$C,L$10,'Transmission Cost by Case'!$D:$D,"Tx - E3 Mid")</f>
        <v>398.54</v>
      </c>
      <c r="M197" s="14">
        <f>M131+SUMIFS('Transmission Cost by Case'!$H:$H,'Transmission Cost by Case'!$B:$B,7,'Transmission Cost by Case'!$C:$C,M$10,'Transmission Cost by Case'!$D:$D,"Tx - E3 Low")</f>
        <v>321.45499999999998</v>
      </c>
      <c r="O197" s="14">
        <f>O131+SUMIFS('Transmission Cost by Case'!$H:$H,'Transmission Cost by Case'!$B:$B,7,'Transmission Cost by Case'!$C:$C,O$10,'Transmission Cost by Case'!$D:$D,"Tx - E3 High")</f>
        <v>640.57999999999993</v>
      </c>
      <c r="P197" s="14">
        <f>P131+SUMIFS('Transmission Cost by Case'!$H:$H,'Transmission Cost by Case'!$B:$B,7,'Transmission Cost by Case'!$C:$C,P$10,'Transmission Cost by Case'!$D:$D,"Tx - E3 Mid")</f>
        <v>471.52000000000004</v>
      </c>
      <c r="Q197" s="14">
        <f>Q131+SUMIFS('Transmission Cost by Case'!$H:$H,'Transmission Cost by Case'!$B:$B,7,'Transmission Cost by Case'!$C:$C,Q$10,'Transmission Cost by Case'!$D:$D,"Tx - E3 Mid")</f>
        <v>424.05999999999995</v>
      </c>
      <c r="R197" s="14">
        <f>R131+SUMIFS('Transmission Cost by Case'!$H:$H,'Transmission Cost by Case'!$B:$B,7,'Transmission Cost by Case'!$C:$C,R$10,'Transmission Cost by Case'!$D:$D,"Tx - E3 Mid")</f>
        <v>400.70000000000005</v>
      </c>
      <c r="S197" s="14">
        <f>S131+SUMIFS('Transmission Cost by Case'!$H:$H,'Transmission Cost by Case'!$B:$B,7,'Transmission Cost by Case'!$C:$C,S$10,'Transmission Cost by Case'!$D:$D,"Tx - E3 Low")</f>
        <v>323.61500000000001</v>
      </c>
      <c r="U197" s="14">
        <f>U131+SUMIFS('Transmission Cost by Case'!$H:$H,'Transmission Cost by Case'!$B:$B,7,'Transmission Cost by Case'!$C:$C,U$10,'Transmission Cost by Case'!$D:$D,"Tx - E3 High")</f>
        <v>640.7399999999999</v>
      </c>
      <c r="V197" s="14">
        <f>V131+SUMIFS('Transmission Cost by Case'!$H:$H,'Transmission Cost by Case'!$B:$B,7,'Transmission Cost by Case'!$C:$C,V$10,'Transmission Cost by Case'!$D:$D,"Tx - E3 Mid")</f>
        <v>463.85</v>
      </c>
      <c r="W197" s="14">
        <f>W131+SUMIFS('Transmission Cost by Case'!$H:$H,'Transmission Cost by Case'!$B:$B,7,'Transmission Cost by Case'!$C:$C,W$10,'Transmission Cost by Case'!$D:$D,"Tx - E3 Mid")</f>
        <v>417.12</v>
      </c>
      <c r="X197" s="14">
        <f>X131+SUMIFS('Transmission Cost by Case'!$H:$H,'Transmission Cost by Case'!$B:$B,7,'Transmission Cost by Case'!$C:$C,X$10,'Transmission Cost by Case'!$D:$D,"Tx - E3 Mid")</f>
        <v>394.27000000000004</v>
      </c>
      <c r="Y197" s="14">
        <f>Y131+SUMIFS('Transmission Cost by Case'!$H:$H,'Transmission Cost by Case'!$B:$B,7,'Transmission Cost by Case'!$C:$C,Y$10,'Transmission Cost by Case'!$D:$D,"Tx - E3 Low")</f>
        <v>323.77499999999998</v>
      </c>
    </row>
    <row r="198" spans="2:25">
      <c r="B198" s="3">
        <v>2040</v>
      </c>
      <c r="C198" s="14">
        <f>C132+SUMIFS('Transmission Cost by Case'!$H:$H,'Transmission Cost by Case'!$B:$B,7,'Transmission Cost by Case'!$C:$C,C$10,'Transmission Cost by Case'!$D:$D,"Tx - PSP Morro")</f>
        <v>451.76521713647293</v>
      </c>
      <c r="D198" s="14">
        <f>D132+SUMIFS('Transmission Cost by Case'!$H:$H,'Transmission Cost by Case'!$B:$B,7,'Transmission Cost by Case'!$C:$C,D$10,'Transmission Cost by Case'!$D:$D,"Tx - PSP Morro")</f>
        <v>332.64521713647292</v>
      </c>
      <c r="E198" s="14">
        <f>E132+SUMIFS('Transmission Cost by Case'!$H:$H,'Transmission Cost by Case'!$B:$B,7,'Transmission Cost by Case'!$C:$C,E$10,'Transmission Cost by Case'!$D:$D,"Tx - PSP Morro")</f>
        <v>284.68521713647294</v>
      </c>
      <c r="F198" s="14">
        <f>F132+SUMIFS('Transmission Cost by Case'!$H:$H,'Transmission Cost by Case'!$B:$B,7,'Transmission Cost by Case'!$C:$C,F$10,'Transmission Cost by Case'!$D:$D,"Tx - PSP Morro")</f>
        <v>261.12521713647288</v>
      </c>
      <c r="G198" s="14">
        <f>G132+SUMIFS('Transmission Cost by Case'!$H:$H,'Transmission Cost by Case'!$B:$B,7,'Transmission Cost by Case'!$C:$C,G$10,'Transmission Cost by Case'!$D:$D,"Tx - PSP Morro")</f>
        <v>206.3852171364729</v>
      </c>
      <c r="I198" s="14">
        <f>I132+SUMIFS('Transmission Cost by Case'!$H:$H,'Transmission Cost by Case'!$B:$B,7,'Transmission Cost by Case'!$C:$C,I$10,'Transmission Cost by Case'!$D:$D,"Tx - E3 High")</f>
        <v>632.70000000000005</v>
      </c>
      <c r="J198" s="14">
        <f>J132+SUMIFS('Transmission Cost by Case'!$H:$H,'Transmission Cost by Case'!$B:$B,7,'Transmission Cost by Case'!$C:$C,J$10,'Transmission Cost by Case'!$D:$D,"Tx - E3 Mid")</f>
        <v>466.59</v>
      </c>
      <c r="K198" s="14">
        <f>K132+SUMIFS('Transmission Cost by Case'!$H:$H,'Transmission Cost by Case'!$B:$B,7,'Transmission Cost by Case'!$C:$C,K$10,'Transmission Cost by Case'!$D:$D,"Tx - E3 Mid")</f>
        <v>418.69</v>
      </c>
      <c r="L198" s="14">
        <f>L132+SUMIFS('Transmission Cost by Case'!$H:$H,'Transmission Cost by Case'!$B:$B,7,'Transmission Cost by Case'!$C:$C,L$10,'Transmission Cost by Case'!$D:$D,"Tx - E3 Mid")</f>
        <v>395.17</v>
      </c>
      <c r="M198" s="14">
        <f>M132+SUMIFS('Transmission Cost by Case'!$H:$H,'Transmission Cost by Case'!$B:$B,7,'Transmission Cost by Case'!$C:$C,M$10,'Transmission Cost by Case'!$D:$D,"Tx - E3 Low")</f>
        <v>317.79499999999996</v>
      </c>
      <c r="O198" s="14">
        <f>O132+SUMIFS('Transmission Cost by Case'!$H:$H,'Transmission Cost by Case'!$B:$B,7,'Transmission Cost by Case'!$C:$C,O$10,'Transmission Cost by Case'!$D:$D,"Tx - E3 High")</f>
        <v>634.80000000000007</v>
      </c>
      <c r="P198" s="14">
        <f>P132+SUMIFS('Transmission Cost by Case'!$H:$H,'Transmission Cost by Case'!$B:$B,7,'Transmission Cost by Case'!$C:$C,P$10,'Transmission Cost by Case'!$D:$D,"Tx - E3 Mid")</f>
        <v>468.69</v>
      </c>
      <c r="Q198" s="14">
        <f>Q132+SUMIFS('Transmission Cost by Case'!$H:$H,'Transmission Cost by Case'!$B:$B,7,'Transmission Cost by Case'!$C:$C,Q$10,'Transmission Cost by Case'!$D:$D,"Tx - E3 Mid")</f>
        <v>420.79</v>
      </c>
      <c r="R198" s="14">
        <f>R132+SUMIFS('Transmission Cost by Case'!$H:$H,'Transmission Cost by Case'!$B:$B,7,'Transmission Cost by Case'!$C:$C,R$10,'Transmission Cost by Case'!$D:$D,"Tx - E3 Mid")</f>
        <v>397.27</v>
      </c>
      <c r="S198" s="14">
        <f>S132+SUMIFS('Transmission Cost by Case'!$H:$H,'Transmission Cost by Case'!$B:$B,7,'Transmission Cost by Case'!$C:$C,S$10,'Transmission Cost by Case'!$D:$D,"Tx - E3 Low")</f>
        <v>319.89499999999998</v>
      </c>
      <c r="U198" s="14">
        <f>U132+SUMIFS('Transmission Cost by Case'!$H:$H,'Transmission Cost by Case'!$B:$B,7,'Transmission Cost by Case'!$C:$C,U$10,'Transmission Cost by Case'!$D:$D,"Tx - E3 High")</f>
        <v>634.98</v>
      </c>
      <c r="V198" s="14">
        <f>V132+SUMIFS('Transmission Cost by Case'!$H:$H,'Transmission Cost by Case'!$B:$B,7,'Transmission Cost by Case'!$C:$C,V$10,'Transmission Cost by Case'!$D:$D,"Tx - E3 Mid")</f>
        <v>461.05</v>
      </c>
      <c r="W198" s="14">
        <f>W132+SUMIFS('Transmission Cost by Case'!$H:$H,'Transmission Cost by Case'!$B:$B,7,'Transmission Cost by Case'!$C:$C,W$10,'Transmission Cost by Case'!$D:$D,"Tx - E3 Mid")</f>
        <v>413.91</v>
      </c>
      <c r="X198" s="14">
        <f>X132+SUMIFS('Transmission Cost by Case'!$H:$H,'Transmission Cost by Case'!$B:$B,7,'Transmission Cost by Case'!$C:$C,X$10,'Transmission Cost by Case'!$D:$D,"Tx - E3 Mid")</f>
        <v>390.90000000000003</v>
      </c>
      <c r="Y198" s="14">
        <f>Y132+SUMIFS('Transmission Cost by Case'!$H:$H,'Transmission Cost by Case'!$B:$B,7,'Transmission Cost by Case'!$C:$C,Y$10,'Transmission Cost by Case'!$D:$D,"Tx - E3 Low")</f>
        <v>320.07499999999999</v>
      </c>
    </row>
    <row r="199" spans="2:25">
      <c r="B199" s="3">
        <v>2041</v>
      </c>
      <c r="C199" s="14">
        <f>C133+SUMIFS('Transmission Cost by Case'!$H:$H,'Transmission Cost by Case'!$B:$B,7,'Transmission Cost by Case'!$C:$C,C$10,'Transmission Cost by Case'!$D:$D,"Tx - PSP Morro")</f>
        <v>446.31521713647288</v>
      </c>
      <c r="D199" s="14">
        <f>D133+SUMIFS('Transmission Cost by Case'!$H:$H,'Transmission Cost by Case'!$B:$B,7,'Transmission Cost by Case'!$C:$C,D$10,'Transmission Cost by Case'!$D:$D,"Tx - PSP Morro")</f>
        <v>329.9852171364729</v>
      </c>
      <c r="E199" s="14">
        <f>E133+SUMIFS('Transmission Cost by Case'!$H:$H,'Transmission Cost by Case'!$B:$B,7,'Transmission Cost by Case'!$C:$C,E$10,'Transmission Cost by Case'!$D:$D,"Tx - PSP Morro")</f>
        <v>281.58521713647292</v>
      </c>
      <c r="F199" s="14">
        <f>F133+SUMIFS('Transmission Cost by Case'!$H:$H,'Transmission Cost by Case'!$B:$B,7,'Transmission Cost by Case'!$C:$C,F$10,'Transmission Cost by Case'!$D:$D,"Tx - PSP Morro")</f>
        <v>257.88521713647293</v>
      </c>
      <c r="G199" s="14">
        <f>G133+SUMIFS('Transmission Cost by Case'!$H:$H,'Transmission Cost by Case'!$B:$B,7,'Transmission Cost by Case'!$C:$C,G$10,'Transmission Cost by Case'!$D:$D,"Tx - PSP Morro")</f>
        <v>202.96521713647292</v>
      </c>
      <c r="I199" s="14">
        <f>I133+SUMIFS('Transmission Cost by Case'!$H:$H,'Transmission Cost by Case'!$B:$B,7,'Transmission Cost by Case'!$C:$C,I$10,'Transmission Cost by Case'!$D:$D,"Tx - E3 High")</f>
        <v>627.29999999999995</v>
      </c>
      <c r="J199" s="14">
        <f>J133+SUMIFS('Transmission Cost by Case'!$H:$H,'Transmission Cost by Case'!$B:$B,7,'Transmission Cost by Case'!$C:$C,J$10,'Transmission Cost by Case'!$D:$D,"Tx - E3 Mid")</f>
        <v>463.98</v>
      </c>
      <c r="K199" s="14">
        <f>K133+SUMIFS('Transmission Cost by Case'!$H:$H,'Transmission Cost by Case'!$B:$B,7,'Transmission Cost by Case'!$C:$C,K$10,'Transmission Cost by Case'!$D:$D,"Tx - E3 Mid")</f>
        <v>415.64</v>
      </c>
      <c r="L199" s="14">
        <f>L133+SUMIFS('Transmission Cost by Case'!$H:$H,'Transmission Cost by Case'!$B:$B,7,'Transmission Cost by Case'!$C:$C,L$10,'Transmission Cost by Case'!$D:$D,"Tx - E3 Mid")</f>
        <v>391.98</v>
      </c>
      <c r="M199" s="14">
        <f>M133+SUMIFS('Transmission Cost by Case'!$H:$H,'Transmission Cost by Case'!$B:$B,7,'Transmission Cost by Case'!$C:$C,M$10,'Transmission Cost by Case'!$D:$D,"Tx - E3 Low")</f>
        <v>314.42499999999995</v>
      </c>
      <c r="O199" s="14">
        <f>O133+SUMIFS('Transmission Cost by Case'!$H:$H,'Transmission Cost by Case'!$B:$B,7,'Transmission Cost by Case'!$C:$C,O$10,'Transmission Cost by Case'!$D:$D,"Tx - E3 High")</f>
        <v>629.35</v>
      </c>
      <c r="P199" s="14">
        <f>P133+SUMIFS('Transmission Cost by Case'!$H:$H,'Transmission Cost by Case'!$B:$B,7,'Transmission Cost by Case'!$C:$C,P$10,'Transmission Cost by Case'!$D:$D,"Tx - E3 Mid")</f>
        <v>466.03000000000003</v>
      </c>
      <c r="Q199" s="14">
        <f>Q133+SUMIFS('Transmission Cost by Case'!$H:$H,'Transmission Cost by Case'!$B:$B,7,'Transmission Cost by Case'!$C:$C,Q$10,'Transmission Cost by Case'!$D:$D,"Tx - E3 Mid")</f>
        <v>417.69</v>
      </c>
      <c r="R199" s="14">
        <f>R133+SUMIFS('Transmission Cost by Case'!$H:$H,'Transmission Cost by Case'!$B:$B,7,'Transmission Cost by Case'!$C:$C,R$10,'Transmission Cost by Case'!$D:$D,"Tx - E3 Mid")</f>
        <v>394.03000000000003</v>
      </c>
      <c r="S199" s="14">
        <f>S133+SUMIFS('Transmission Cost by Case'!$H:$H,'Transmission Cost by Case'!$B:$B,7,'Transmission Cost by Case'!$C:$C,S$10,'Transmission Cost by Case'!$D:$D,"Tx - E3 Low")</f>
        <v>316.47500000000002</v>
      </c>
      <c r="U199" s="14">
        <f>U133+SUMIFS('Transmission Cost by Case'!$H:$H,'Transmission Cost by Case'!$B:$B,7,'Transmission Cost by Case'!$C:$C,U$10,'Transmission Cost by Case'!$D:$D,"Tx - E3 High")</f>
        <v>629.54999999999995</v>
      </c>
      <c r="V199" s="14">
        <f>V133+SUMIFS('Transmission Cost by Case'!$H:$H,'Transmission Cost by Case'!$B:$B,7,'Transmission Cost by Case'!$C:$C,V$10,'Transmission Cost by Case'!$D:$D,"Tx - E3 Mid")</f>
        <v>458.44000000000005</v>
      </c>
      <c r="W199" s="14">
        <f>W133+SUMIFS('Transmission Cost by Case'!$H:$H,'Transmission Cost by Case'!$B:$B,7,'Transmission Cost by Case'!$C:$C,W$10,'Transmission Cost by Case'!$D:$D,"Tx - E3 Mid")</f>
        <v>410.86</v>
      </c>
      <c r="X199" s="14">
        <f>X133+SUMIFS('Transmission Cost by Case'!$H:$H,'Transmission Cost by Case'!$B:$B,7,'Transmission Cost by Case'!$C:$C,X$10,'Transmission Cost by Case'!$D:$D,"Tx - E3 Mid")</f>
        <v>387.72</v>
      </c>
      <c r="Y199" s="14">
        <f>Y133+SUMIFS('Transmission Cost by Case'!$H:$H,'Transmission Cost by Case'!$B:$B,7,'Transmission Cost by Case'!$C:$C,Y$10,'Transmission Cost by Case'!$D:$D,"Tx - E3 Low")</f>
        <v>316.67499999999995</v>
      </c>
    </row>
    <row r="200" spans="2:25">
      <c r="B200" s="3">
        <v>2042</v>
      </c>
      <c r="C200" s="14">
        <f>C134+SUMIFS('Transmission Cost by Case'!$H:$H,'Transmission Cost by Case'!$B:$B,7,'Transmission Cost by Case'!$C:$C,C$10,'Transmission Cost by Case'!$D:$D,"Tx - PSP Morro")</f>
        <v>441.14521713647292</v>
      </c>
      <c r="D200" s="14">
        <f>D134+SUMIFS('Transmission Cost by Case'!$H:$H,'Transmission Cost by Case'!$B:$B,7,'Transmission Cost by Case'!$C:$C,D$10,'Transmission Cost by Case'!$D:$D,"Tx - PSP Morro")</f>
        <v>327.41521713647285</v>
      </c>
      <c r="E200" s="14">
        <f>E134+SUMIFS('Transmission Cost by Case'!$H:$H,'Transmission Cost by Case'!$B:$B,7,'Transmission Cost by Case'!$C:$C,E$10,'Transmission Cost by Case'!$D:$D,"Tx - PSP Morro")</f>
        <v>278.63521713647287</v>
      </c>
      <c r="F200" s="14">
        <f>F134+SUMIFS('Transmission Cost by Case'!$H:$H,'Transmission Cost by Case'!$B:$B,7,'Transmission Cost by Case'!$C:$C,F$10,'Transmission Cost by Case'!$D:$D,"Tx - PSP Morro")</f>
        <v>254.80521713647292</v>
      </c>
      <c r="G200" s="14">
        <f>G134+SUMIFS('Transmission Cost by Case'!$H:$H,'Transmission Cost by Case'!$B:$B,7,'Transmission Cost by Case'!$C:$C,G$10,'Transmission Cost by Case'!$D:$D,"Tx - PSP Morro")</f>
        <v>199.77521713647289</v>
      </c>
      <c r="I200" s="14">
        <f>I134+SUMIFS('Transmission Cost by Case'!$H:$H,'Transmission Cost by Case'!$B:$B,7,'Transmission Cost by Case'!$C:$C,I$10,'Transmission Cost by Case'!$D:$D,"Tx - E3 High")</f>
        <v>622.18000000000006</v>
      </c>
      <c r="J200" s="14">
        <f>J134+SUMIFS('Transmission Cost by Case'!$H:$H,'Transmission Cost by Case'!$B:$B,7,'Transmission Cost by Case'!$C:$C,J$10,'Transmission Cost by Case'!$D:$D,"Tx - E3 Mid")</f>
        <v>461.46</v>
      </c>
      <c r="K200" s="14">
        <f>K134+SUMIFS('Transmission Cost by Case'!$H:$H,'Transmission Cost by Case'!$B:$B,7,'Transmission Cost by Case'!$C:$C,K$10,'Transmission Cost by Case'!$D:$D,"Tx - E3 Mid")</f>
        <v>412.73999999999995</v>
      </c>
      <c r="L200" s="14">
        <f>L134+SUMIFS('Transmission Cost by Case'!$H:$H,'Transmission Cost by Case'!$B:$B,7,'Transmission Cost by Case'!$C:$C,L$10,'Transmission Cost by Case'!$D:$D,"Tx - E3 Mid")</f>
        <v>388.95</v>
      </c>
      <c r="M200" s="14">
        <f>M134+SUMIFS('Transmission Cost by Case'!$H:$H,'Transmission Cost by Case'!$B:$B,7,'Transmission Cost by Case'!$C:$C,M$10,'Transmission Cost by Case'!$D:$D,"Tx - E3 Low")</f>
        <v>311.28499999999997</v>
      </c>
      <c r="O200" s="14">
        <f>O134+SUMIFS('Transmission Cost by Case'!$H:$H,'Transmission Cost by Case'!$B:$B,7,'Transmission Cost by Case'!$C:$C,O$10,'Transmission Cost by Case'!$D:$D,"Tx - E3 High")</f>
        <v>624.18000000000006</v>
      </c>
      <c r="P200" s="14">
        <f>P134+SUMIFS('Transmission Cost by Case'!$H:$H,'Transmission Cost by Case'!$B:$B,7,'Transmission Cost by Case'!$C:$C,P$10,'Transmission Cost by Case'!$D:$D,"Tx - E3 Mid")</f>
        <v>463.46</v>
      </c>
      <c r="Q200" s="14">
        <f>Q134+SUMIFS('Transmission Cost by Case'!$H:$H,'Transmission Cost by Case'!$B:$B,7,'Transmission Cost by Case'!$C:$C,Q$10,'Transmission Cost by Case'!$D:$D,"Tx - E3 Mid")</f>
        <v>414.73999999999995</v>
      </c>
      <c r="R200" s="14">
        <f>R134+SUMIFS('Transmission Cost by Case'!$H:$H,'Transmission Cost by Case'!$B:$B,7,'Transmission Cost by Case'!$C:$C,R$10,'Transmission Cost by Case'!$D:$D,"Tx - E3 Mid")</f>
        <v>390.95</v>
      </c>
      <c r="S200" s="14">
        <f>S134+SUMIFS('Transmission Cost by Case'!$H:$H,'Transmission Cost by Case'!$B:$B,7,'Transmission Cost by Case'!$C:$C,S$10,'Transmission Cost by Case'!$D:$D,"Tx - E3 Low")</f>
        <v>313.28499999999997</v>
      </c>
      <c r="U200" s="14">
        <f>U134+SUMIFS('Transmission Cost by Case'!$H:$H,'Transmission Cost by Case'!$B:$B,7,'Transmission Cost by Case'!$C:$C,U$10,'Transmission Cost by Case'!$D:$D,"Tx - E3 High")</f>
        <v>624.40000000000009</v>
      </c>
      <c r="V200" s="14">
        <f>V134+SUMIFS('Transmission Cost by Case'!$H:$H,'Transmission Cost by Case'!$B:$B,7,'Transmission Cost by Case'!$C:$C,V$10,'Transmission Cost by Case'!$D:$D,"Tx - E3 Mid")</f>
        <v>455.91</v>
      </c>
      <c r="W200" s="14">
        <f>W134+SUMIFS('Transmission Cost by Case'!$H:$H,'Transmission Cost by Case'!$B:$B,7,'Transmission Cost by Case'!$C:$C,W$10,'Transmission Cost by Case'!$D:$D,"Tx - E3 Mid")</f>
        <v>407.96</v>
      </c>
      <c r="X200" s="14">
        <f>X134+SUMIFS('Transmission Cost by Case'!$H:$H,'Transmission Cost by Case'!$B:$B,7,'Transmission Cost by Case'!$C:$C,X$10,'Transmission Cost by Case'!$D:$D,"Tx - E3 Mid")</f>
        <v>384.70000000000005</v>
      </c>
      <c r="Y200" s="14">
        <f>Y134+SUMIFS('Transmission Cost by Case'!$H:$H,'Transmission Cost by Case'!$B:$B,7,'Transmission Cost by Case'!$C:$C,Y$10,'Transmission Cost by Case'!$D:$D,"Tx - E3 Low")</f>
        <v>313.505</v>
      </c>
    </row>
    <row r="201" spans="2:25">
      <c r="B201" s="3">
        <v>2043</v>
      </c>
      <c r="C201" s="14">
        <f>C135+SUMIFS('Transmission Cost by Case'!$H:$H,'Transmission Cost by Case'!$B:$B,7,'Transmission Cost by Case'!$C:$C,C$10,'Transmission Cost by Case'!$D:$D,"Tx - PSP Morro")</f>
        <v>436.25521713647288</v>
      </c>
      <c r="D201" s="14">
        <f>D135+SUMIFS('Transmission Cost by Case'!$H:$H,'Transmission Cost by Case'!$B:$B,7,'Transmission Cost by Case'!$C:$C,D$10,'Transmission Cost by Case'!$D:$D,"Tx - PSP Morro")</f>
        <v>325.00521713647299</v>
      </c>
      <c r="E201" s="14">
        <f>E135+SUMIFS('Transmission Cost by Case'!$H:$H,'Transmission Cost by Case'!$B:$B,7,'Transmission Cost by Case'!$C:$C,E$10,'Transmission Cost by Case'!$D:$D,"Tx - PSP Morro")</f>
        <v>275.82521713647293</v>
      </c>
      <c r="F201" s="14">
        <f>F135+SUMIFS('Transmission Cost by Case'!$H:$H,'Transmission Cost by Case'!$B:$B,7,'Transmission Cost by Case'!$C:$C,F$10,'Transmission Cost by Case'!$D:$D,"Tx - PSP Morro")</f>
        <v>251.8552171364729</v>
      </c>
      <c r="G201" s="14">
        <f>G135+SUMIFS('Transmission Cost by Case'!$H:$H,'Transmission Cost by Case'!$B:$B,7,'Transmission Cost by Case'!$C:$C,G$10,'Transmission Cost by Case'!$D:$D,"Tx - PSP Morro")</f>
        <v>196.81521713647294</v>
      </c>
      <c r="I201" s="14">
        <f>I135+SUMIFS('Transmission Cost by Case'!$H:$H,'Transmission Cost by Case'!$B:$B,7,'Transmission Cost by Case'!$C:$C,I$10,'Transmission Cost by Case'!$D:$D,"Tx - E3 High")</f>
        <v>617.34</v>
      </c>
      <c r="J201" s="14">
        <f>J135+SUMIFS('Transmission Cost by Case'!$H:$H,'Transmission Cost by Case'!$B:$B,7,'Transmission Cost by Case'!$C:$C,J$10,'Transmission Cost by Case'!$D:$D,"Tx - E3 Mid")</f>
        <v>459.1</v>
      </c>
      <c r="K201" s="14">
        <f>K135+SUMIFS('Transmission Cost by Case'!$H:$H,'Transmission Cost by Case'!$B:$B,7,'Transmission Cost by Case'!$C:$C,K$10,'Transmission Cost by Case'!$D:$D,"Tx - E3 Mid")</f>
        <v>409.99</v>
      </c>
      <c r="L201" s="14">
        <f>L135+SUMIFS('Transmission Cost by Case'!$H:$H,'Transmission Cost by Case'!$B:$B,7,'Transmission Cost by Case'!$C:$C,L$10,'Transmission Cost by Case'!$D:$D,"Tx - E3 Mid")</f>
        <v>386.06</v>
      </c>
      <c r="M201" s="14">
        <f>M135+SUMIFS('Transmission Cost by Case'!$H:$H,'Transmission Cost by Case'!$B:$B,7,'Transmission Cost by Case'!$C:$C,M$10,'Transmission Cost by Case'!$D:$D,"Tx - E3 Low")</f>
        <v>308.375</v>
      </c>
      <c r="O201" s="14">
        <f>O135+SUMIFS('Transmission Cost by Case'!$H:$H,'Transmission Cost by Case'!$B:$B,7,'Transmission Cost by Case'!$C:$C,O$10,'Transmission Cost by Case'!$D:$D,"Tx - E3 High")</f>
        <v>619.29</v>
      </c>
      <c r="P201" s="14">
        <f>P135+SUMIFS('Transmission Cost by Case'!$H:$H,'Transmission Cost by Case'!$B:$B,7,'Transmission Cost by Case'!$C:$C,P$10,'Transmission Cost by Case'!$D:$D,"Tx - E3 Mid")</f>
        <v>461.05</v>
      </c>
      <c r="Q201" s="14">
        <f>Q135+SUMIFS('Transmission Cost by Case'!$H:$H,'Transmission Cost by Case'!$B:$B,7,'Transmission Cost by Case'!$C:$C,Q$10,'Transmission Cost by Case'!$D:$D,"Tx - E3 Mid")</f>
        <v>411.94</v>
      </c>
      <c r="R201" s="14">
        <f>R135+SUMIFS('Transmission Cost by Case'!$H:$H,'Transmission Cost by Case'!$B:$B,7,'Transmission Cost by Case'!$C:$C,R$10,'Transmission Cost by Case'!$D:$D,"Tx - E3 Mid")</f>
        <v>388.01</v>
      </c>
      <c r="S201" s="14">
        <f>S135+SUMIFS('Transmission Cost by Case'!$H:$H,'Transmission Cost by Case'!$B:$B,7,'Transmission Cost by Case'!$C:$C,S$10,'Transmission Cost by Case'!$D:$D,"Tx - E3 Low")</f>
        <v>310.32500000000005</v>
      </c>
      <c r="U201" s="14">
        <f>U135+SUMIFS('Transmission Cost by Case'!$H:$H,'Transmission Cost by Case'!$B:$B,7,'Transmission Cost by Case'!$C:$C,U$10,'Transmission Cost by Case'!$D:$D,"Tx - E3 High")</f>
        <v>619.53</v>
      </c>
      <c r="V201" s="14">
        <f>V135+SUMIFS('Transmission Cost by Case'!$H:$H,'Transmission Cost by Case'!$B:$B,7,'Transmission Cost by Case'!$C:$C,V$10,'Transmission Cost by Case'!$D:$D,"Tx - E3 Mid")</f>
        <v>453.55</v>
      </c>
      <c r="W201" s="14">
        <f>W135+SUMIFS('Transmission Cost by Case'!$H:$H,'Transmission Cost by Case'!$B:$B,7,'Transmission Cost by Case'!$C:$C,W$10,'Transmission Cost by Case'!$D:$D,"Tx - E3 Mid")</f>
        <v>405.21</v>
      </c>
      <c r="X201" s="14">
        <f>X135+SUMIFS('Transmission Cost by Case'!$H:$H,'Transmission Cost by Case'!$B:$B,7,'Transmission Cost by Case'!$C:$C,X$10,'Transmission Cost by Case'!$D:$D,"Tx - E3 Mid")</f>
        <v>381.82</v>
      </c>
      <c r="Y201" s="14">
        <f>Y135+SUMIFS('Transmission Cost by Case'!$H:$H,'Transmission Cost by Case'!$B:$B,7,'Transmission Cost by Case'!$C:$C,Y$10,'Transmission Cost by Case'!$D:$D,"Tx - E3 Low")</f>
        <v>310.565</v>
      </c>
    </row>
    <row r="202" spans="2:25">
      <c r="B202" s="3">
        <v>2044</v>
      </c>
      <c r="C202" s="14">
        <f>C136+SUMIFS('Transmission Cost by Case'!$H:$H,'Transmission Cost by Case'!$B:$B,7,'Transmission Cost by Case'!$C:$C,C$10,'Transmission Cost by Case'!$D:$D,"Tx - PSP Morro")</f>
        <v>431.59521713647285</v>
      </c>
      <c r="D202" s="14">
        <f>D136+SUMIFS('Transmission Cost by Case'!$H:$H,'Transmission Cost by Case'!$B:$B,7,'Transmission Cost by Case'!$C:$C,D$10,'Transmission Cost by Case'!$D:$D,"Tx - PSP Morro")</f>
        <v>322.68521713647289</v>
      </c>
      <c r="E202" s="14">
        <f>E136+SUMIFS('Transmission Cost by Case'!$H:$H,'Transmission Cost by Case'!$B:$B,7,'Transmission Cost by Case'!$C:$C,E$10,'Transmission Cost by Case'!$D:$D,"Tx - PSP Morro")</f>
        <v>273.15521713647291</v>
      </c>
      <c r="F202" s="14">
        <f>F136+SUMIFS('Transmission Cost by Case'!$H:$H,'Transmission Cost by Case'!$B:$B,7,'Transmission Cost by Case'!$C:$C,F$10,'Transmission Cost by Case'!$D:$D,"Tx - PSP Morro")</f>
        <v>249.05521713647295</v>
      </c>
      <c r="G202" s="14">
        <f>G136+SUMIFS('Transmission Cost by Case'!$H:$H,'Transmission Cost by Case'!$B:$B,7,'Transmission Cost by Case'!$C:$C,G$10,'Transmission Cost by Case'!$D:$D,"Tx - PSP Morro")</f>
        <v>194.03521713647291</v>
      </c>
      <c r="I202" s="14">
        <f>I136+SUMIFS('Transmission Cost by Case'!$H:$H,'Transmission Cost by Case'!$B:$B,7,'Transmission Cost by Case'!$C:$C,I$10,'Transmission Cost by Case'!$D:$D,"Tx - E3 High")</f>
        <v>612.73</v>
      </c>
      <c r="J202" s="14">
        <f>J136+SUMIFS('Transmission Cost by Case'!$H:$H,'Transmission Cost by Case'!$B:$B,7,'Transmission Cost by Case'!$C:$C,J$10,'Transmission Cost by Case'!$D:$D,"Tx - E3 Mid")</f>
        <v>456.83</v>
      </c>
      <c r="K202" s="14">
        <f>K136+SUMIFS('Transmission Cost by Case'!$H:$H,'Transmission Cost by Case'!$B:$B,7,'Transmission Cost by Case'!$C:$C,K$10,'Transmission Cost by Case'!$D:$D,"Tx - E3 Mid")</f>
        <v>407.37000000000006</v>
      </c>
      <c r="L202" s="14">
        <f>L136+SUMIFS('Transmission Cost by Case'!$H:$H,'Transmission Cost by Case'!$B:$B,7,'Transmission Cost by Case'!$C:$C,L$10,'Transmission Cost by Case'!$D:$D,"Tx - E3 Mid")</f>
        <v>383.31</v>
      </c>
      <c r="M202" s="14">
        <f>M136+SUMIFS('Transmission Cost by Case'!$H:$H,'Transmission Cost by Case'!$B:$B,7,'Transmission Cost by Case'!$C:$C,M$10,'Transmission Cost by Case'!$D:$D,"Tx - E3 Low")</f>
        <v>305.64499999999998</v>
      </c>
      <c r="O202" s="14">
        <f>O136+SUMIFS('Transmission Cost by Case'!$H:$H,'Transmission Cost by Case'!$B:$B,7,'Transmission Cost by Case'!$C:$C,O$10,'Transmission Cost by Case'!$D:$D,"Tx - E3 High")</f>
        <v>614.63</v>
      </c>
      <c r="P202" s="14">
        <f>P136+SUMIFS('Transmission Cost by Case'!$H:$H,'Transmission Cost by Case'!$B:$B,7,'Transmission Cost by Case'!$C:$C,P$10,'Transmission Cost by Case'!$D:$D,"Tx - E3 Mid")</f>
        <v>458.72999999999996</v>
      </c>
      <c r="Q202" s="14">
        <f>Q136+SUMIFS('Transmission Cost by Case'!$H:$H,'Transmission Cost by Case'!$B:$B,7,'Transmission Cost by Case'!$C:$C,Q$10,'Transmission Cost by Case'!$D:$D,"Tx - E3 Mid")</f>
        <v>409.27000000000004</v>
      </c>
      <c r="R202" s="14">
        <f>R136+SUMIFS('Transmission Cost by Case'!$H:$H,'Transmission Cost by Case'!$B:$B,7,'Transmission Cost by Case'!$C:$C,R$10,'Transmission Cost by Case'!$D:$D,"Tx - E3 Mid")</f>
        <v>385.21000000000004</v>
      </c>
      <c r="S202" s="14">
        <f>S136+SUMIFS('Transmission Cost by Case'!$H:$H,'Transmission Cost by Case'!$B:$B,7,'Transmission Cost by Case'!$C:$C,S$10,'Transmission Cost by Case'!$D:$D,"Tx - E3 Low")</f>
        <v>307.54499999999996</v>
      </c>
      <c r="U202" s="14">
        <f>U136+SUMIFS('Transmission Cost by Case'!$H:$H,'Transmission Cost by Case'!$B:$B,7,'Transmission Cost by Case'!$C:$C,U$10,'Transmission Cost by Case'!$D:$D,"Tx - E3 High")</f>
        <v>614.89</v>
      </c>
      <c r="V202" s="14">
        <f>V136+SUMIFS('Transmission Cost by Case'!$H:$H,'Transmission Cost by Case'!$B:$B,7,'Transmission Cost by Case'!$C:$C,V$10,'Transmission Cost by Case'!$D:$D,"Tx - E3 Mid")</f>
        <v>451.26000000000005</v>
      </c>
      <c r="W202" s="14">
        <f>W136+SUMIFS('Transmission Cost by Case'!$H:$H,'Transmission Cost by Case'!$B:$B,7,'Transmission Cost by Case'!$C:$C,W$10,'Transmission Cost by Case'!$D:$D,"Tx - E3 Mid")</f>
        <v>402.59000000000009</v>
      </c>
      <c r="X202" s="14">
        <f>X136+SUMIFS('Transmission Cost by Case'!$H:$H,'Transmission Cost by Case'!$B:$B,7,'Transmission Cost by Case'!$C:$C,X$10,'Transmission Cost by Case'!$D:$D,"Tx - E3 Mid")</f>
        <v>379.07000000000005</v>
      </c>
      <c r="Y202" s="14">
        <f>Y136+SUMIFS('Transmission Cost by Case'!$H:$H,'Transmission Cost by Case'!$B:$B,7,'Transmission Cost by Case'!$C:$C,Y$10,'Transmission Cost by Case'!$D:$D,"Tx - E3 Low")</f>
        <v>307.80499999999995</v>
      </c>
    </row>
    <row r="203" spans="2:25">
      <c r="B203" s="3">
        <v>2045</v>
      </c>
      <c r="C203" s="14">
        <f>C137+SUMIFS('Transmission Cost by Case'!$H:$H,'Transmission Cost by Case'!$B:$B,7,'Transmission Cost by Case'!$C:$C,C$10,'Transmission Cost by Case'!$D:$D,"Tx - PSP Morro")</f>
        <v>427.13521713647287</v>
      </c>
      <c r="D203" s="14">
        <f>D137+SUMIFS('Transmission Cost by Case'!$H:$H,'Transmission Cost by Case'!$B:$B,7,'Transmission Cost by Case'!$C:$C,D$10,'Transmission Cost by Case'!$D:$D,"Tx - PSP Morro")</f>
        <v>320.44521713647293</v>
      </c>
      <c r="E203" s="14">
        <f>E137+SUMIFS('Transmission Cost by Case'!$H:$H,'Transmission Cost by Case'!$B:$B,7,'Transmission Cost by Case'!$C:$C,E$10,'Transmission Cost by Case'!$D:$D,"Tx - PSP Morro")</f>
        <v>270.58521713647292</v>
      </c>
      <c r="F203" s="14">
        <f>F137+SUMIFS('Transmission Cost by Case'!$H:$H,'Transmission Cost by Case'!$B:$B,7,'Transmission Cost by Case'!$C:$C,F$10,'Transmission Cost by Case'!$D:$D,"Tx - PSP Morro")</f>
        <v>246.36521713647292</v>
      </c>
      <c r="G203" s="14">
        <f>G137+SUMIFS('Transmission Cost by Case'!$H:$H,'Transmission Cost by Case'!$B:$B,7,'Transmission Cost by Case'!$C:$C,G$10,'Transmission Cost by Case'!$D:$D,"Tx - PSP Morro")</f>
        <v>191.41521713647293</v>
      </c>
      <c r="I203" s="14">
        <f>I137+SUMIFS('Transmission Cost by Case'!$H:$H,'Transmission Cost by Case'!$B:$B,7,'Transmission Cost by Case'!$C:$C,I$10,'Transmission Cost by Case'!$D:$D,"Tx - E3 High")</f>
        <v>608.31999999999994</v>
      </c>
      <c r="J203" s="14">
        <f>J137+SUMIFS('Transmission Cost by Case'!$H:$H,'Transmission Cost by Case'!$B:$B,7,'Transmission Cost by Case'!$C:$C,J$10,'Transmission Cost by Case'!$D:$D,"Tx - E3 Mid")</f>
        <v>454.65000000000003</v>
      </c>
      <c r="K203" s="14">
        <f>K137+SUMIFS('Transmission Cost by Case'!$H:$H,'Transmission Cost by Case'!$B:$B,7,'Transmission Cost by Case'!$C:$C,K$10,'Transmission Cost by Case'!$D:$D,"Tx - E3 Mid")</f>
        <v>404.84999999999997</v>
      </c>
      <c r="L203" s="14">
        <f>L137+SUMIFS('Transmission Cost by Case'!$H:$H,'Transmission Cost by Case'!$B:$B,7,'Transmission Cost by Case'!$C:$C,L$10,'Transmission Cost by Case'!$D:$D,"Tx - E3 Mid")</f>
        <v>380.67999999999995</v>
      </c>
      <c r="M203" s="14">
        <f>M137+SUMIFS('Transmission Cost by Case'!$H:$H,'Transmission Cost by Case'!$B:$B,7,'Transmission Cost by Case'!$C:$C,M$10,'Transmission Cost by Case'!$D:$D,"Tx - E3 Low")</f>
        <v>303.07500000000005</v>
      </c>
      <c r="O203" s="14">
        <f>O137+SUMIFS('Transmission Cost by Case'!$H:$H,'Transmission Cost by Case'!$B:$B,7,'Transmission Cost by Case'!$C:$C,O$10,'Transmission Cost by Case'!$D:$D,"Tx - E3 High")</f>
        <v>610.16999999999996</v>
      </c>
      <c r="P203" s="14">
        <f>P137+SUMIFS('Transmission Cost by Case'!$H:$H,'Transmission Cost by Case'!$B:$B,7,'Transmission Cost by Case'!$C:$C,P$10,'Transmission Cost by Case'!$D:$D,"Tx - E3 Mid")</f>
        <v>456.50000000000006</v>
      </c>
      <c r="Q203" s="14">
        <f>Q137+SUMIFS('Transmission Cost by Case'!$H:$H,'Transmission Cost by Case'!$B:$B,7,'Transmission Cost by Case'!$C:$C,Q$10,'Transmission Cost by Case'!$D:$D,"Tx - E3 Mid")</f>
        <v>406.7</v>
      </c>
      <c r="R203" s="14">
        <f>R137+SUMIFS('Transmission Cost by Case'!$H:$H,'Transmission Cost by Case'!$B:$B,7,'Transmission Cost by Case'!$C:$C,R$10,'Transmission Cost by Case'!$D:$D,"Tx - E3 Mid")</f>
        <v>382.53</v>
      </c>
      <c r="S203" s="14">
        <f>S137+SUMIFS('Transmission Cost by Case'!$H:$H,'Transmission Cost by Case'!$B:$B,7,'Transmission Cost by Case'!$C:$C,S$10,'Transmission Cost by Case'!$D:$D,"Tx - E3 Low")</f>
        <v>304.92500000000001</v>
      </c>
      <c r="U203" s="14">
        <f>U137+SUMIFS('Transmission Cost by Case'!$H:$H,'Transmission Cost by Case'!$B:$B,7,'Transmission Cost by Case'!$C:$C,U$10,'Transmission Cost by Case'!$D:$D,"Tx - E3 High")</f>
        <v>610.44999999999993</v>
      </c>
      <c r="V203" s="14">
        <f>V137+SUMIFS('Transmission Cost by Case'!$H:$H,'Transmission Cost by Case'!$B:$B,7,'Transmission Cost by Case'!$C:$C,V$10,'Transmission Cost by Case'!$D:$D,"Tx - E3 Mid")</f>
        <v>449.07</v>
      </c>
      <c r="W203" s="14">
        <f>W137+SUMIFS('Transmission Cost by Case'!$H:$H,'Transmission Cost by Case'!$B:$B,7,'Transmission Cost by Case'!$C:$C,W$10,'Transmission Cost by Case'!$D:$D,"Tx - E3 Mid")</f>
        <v>400.07</v>
      </c>
      <c r="X203" s="14">
        <f>X137+SUMIFS('Transmission Cost by Case'!$H:$H,'Transmission Cost by Case'!$B:$B,7,'Transmission Cost by Case'!$C:$C,X$10,'Transmission Cost by Case'!$D:$D,"Tx - E3 Mid")</f>
        <v>376.44000000000005</v>
      </c>
      <c r="Y203" s="14">
        <f>Y137+SUMIFS('Transmission Cost by Case'!$H:$H,'Transmission Cost by Case'!$B:$B,7,'Transmission Cost by Case'!$C:$C,Y$10,'Transmission Cost by Case'!$D:$D,"Tx - E3 Low")</f>
        <v>305.20500000000004</v>
      </c>
    </row>
    <row r="204" spans="2:25">
      <c r="B204" s="3">
        <v>2046</v>
      </c>
      <c r="C204" s="14">
        <f>C138+SUMIFS('Transmission Cost by Case'!$H:$H,'Transmission Cost by Case'!$B:$B,7,'Transmission Cost by Case'!$C:$C,C$10,'Transmission Cost by Case'!$D:$D,"Tx - PSP Morro")</f>
        <v>422.88521713647282</v>
      </c>
      <c r="D204" s="14">
        <f>D138+SUMIFS('Transmission Cost by Case'!$H:$H,'Transmission Cost by Case'!$B:$B,7,'Transmission Cost by Case'!$C:$C,D$10,'Transmission Cost by Case'!$D:$D,"Tx - PSP Morro")</f>
        <v>318.32521713647287</v>
      </c>
      <c r="E204" s="14">
        <f>E138+SUMIFS('Transmission Cost by Case'!$H:$H,'Transmission Cost by Case'!$B:$B,7,'Transmission Cost by Case'!$C:$C,E$10,'Transmission Cost by Case'!$D:$D,"Tx - PSP Morro")</f>
        <v>268.11521713647289</v>
      </c>
      <c r="F204" s="14">
        <f>F138+SUMIFS('Transmission Cost by Case'!$H:$H,'Transmission Cost by Case'!$B:$B,7,'Transmission Cost by Case'!$C:$C,F$10,'Transmission Cost by Case'!$D:$D,"Tx - PSP Morro")</f>
        <v>243.79521713647293</v>
      </c>
      <c r="G204" s="14">
        <f>G138+SUMIFS('Transmission Cost by Case'!$H:$H,'Transmission Cost by Case'!$B:$B,7,'Transmission Cost by Case'!$C:$C,G$10,'Transmission Cost by Case'!$D:$D,"Tx - PSP Morro")</f>
        <v>188.93521713647291</v>
      </c>
      <c r="I204" s="14">
        <f>I138+SUMIFS('Transmission Cost by Case'!$H:$H,'Transmission Cost by Case'!$B:$B,7,'Transmission Cost by Case'!$C:$C,I$10,'Transmission Cost by Case'!$D:$D,"Tx - E3 High")</f>
        <v>604.11999999999989</v>
      </c>
      <c r="J204" s="14">
        <f>J138+SUMIFS('Transmission Cost by Case'!$H:$H,'Transmission Cost by Case'!$B:$B,7,'Transmission Cost by Case'!$C:$C,J$10,'Transmission Cost by Case'!$D:$D,"Tx - E3 Mid")</f>
        <v>452.57</v>
      </c>
      <c r="K204" s="14">
        <f>K138+SUMIFS('Transmission Cost by Case'!$H:$H,'Transmission Cost by Case'!$B:$B,7,'Transmission Cost by Case'!$C:$C,K$10,'Transmission Cost by Case'!$D:$D,"Tx - E3 Mid")</f>
        <v>402.43</v>
      </c>
      <c r="L204" s="14">
        <f>L138+SUMIFS('Transmission Cost by Case'!$H:$H,'Transmission Cost by Case'!$B:$B,7,'Transmission Cost by Case'!$C:$C,L$10,'Transmission Cost by Case'!$D:$D,"Tx - E3 Mid")</f>
        <v>378.15999999999997</v>
      </c>
      <c r="M204" s="14">
        <f>M138+SUMIFS('Transmission Cost by Case'!$H:$H,'Transmission Cost by Case'!$B:$B,7,'Transmission Cost by Case'!$C:$C,M$10,'Transmission Cost by Case'!$D:$D,"Tx - E3 Low")</f>
        <v>300.64499999999998</v>
      </c>
      <c r="O204" s="14">
        <f>O138+SUMIFS('Transmission Cost by Case'!$H:$H,'Transmission Cost by Case'!$B:$B,7,'Transmission Cost by Case'!$C:$C,O$10,'Transmission Cost by Case'!$D:$D,"Tx - E3 High")</f>
        <v>605.91999999999996</v>
      </c>
      <c r="P204" s="14">
        <f>P138+SUMIFS('Transmission Cost by Case'!$H:$H,'Transmission Cost by Case'!$B:$B,7,'Transmission Cost by Case'!$C:$C,P$10,'Transmission Cost by Case'!$D:$D,"Tx - E3 Mid")</f>
        <v>454.37</v>
      </c>
      <c r="Q204" s="14">
        <f>Q138+SUMIFS('Transmission Cost by Case'!$H:$H,'Transmission Cost by Case'!$B:$B,7,'Transmission Cost by Case'!$C:$C,Q$10,'Transmission Cost by Case'!$D:$D,"Tx - E3 Mid")</f>
        <v>404.23</v>
      </c>
      <c r="R204" s="14">
        <f>R138+SUMIFS('Transmission Cost by Case'!$H:$H,'Transmission Cost by Case'!$B:$B,7,'Transmission Cost by Case'!$C:$C,R$10,'Transmission Cost by Case'!$D:$D,"Tx - E3 Mid")</f>
        <v>379.96</v>
      </c>
      <c r="S204" s="14">
        <f>S138+SUMIFS('Transmission Cost by Case'!$H:$H,'Transmission Cost by Case'!$B:$B,7,'Transmission Cost by Case'!$C:$C,S$10,'Transmission Cost by Case'!$D:$D,"Tx - E3 Low")</f>
        <v>302.44499999999999</v>
      </c>
      <c r="U204" s="14">
        <f>U138+SUMIFS('Transmission Cost by Case'!$H:$H,'Transmission Cost by Case'!$B:$B,7,'Transmission Cost by Case'!$C:$C,U$10,'Transmission Cost by Case'!$D:$D,"Tx - E3 High")</f>
        <v>606.21999999999991</v>
      </c>
      <c r="V204" s="14">
        <f>V138+SUMIFS('Transmission Cost by Case'!$H:$H,'Transmission Cost by Case'!$B:$B,7,'Transmission Cost by Case'!$C:$C,V$10,'Transmission Cost by Case'!$D:$D,"Tx - E3 Mid")</f>
        <v>446.98000000000008</v>
      </c>
      <c r="W204" s="14">
        <f>W138+SUMIFS('Transmission Cost by Case'!$H:$H,'Transmission Cost by Case'!$B:$B,7,'Transmission Cost by Case'!$C:$C,W$10,'Transmission Cost by Case'!$D:$D,"Tx - E3 Mid")</f>
        <v>397.65000000000003</v>
      </c>
      <c r="X204" s="14">
        <f>X138+SUMIFS('Transmission Cost by Case'!$H:$H,'Transmission Cost by Case'!$B:$B,7,'Transmission Cost by Case'!$C:$C,X$10,'Transmission Cost by Case'!$D:$D,"Tx - E3 Mid")</f>
        <v>373.92</v>
      </c>
      <c r="Y204" s="14">
        <f>Y138+SUMIFS('Transmission Cost by Case'!$H:$H,'Transmission Cost by Case'!$B:$B,7,'Transmission Cost by Case'!$C:$C,Y$10,'Transmission Cost by Case'!$D:$D,"Tx - E3 Low")</f>
        <v>302.745</v>
      </c>
    </row>
    <row r="205" spans="2:25">
      <c r="B205" s="3">
        <v>2047</v>
      </c>
      <c r="C205" s="14">
        <f>C139+SUMIFS('Transmission Cost by Case'!$H:$H,'Transmission Cost by Case'!$B:$B,7,'Transmission Cost by Case'!$C:$C,C$10,'Transmission Cost by Case'!$D:$D,"Tx - PSP Morro")</f>
        <v>468.48521713647295</v>
      </c>
      <c r="D205" s="14">
        <f>D139+SUMIFS('Transmission Cost by Case'!$H:$H,'Transmission Cost by Case'!$B:$B,7,'Transmission Cost by Case'!$C:$C,D$10,'Transmission Cost by Case'!$D:$D,"Tx - PSP Morro")</f>
        <v>345.9852171364729</v>
      </c>
      <c r="E205" s="14">
        <f>E139+SUMIFS('Transmission Cost by Case'!$H:$H,'Transmission Cost by Case'!$B:$B,7,'Transmission Cost by Case'!$C:$C,E$10,'Transmission Cost by Case'!$D:$D,"Tx - PSP Morro")</f>
        <v>289.31521713647294</v>
      </c>
      <c r="F205" s="14">
        <f>F139+SUMIFS('Transmission Cost by Case'!$H:$H,'Transmission Cost by Case'!$B:$B,7,'Transmission Cost by Case'!$C:$C,F$10,'Transmission Cost by Case'!$D:$D,"Tx - PSP Morro")</f>
        <v>262.02521713647292</v>
      </c>
      <c r="G205" s="14">
        <f>G139+SUMIFS('Transmission Cost by Case'!$H:$H,'Transmission Cost by Case'!$B:$B,7,'Transmission Cost by Case'!$C:$C,G$10,'Transmission Cost by Case'!$D:$D,"Tx - PSP Morro")</f>
        <v>204.93521713647291</v>
      </c>
      <c r="I205" s="14">
        <f>I139+SUMIFS('Transmission Cost by Case'!$H:$H,'Transmission Cost by Case'!$B:$B,7,'Transmission Cost by Case'!$C:$C,I$10,'Transmission Cost by Case'!$D:$D,"Tx - E3 High")</f>
        <v>649.7600000000001</v>
      </c>
      <c r="J205" s="14">
        <f>J139+SUMIFS('Transmission Cost by Case'!$H:$H,'Transmission Cost by Case'!$B:$B,7,'Transmission Cost by Case'!$C:$C,J$10,'Transmission Cost by Case'!$D:$D,"Tx - E3 Mid")</f>
        <v>480.28000000000003</v>
      </c>
      <c r="K205" s="14">
        <f>K139+SUMIFS('Transmission Cost by Case'!$H:$H,'Transmission Cost by Case'!$B:$B,7,'Transmission Cost by Case'!$C:$C,K$10,'Transmission Cost by Case'!$D:$D,"Tx - E3 Mid")</f>
        <v>423.67000000000007</v>
      </c>
      <c r="L205" s="14">
        <f>L139+SUMIFS('Transmission Cost by Case'!$H:$H,'Transmission Cost by Case'!$B:$B,7,'Transmission Cost by Case'!$C:$C,L$10,'Transmission Cost by Case'!$D:$D,"Tx - E3 Mid")</f>
        <v>396.43000000000006</v>
      </c>
      <c r="M205" s="14">
        <f>M139+SUMIFS('Transmission Cost by Case'!$H:$H,'Transmission Cost by Case'!$B:$B,7,'Transmission Cost by Case'!$C:$C,M$10,'Transmission Cost by Case'!$D:$D,"Tx - E3 Low")</f>
        <v>316.685</v>
      </c>
      <c r="O205" s="14">
        <f>O139+SUMIFS('Transmission Cost by Case'!$H:$H,'Transmission Cost by Case'!$B:$B,7,'Transmission Cost by Case'!$C:$C,O$10,'Transmission Cost by Case'!$D:$D,"Tx - E3 High")</f>
        <v>651.5200000000001</v>
      </c>
      <c r="P205" s="14">
        <f>P139+SUMIFS('Transmission Cost by Case'!$H:$H,'Transmission Cost by Case'!$B:$B,7,'Transmission Cost by Case'!$C:$C,P$10,'Transmission Cost by Case'!$D:$D,"Tx - E3 Mid")</f>
        <v>482.04</v>
      </c>
      <c r="Q205" s="14">
        <f>Q139+SUMIFS('Transmission Cost by Case'!$H:$H,'Transmission Cost by Case'!$B:$B,7,'Transmission Cost by Case'!$C:$C,Q$10,'Transmission Cost by Case'!$D:$D,"Tx - E3 Mid")</f>
        <v>425.43000000000006</v>
      </c>
      <c r="R205" s="14">
        <f>R139+SUMIFS('Transmission Cost by Case'!$H:$H,'Transmission Cost by Case'!$B:$B,7,'Transmission Cost by Case'!$C:$C,R$10,'Transmission Cost by Case'!$D:$D,"Tx - E3 Mid")</f>
        <v>398.19000000000005</v>
      </c>
      <c r="S205" s="14">
        <f>S139+SUMIFS('Transmission Cost by Case'!$H:$H,'Transmission Cost by Case'!$B:$B,7,'Transmission Cost by Case'!$C:$C,S$10,'Transmission Cost by Case'!$D:$D,"Tx - E3 Low")</f>
        <v>318.44499999999999</v>
      </c>
      <c r="U205" s="14">
        <f>U139+SUMIFS('Transmission Cost by Case'!$H:$H,'Transmission Cost by Case'!$B:$B,7,'Transmission Cost by Case'!$C:$C,U$10,'Transmission Cost by Case'!$D:$D,"Tx - E3 High")</f>
        <v>651.84</v>
      </c>
      <c r="V205" s="14">
        <f>V139+SUMIFS('Transmission Cost by Case'!$H:$H,'Transmission Cost by Case'!$B:$B,7,'Transmission Cost by Case'!$C:$C,V$10,'Transmission Cost by Case'!$D:$D,"Tx - E3 Mid")</f>
        <v>474.69000000000005</v>
      </c>
      <c r="W205" s="14">
        <f>W139+SUMIFS('Transmission Cost by Case'!$H:$H,'Transmission Cost by Case'!$B:$B,7,'Transmission Cost by Case'!$C:$C,W$10,'Transmission Cost by Case'!$D:$D,"Tx - E3 Mid")</f>
        <v>418.89000000000004</v>
      </c>
      <c r="X205" s="14">
        <f>X139+SUMIFS('Transmission Cost by Case'!$H:$H,'Transmission Cost by Case'!$B:$B,7,'Transmission Cost by Case'!$C:$C,X$10,'Transmission Cost by Case'!$D:$D,"Tx - E3 Mid")</f>
        <v>392.20000000000005</v>
      </c>
      <c r="Y205" s="14">
        <f>Y139+SUMIFS('Transmission Cost by Case'!$H:$H,'Transmission Cost by Case'!$B:$B,7,'Transmission Cost by Case'!$C:$C,Y$10,'Transmission Cost by Case'!$D:$D,"Tx - E3 Low")</f>
        <v>318.76499999999999</v>
      </c>
    </row>
    <row r="206" spans="2:25">
      <c r="B206" s="3">
        <v>2048</v>
      </c>
      <c r="C206" s="14">
        <f>C140+SUMIFS('Transmission Cost by Case'!$H:$H,'Transmission Cost by Case'!$B:$B,7,'Transmission Cost by Case'!$C:$C,C$10,'Transmission Cost by Case'!$D:$D,"Tx - PSP Morro")</f>
        <v>513.47521713647291</v>
      </c>
      <c r="D206" s="14">
        <f>D140+SUMIFS('Transmission Cost by Case'!$H:$H,'Transmission Cost by Case'!$B:$B,7,'Transmission Cost by Case'!$C:$C,D$10,'Transmission Cost by Case'!$D:$D,"Tx - PSP Morro")</f>
        <v>373.50521713647288</v>
      </c>
      <c r="E206" s="14">
        <f>E140+SUMIFS('Transmission Cost by Case'!$H:$H,'Transmission Cost by Case'!$B:$B,7,'Transmission Cost by Case'!$C:$C,E$10,'Transmission Cost by Case'!$D:$D,"Tx - PSP Morro")</f>
        <v>310.27521713647286</v>
      </c>
      <c r="F206" s="14">
        <f>F140+SUMIFS('Transmission Cost by Case'!$H:$H,'Transmission Cost by Case'!$B:$B,7,'Transmission Cost by Case'!$C:$C,F$10,'Transmission Cost by Case'!$D:$D,"Tx - PSP Morro")</f>
        <v>280.01521713647287</v>
      </c>
      <c r="G206" s="14">
        <f>G140+SUMIFS('Transmission Cost by Case'!$H:$H,'Transmission Cost by Case'!$B:$B,7,'Transmission Cost by Case'!$C:$C,G$10,'Transmission Cost by Case'!$D:$D,"Tx - PSP Morro")</f>
        <v>220.71521713647292</v>
      </c>
      <c r="I206" s="14">
        <f>I140+SUMIFS('Transmission Cost by Case'!$H:$H,'Transmission Cost by Case'!$B:$B,7,'Transmission Cost by Case'!$C:$C,I$10,'Transmission Cost by Case'!$D:$D,"Tx - E3 High")</f>
        <v>694.79000000000008</v>
      </c>
      <c r="J206" s="14">
        <f>J140+SUMIFS('Transmission Cost by Case'!$H:$H,'Transmission Cost by Case'!$B:$B,7,'Transmission Cost by Case'!$C:$C,J$10,'Transmission Cost by Case'!$D:$D,"Tx - E3 Mid")</f>
        <v>507.84000000000003</v>
      </c>
      <c r="K206" s="14">
        <f>K140+SUMIFS('Transmission Cost by Case'!$H:$H,'Transmission Cost by Case'!$B:$B,7,'Transmission Cost by Case'!$C:$C,K$10,'Transmission Cost by Case'!$D:$D,"Tx - E3 Mid")</f>
        <v>444.68</v>
      </c>
      <c r="L206" s="14">
        <f>L140+SUMIFS('Transmission Cost by Case'!$H:$H,'Transmission Cost by Case'!$B:$B,7,'Transmission Cost by Case'!$C:$C,L$10,'Transmission Cost by Case'!$D:$D,"Tx - E3 Mid")</f>
        <v>414.46</v>
      </c>
      <c r="M206" s="14">
        <f>M140+SUMIFS('Transmission Cost by Case'!$H:$H,'Transmission Cost by Case'!$B:$B,7,'Transmission Cost by Case'!$C:$C,M$10,'Transmission Cost by Case'!$D:$D,"Tx - E3 Low")</f>
        <v>332.505</v>
      </c>
      <c r="O206" s="14">
        <f>O140+SUMIFS('Transmission Cost by Case'!$H:$H,'Transmission Cost by Case'!$B:$B,7,'Transmission Cost by Case'!$C:$C,O$10,'Transmission Cost by Case'!$D:$D,"Tx - E3 High")</f>
        <v>696.51</v>
      </c>
      <c r="P206" s="14">
        <f>P140+SUMIFS('Transmission Cost by Case'!$H:$H,'Transmission Cost by Case'!$B:$B,7,'Transmission Cost by Case'!$C:$C,P$10,'Transmission Cost by Case'!$D:$D,"Tx - E3 Mid")</f>
        <v>509.56</v>
      </c>
      <c r="Q206" s="14">
        <f>Q140+SUMIFS('Transmission Cost by Case'!$H:$H,'Transmission Cost by Case'!$B:$B,7,'Transmission Cost by Case'!$C:$C,Q$10,'Transmission Cost by Case'!$D:$D,"Tx - E3 Mid")</f>
        <v>446.40000000000003</v>
      </c>
      <c r="R206" s="14">
        <f>R140+SUMIFS('Transmission Cost by Case'!$H:$H,'Transmission Cost by Case'!$B:$B,7,'Transmission Cost by Case'!$C:$C,R$10,'Transmission Cost by Case'!$D:$D,"Tx - E3 Mid")</f>
        <v>416.18</v>
      </c>
      <c r="S206" s="14">
        <f>S140+SUMIFS('Transmission Cost by Case'!$H:$H,'Transmission Cost by Case'!$B:$B,7,'Transmission Cost by Case'!$C:$C,S$10,'Transmission Cost by Case'!$D:$D,"Tx - E3 Low")</f>
        <v>334.22500000000002</v>
      </c>
      <c r="U206" s="14">
        <f>U140+SUMIFS('Transmission Cost by Case'!$H:$H,'Transmission Cost by Case'!$B:$B,7,'Transmission Cost by Case'!$C:$C,U$10,'Transmission Cost by Case'!$D:$D,"Tx - E3 High")</f>
        <v>696.84</v>
      </c>
      <c r="V206" s="14">
        <f>V140+SUMIFS('Transmission Cost by Case'!$H:$H,'Transmission Cost by Case'!$B:$B,7,'Transmission Cost by Case'!$C:$C,V$10,'Transmission Cost by Case'!$D:$D,"Tx - E3 Mid")</f>
        <v>502.24</v>
      </c>
      <c r="W206" s="14">
        <f>W140+SUMIFS('Transmission Cost by Case'!$H:$H,'Transmission Cost by Case'!$B:$B,7,'Transmission Cost by Case'!$C:$C,W$10,'Transmission Cost by Case'!$D:$D,"Tx - E3 Mid")</f>
        <v>439.89</v>
      </c>
      <c r="X206" s="14">
        <f>X140+SUMIFS('Transmission Cost by Case'!$H:$H,'Transmission Cost by Case'!$B:$B,7,'Transmission Cost by Case'!$C:$C,X$10,'Transmission Cost by Case'!$D:$D,"Tx - E3 Mid")</f>
        <v>410.24</v>
      </c>
      <c r="Y206" s="14">
        <f>Y140+SUMIFS('Transmission Cost by Case'!$H:$H,'Transmission Cost by Case'!$B:$B,7,'Transmission Cost by Case'!$C:$C,Y$10,'Transmission Cost by Case'!$D:$D,"Tx - E3 Low")</f>
        <v>334.55500000000001</v>
      </c>
    </row>
    <row r="207" spans="2:25">
      <c r="B207" s="3">
        <v>2049</v>
      </c>
      <c r="C207" s="14">
        <f>C141+SUMIFS('Transmission Cost by Case'!$H:$H,'Transmission Cost by Case'!$B:$B,7,'Transmission Cost by Case'!$C:$C,C$10,'Transmission Cost by Case'!$D:$D,"Tx - PSP Morro")</f>
        <v>606.76521713647287</v>
      </c>
      <c r="D207" s="14">
        <f>D141+SUMIFS('Transmission Cost by Case'!$H:$H,'Transmission Cost by Case'!$B:$B,7,'Transmission Cost by Case'!$C:$C,D$10,'Transmission Cost by Case'!$D:$D,"Tx - PSP Morro")</f>
        <v>430.33521713647286</v>
      </c>
      <c r="E207" s="14">
        <f>E141+SUMIFS('Transmission Cost by Case'!$H:$H,'Transmission Cost by Case'!$B:$B,7,'Transmission Cost by Case'!$C:$C,E$10,'Transmission Cost by Case'!$D:$D,"Tx - PSP Morro")</f>
        <v>354.28521713647285</v>
      </c>
      <c r="F207" s="14">
        <f>F141+SUMIFS('Transmission Cost by Case'!$H:$H,'Transmission Cost by Case'!$B:$B,7,'Transmission Cost by Case'!$C:$C,F$10,'Transmission Cost by Case'!$D:$D,"Tx - PSP Morro")</f>
        <v>318.14521713647287</v>
      </c>
      <c r="G207" s="14">
        <f>G141+SUMIFS('Transmission Cost by Case'!$H:$H,'Transmission Cost by Case'!$B:$B,7,'Transmission Cost by Case'!$C:$C,G$10,'Transmission Cost by Case'!$D:$D,"Tx - PSP Morro")</f>
        <v>254.29521713647293</v>
      </c>
      <c r="I207" s="14">
        <f>I141+SUMIFS('Transmission Cost by Case'!$H:$H,'Transmission Cost by Case'!$B:$B,7,'Transmission Cost by Case'!$C:$C,I$10,'Transmission Cost by Case'!$D:$D,"Tx - E3 High")</f>
        <v>788.12</v>
      </c>
      <c r="J207" s="14">
        <f>J141+SUMIFS('Transmission Cost by Case'!$H:$H,'Transmission Cost by Case'!$B:$B,7,'Transmission Cost by Case'!$C:$C,J$10,'Transmission Cost by Case'!$D:$D,"Tx - E3 Mid")</f>
        <v>564.71</v>
      </c>
      <c r="K207" s="14">
        <f>K141+SUMIFS('Transmission Cost by Case'!$H:$H,'Transmission Cost by Case'!$B:$B,7,'Transmission Cost by Case'!$C:$C,K$10,'Transmission Cost by Case'!$D:$D,"Tx - E3 Mid")</f>
        <v>488.72999999999996</v>
      </c>
      <c r="L207" s="14">
        <f>L141+SUMIFS('Transmission Cost by Case'!$H:$H,'Transmission Cost by Case'!$B:$B,7,'Transmission Cost by Case'!$C:$C,L$10,'Transmission Cost by Case'!$D:$D,"Tx - E3 Mid")</f>
        <v>452.63000000000005</v>
      </c>
      <c r="M207" s="14">
        <f>M141+SUMIFS('Transmission Cost by Case'!$H:$H,'Transmission Cost by Case'!$B:$B,7,'Transmission Cost by Case'!$C:$C,M$10,'Transmission Cost by Case'!$D:$D,"Tx - E3 Low")</f>
        <v>366.125</v>
      </c>
      <c r="O207" s="14">
        <f>O141+SUMIFS('Transmission Cost by Case'!$H:$H,'Transmission Cost by Case'!$B:$B,7,'Transmission Cost by Case'!$C:$C,O$10,'Transmission Cost by Case'!$D:$D,"Tx - E3 High")</f>
        <v>789.8</v>
      </c>
      <c r="P207" s="14">
        <f>P141+SUMIFS('Transmission Cost by Case'!$H:$H,'Transmission Cost by Case'!$B:$B,7,'Transmission Cost by Case'!$C:$C,P$10,'Transmission Cost by Case'!$D:$D,"Tx - E3 Mid")</f>
        <v>566.39</v>
      </c>
      <c r="Q207" s="14">
        <f>Q141+SUMIFS('Transmission Cost by Case'!$H:$H,'Transmission Cost by Case'!$B:$B,7,'Transmission Cost by Case'!$C:$C,Q$10,'Transmission Cost by Case'!$D:$D,"Tx - E3 Mid")</f>
        <v>490.40999999999997</v>
      </c>
      <c r="R207" s="14">
        <f>R141+SUMIFS('Transmission Cost by Case'!$H:$H,'Transmission Cost by Case'!$B:$B,7,'Transmission Cost by Case'!$C:$C,R$10,'Transmission Cost by Case'!$D:$D,"Tx - E3 Mid")</f>
        <v>454.31</v>
      </c>
      <c r="S207" s="14">
        <f>S141+SUMIFS('Transmission Cost by Case'!$H:$H,'Transmission Cost by Case'!$B:$B,7,'Transmission Cost by Case'!$C:$C,S$10,'Transmission Cost by Case'!$D:$D,"Tx - E3 Low")</f>
        <v>367.80500000000001</v>
      </c>
      <c r="U207" s="14">
        <f>U141+SUMIFS('Transmission Cost by Case'!$H:$H,'Transmission Cost by Case'!$B:$B,7,'Transmission Cost by Case'!$C:$C,U$10,'Transmission Cost by Case'!$D:$D,"Tx - E3 High")</f>
        <v>790.14</v>
      </c>
      <c r="V207" s="14">
        <f>V141+SUMIFS('Transmission Cost by Case'!$H:$H,'Transmission Cost by Case'!$B:$B,7,'Transmission Cost by Case'!$C:$C,V$10,'Transmission Cost by Case'!$D:$D,"Tx - E3 Mid")</f>
        <v>559.09</v>
      </c>
      <c r="W207" s="14">
        <f>W141+SUMIFS('Transmission Cost by Case'!$H:$H,'Transmission Cost by Case'!$B:$B,7,'Transmission Cost by Case'!$C:$C,W$10,'Transmission Cost by Case'!$D:$D,"Tx - E3 Mid")</f>
        <v>483.94</v>
      </c>
      <c r="X207" s="14">
        <f>X141+SUMIFS('Transmission Cost by Case'!$H:$H,'Transmission Cost by Case'!$B:$B,7,'Transmission Cost by Case'!$C:$C,X$10,'Transmission Cost by Case'!$D:$D,"Tx - E3 Mid")</f>
        <v>448.41</v>
      </c>
      <c r="Y207" s="14">
        <f>Y141+SUMIFS('Transmission Cost by Case'!$H:$H,'Transmission Cost by Case'!$B:$B,7,'Transmission Cost by Case'!$C:$C,Y$10,'Transmission Cost by Case'!$D:$D,"Tx - E3 Low")</f>
        <v>368.14499999999998</v>
      </c>
    </row>
    <row r="208" spans="2:25">
      <c r="B208" s="3">
        <v>2050</v>
      </c>
      <c r="C208" s="14">
        <f>C142+SUMIFS('Transmission Cost by Case'!$H:$H,'Transmission Cost by Case'!$B:$B,7,'Transmission Cost by Case'!$C:$C,C$10,'Transmission Cost by Case'!$D:$D,"Tx - PSP Morro")</f>
        <v>601.68521713647294</v>
      </c>
      <c r="D208" s="14">
        <f>D142+SUMIFS('Transmission Cost by Case'!$H:$H,'Transmission Cost by Case'!$B:$B,7,'Transmission Cost by Case'!$C:$C,D$10,'Transmission Cost by Case'!$D:$D,"Tx - PSP Morro")</f>
        <v>428.0452171364729</v>
      </c>
      <c r="E208" s="14">
        <f>E142+SUMIFS('Transmission Cost by Case'!$H:$H,'Transmission Cost by Case'!$B:$B,7,'Transmission Cost by Case'!$C:$C,E$10,'Transmission Cost by Case'!$D:$D,"Tx - PSP Morro")</f>
        <v>351.59521713647291</v>
      </c>
      <c r="F208" s="14">
        <f>F142+SUMIFS('Transmission Cost by Case'!$H:$H,'Transmission Cost by Case'!$B:$B,7,'Transmission Cost by Case'!$C:$C,F$10,'Transmission Cost by Case'!$D:$D,"Tx - PSP Morro")</f>
        <v>315.32521713647293</v>
      </c>
      <c r="G208" s="14">
        <f>G142+SUMIFS('Transmission Cost by Case'!$H:$H,'Transmission Cost by Case'!$B:$B,7,'Transmission Cost by Case'!$C:$C,G$10,'Transmission Cost by Case'!$D:$D,"Tx - PSP Morro")</f>
        <v>251.6652171364729</v>
      </c>
      <c r="I208" s="14">
        <f>I142+SUMIFS('Transmission Cost by Case'!$H:$H,'Transmission Cost by Case'!$B:$B,7,'Transmission Cost by Case'!$C:$C,I$10,'Transmission Cost by Case'!$D:$D,"Tx - E3 High")</f>
        <v>783.08</v>
      </c>
      <c r="J208" s="14">
        <f>J142+SUMIFS('Transmission Cost by Case'!$H:$H,'Transmission Cost by Case'!$B:$B,7,'Transmission Cost by Case'!$C:$C,J$10,'Transmission Cost by Case'!$D:$D,"Tx - E3 Mid")</f>
        <v>562.46</v>
      </c>
      <c r="K208" s="14">
        <f>K142+SUMIFS('Transmission Cost by Case'!$H:$H,'Transmission Cost by Case'!$B:$B,7,'Transmission Cost by Case'!$C:$C,K$10,'Transmission Cost by Case'!$D:$D,"Tx - E3 Mid")</f>
        <v>486.08</v>
      </c>
      <c r="L208" s="14">
        <f>L142+SUMIFS('Transmission Cost by Case'!$H:$H,'Transmission Cost by Case'!$B:$B,7,'Transmission Cost by Case'!$C:$C,L$10,'Transmission Cost by Case'!$D:$D,"Tx - E3 Mid")</f>
        <v>449.86000000000007</v>
      </c>
      <c r="M208" s="14">
        <f>M142+SUMIFS('Transmission Cost by Case'!$H:$H,'Transmission Cost by Case'!$B:$B,7,'Transmission Cost by Case'!$C:$C,M$10,'Transmission Cost by Case'!$D:$D,"Tx - E3 Low")</f>
        <v>363.53499999999997</v>
      </c>
      <c r="O208" s="14">
        <f>O142+SUMIFS('Transmission Cost by Case'!$H:$H,'Transmission Cost by Case'!$B:$B,7,'Transmission Cost by Case'!$C:$C,O$10,'Transmission Cost by Case'!$D:$D,"Tx - E3 High")</f>
        <v>784.72</v>
      </c>
      <c r="P208" s="14">
        <f>P142+SUMIFS('Transmission Cost by Case'!$H:$H,'Transmission Cost by Case'!$B:$B,7,'Transmission Cost by Case'!$C:$C,P$10,'Transmission Cost by Case'!$D:$D,"Tx - E3 Mid")</f>
        <v>564.1</v>
      </c>
      <c r="Q208" s="14">
        <f>Q142+SUMIFS('Transmission Cost by Case'!$H:$H,'Transmission Cost by Case'!$B:$B,7,'Transmission Cost by Case'!$C:$C,Q$10,'Transmission Cost by Case'!$D:$D,"Tx - E3 Mid")</f>
        <v>487.72</v>
      </c>
      <c r="R208" s="14">
        <f>R142+SUMIFS('Transmission Cost by Case'!$H:$H,'Transmission Cost by Case'!$B:$B,7,'Transmission Cost by Case'!$C:$C,R$10,'Transmission Cost by Case'!$D:$D,"Tx - E3 Mid")</f>
        <v>451.50000000000006</v>
      </c>
      <c r="S208" s="14">
        <f>S142+SUMIFS('Transmission Cost by Case'!$H:$H,'Transmission Cost by Case'!$B:$B,7,'Transmission Cost by Case'!$C:$C,S$10,'Transmission Cost by Case'!$D:$D,"Tx - E3 Low")</f>
        <v>365.17499999999995</v>
      </c>
      <c r="U208" s="14">
        <f>U142+SUMIFS('Transmission Cost by Case'!$H:$H,'Transmission Cost by Case'!$B:$B,7,'Transmission Cost by Case'!$C:$C,U$10,'Transmission Cost by Case'!$D:$D,"Tx - E3 High")</f>
        <v>785.08</v>
      </c>
      <c r="V208" s="14">
        <f>V142+SUMIFS('Transmission Cost by Case'!$H:$H,'Transmission Cost by Case'!$B:$B,7,'Transmission Cost by Case'!$C:$C,V$10,'Transmission Cost by Case'!$D:$D,"Tx - E3 Mid")</f>
        <v>556.83999999999992</v>
      </c>
      <c r="W208" s="14">
        <f>W142+SUMIFS('Transmission Cost by Case'!$H:$H,'Transmission Cost by Case'!$B:$B,7,'Transmission Cost by Case'!$C:$C,W$10,'Transmission Cost by Case'!$D:$D,"Tx - E3 Mid")</f>
        <v>481.29</v>
      </c>
      <c r="X208" s="14">
        <f>X142+SUMIFS('Transmission Cost by Case'!$H:$H,'Transmission Cost by Case'!$B:$B,7,'Transmission Cost by Case'!$C:$C,X$10,'Transmission Cost by Case'!$D:$D,"Tx - E3 Mid")</f>
        <v>445.64000000000004</v>
      </c>
      <c r="Y208" s="14">
        <f>Y142+SUMIFS('Transmission Cost by Case'!$H:$H,'Transmission Cost by Case'!$B:$B,7,'Transmission Cost by Case'!$C:$C,Y$10,'Transmission Cost by Case'!$D:$D,"Tx - E3 Low")</f>
        <v>365.53499999999997</v>
      </c>
    </row>
    <row r="210" spans="2:37" ht="12.95">
      <c r="C210" s="1" t="s">
        <v>48</v>
      </c>
      <c r="D210" s="1"/>
      <c r="E210" s="1"/>
      <c r="F210" s="1"/>
      <c r="G210" s="1"/>
      <c r="I210" s="1" t="s">
        <v>48</v>
      </c>
      <c r="J210" s="1"/>
      <c r="K210" s="1"/>
      <c r="L210" s="1"/>
      <c r="M210" s="1"/>
      <c r="O210" s="1" t="s">
        <v>48</v>
      </c>
      <c r="P210" s="1"/>
      <c r="Q210" s="1"/>
      <c r="R210" s="1"/>
      <c r="S210" s="1"/>
      <c r="U210" s="1" t="s">
        <v>48</v>
      </c>
      <c r="V210" s="1"/>
      <c r="W210" s="1"/>
      <c r="X210" s="1"/>
      <c r="Y210" s="1"/>
    </row>
    <row r="211" spans="2:37">
      <c r="C211" s="2" t="s">
        <v>9</v>
      </c>
      <c r="D211" s="2" t="s">
        <v>11</v>
      </c>
      <c r="E211" s="2" t="s">
        <v>12</v>
      </c>
      <c r="F211" s="2" t="s">
        <v>13</v>
      </c>
      <c r="G211" s="2" t="s">
        <v>41</v>
      </c>
      <c r="I211" s="2" t="s">
        <v>9</v>
      </c>
      <c r="J211" s="2" t="s">
        <v>11</v>
      </c>
      <c r="K211" s="2" t="s">
        <v>12</v>
      </c>
      <c r="L211" s="2" t="s">
        <v>13</v>
      </c>
      <c r="M211" s="2" t="s">
        <v>41</v>
      </c>
      <c r="O211" s="2" t="s">
        <v>9</v>
      </c>
      <c r="P211" s="2" t="s">
        <v>11</v>
      </c>
      <c r="Q211" s="2" t="s">
        <v>12</v>
      </c>
      <c r="R211" s="2" t="s">
        <v>13</v>
      </c>
      <c r="S211" s="2" t="s">
        <v>41</v>
      </c>
      <c r="U211" s="2" t="s">
        <v>9</v>
      </c>
      <c r="V211" s="2" t="s">
        <v>11</v>
      </c>
      <c r="W211" s="2" t="s">
        <v>12</v>
      </c>
      <c r="X211" s="2" t="s">
        <v>13</v>
      </c>
      <c r="Y211" s="2" t="s">
        <v>41</v>
      </c>
    </row>
    <row r="212" spans="2:37">
      <c r="B212" s="3">
        <v>2021</v>
      </c>
      <c r="C212" s="15">
        <f>C146+(C146/C113)*(C179-C113)</f>
        <v>159.29204485186915</v>
      </c>
      <c r="D212" s="15">
        <f t="shared" ref="D212:F212" si="141">D146+(D146/D113)*(D179-D113)</f>
        <v>108.22907125296474</v>
      </c>
      <c r="E212" s="15">
        <f t="shared" si="141"/>
        <v>99.228433765611243</v>
      </c>
      <c r="F212" s="15">
        <f t="shared" si="141"/>
        <v>94.425125713827654</v>
      </c>
      <c r="G212" s="15">
        <f t="shared" ref="G212" si="142">G146+(G146/G113)*(G179-G113)</f>
        <v>149.61370066719911</v>
      </c>
      <c r="I212" s="15">
        <f t="shared" ref="I212:L212" si="143">I146+(I146/I113)*(I179-I113)</f>
        <v>162.67500728574478</v>
      </c>
      <c r="J212" s="15">
        <f t="shared" si="143"/>
        <v>112.54082833306379</v>
      </c>
      <c r="K212" s="15">
        <f t="shared" si="143"/>
        <v>105.34743994538424</v>
      </c>
      <c r="L212" s="15">
        <f t="shared" si="143"/>
        <v>101.51043871577241</v>
      </c>
      <c r="M212" s="15">
        <f t="shared" ref="M212" si="144">M146+(M146/M113)*(M179-M113)</f>
        <v>141.18483364639039</v>
      </c>
      <c r="O212" s="15">
        <f t="shared" ref="O212:R212" si="145">O146+(O146/O113)*(O179-O113)</f>
        <v>160.82882504323698</v>
      </c>
      <c r="P212" s="15">
        <f t="shared" si="145"/>
        <v>114.58364094901174</v>
      </c>
      <c r="Q212" s="15">
        <f t="shared" si="145"/>
        <v>107.31803367310334</v>
      </c>
      <c r="R212" s="15">
        <f t="shared" si="145"/>
        <v>103.44251040797757</v>
      </c>
      <c r="S212" s="15">
        <f t="shared" ref="S212" si="146">S146+(S146/S113)*(S179-S113)</f>
        <v>143.51522120013738</v>
      </c>
      <c r="U212" s="15">
        <f t="shared" ref="U212:X212" si="147">U146+(U146/U113)*(U179-U113)</f>
        <v>165.26680377512173</v>
      </c>
      <c r="V212" s="15">
        <f t="shared" si="147"/>
        <v>109.92269974255835</v>
      </c>
      <c r="W212" s="15">
        <f t="shared" si="147"/>
        <v>102.89409536283119</v>
      </c>
      <c r="X212" s="15">
        <f t="shared" si="147"/>
        <v>99.155890263364114</v>
      </c>
      <c r="Y212" s="15">
        <f t="shared" ref="Y212" si="148">Y146+(Y146/Y113)*(Y179-Y113)</f>
        <v>139.71833606531584</v>
      </c>
      <c r="AA212" s="27"/>
      <c r="AB212" s="27"/>
      <c r="AD212" s="27"/>
      <c r="AE212" s="27"/>
      <c r="AG212" s="27"/>
      <c r="AH212" s="27"/>
      <c r="AJ212" s="27"/>
      <c r="AK212" s="27"/>
    </row>
    <row r="213" spans="2:37">
      <c r="B213" s="3">
        <v>2022</v>
      </c>
      <c r="C213" s="15">
        <f t="shared" ref="C213:F213" si="149">C147+(C147/C114)*(C180-C114)</f>
        <v>157.26139814202654</v>
      </c>
      <c r="D213" s="15">
        <f t="shared" si="149"/>
        <v>105.99560721034857</v>
      </c>
      <c r="E213" s="15">
        <f t="shared" si="149"/>
        <v>96.903454585036272</v>
      </c>
      <c r="F213" s="15">
        <f t="shared" si="149"/>
        <v>92.038311980577788</v>
      </c>
      <c r="G213" s="15">
        <f t="shared" ref="G213" si="150">G147+(G147/G114)*(G180-G114)</f>
        <v>142.45820623166355</v>
      </c>
      <c r="I213" s="15">
        <f t="shared" ref="I213:L213" si="151">I147+(I147/I114)*(I180-I114)</f>
        <v>161.12240627273172</v>
      </c>
      <c r="J213" s="15">
        <f t="shared" si="151"/>
        <v>110.83000046522139</v>
      </c>
      <c r="K213" s="15">
        <f t="shared" si="151"/>
        <v>103.56343215718331</v>
      </c>
      <c r="L213" s="15">
        <f t="shared" si="151"/>
        <v>99.676985035437269</v>
      </c>
      <c r="M213" s="15">
        <f t="shared" ref="M213" si="152">M147+(M147/M114)*(M180-M114)</f>
        <v>135.53415709329707</v>
      </c>
      <c r="O213" s="15">
        <f t="shared" ref="O213:R213" si="153">O147+(O147/O114)*(O180-O114)</f>
        <v>159.26501258633954</v>
      </c>
      <c r="P213" s="15">
        <f t="shared" si="153"/>
        <v>112.78372009237344</v>
      </c>
      <c r="Q213" s="15">
        <f t="shared" si="153"/>
        <v>105.44419819749099</v>
      </c>
      <c r="R213" s="15">
        <f t="shared" si="153"/>
        <v>101.51873262224763</v>
      </c>
      <c r="S213" s="15">
        <f t="shared" ref="S213" si="154">S147+(S147/S114)*(S180-S114)</f>
        <v>137.73589707332869</v>
      </c>
      <c r="U213" s="15">
        <f t="shared" ref="U213:X213" si="155">U147+(U147/U114)*(U180-U114)</f>
        <v>163.61908647696336</v>
      </c>
      <c r="V213" s="15">
        <f t="shared" si="155"/>
        <v>108.22103762957178</v>
      </c>
      <c r="W213" s="15">
        <f t="shared" si="155"/>
        <v>101.13207681334282</v>
      </c>
      <c r="X213" s="15">
        <f t="shared" si="155"/>
        <v>97.352985095600303</v>
      </c>
      <c r="Y213" s="15">
        <f t="shared" ref="Y213" si="156">Y147+(Y147/Y114)*(Y180-Y114)</f>
        <v>134.11297539793784</v>
      </c>
      <c r="AA213" s="27"/>
      <c r="AB213" s="27"/>
      <c r="AD213" s="27"/>
      <c r="AE213" s="27"/>
      <c r="AG213" s="27"/>
      <c r="AH213" s="27"/>
      <c r="AJ213" s="27"/>
      <c r="AK213" s="27"/>
    </row>
    <row r="214" spans="2:37">
      <c r="B214" s="3">
        <v>2023</v>
      </c>
      <c r="C214" s="15">
        <f t="shared" ref="C214:F214" si="157">C148+(C148/C115)*(C181-C115)</f>
        <v>158.39915391124407</v>
      </c>
      <c r="D214" s="15">
        <f t="shared" si="157"/>
        <v>105.83483737339391</v>
      </c>
      <c r="E214" s="15">
        <f t="shared" si="157"/>
        <v>96.482979626847182</v>
      </c>
      <c r="F214" s="15">
        <f t="shared" si="157"/>
        <v>91.474380860183032</v>
      </c>
      <c r="G214" s="15">
        <f t="shared" ref="G214" si="158">G148+(G148/G115)*(G181-G115)</f>
        <v>139.25022963889154</v>
      </c>
      <c r="I214" s="15">
        <f t="shared" ref="I214:L214" si="159">I148+(I148/I115)*(I181-I115)</f>
        <v>162.08561225150547</v>
      </c>
      <c r="J214" s="15">
        <f t="shared" si="159"/>
        <v>110.75484270917745</v>
      </c>
      <c r="K214" s="15">
        <f t="shared" si="159"/>
        <v>103.28257948986121</v>
      </c>
      <c r="L214" s="15">
        <f t="shared" si="159"/>
        <v>99.279440062678532</v>
      </c>
      <c r="M214" s="15">
        <f t="shared" ref="M214" si="160">M148+(M148/M115)*(M181-M115)</f>
        <v>133.02230577288105</v>
      </c>
      <c r="O214" s="15">
        <f t="shared" ref="O214:R214" si="161">O148+(O148/O115)*(O181-O115)</f>
        <v>160.18601848299613</v>
      </c>
      <c r="P214" s="15">
        <f t="shared" si="161"/>
        <v>112.65387008606771</v>
      </c>
      <c r="Q214" s="15">
        <f t="shared" si="161"/>
        <v>105.10658818109601</v>
      </c>
      <c r="R214" s="15">
        <f t="shared" si="161"/>
        <v>101.06325875397513</v>
      </c>
      <c r="S214" s="15">
        <f t="shared" ref="S214" si="162">S148+(S148/S115)*(S181-S115)</f>
        <v>135.14489002442764</v>
      </c>
      <c r="U214" s="15">
        <f t="shared" ref="U214:X214" si="163">U148+(U148/U115)*(U181-U115)</f>
        <v>164.53193474292033</v>
      </c>
      <c r="V214" s="15">
        <f t="shared" si="163"/>
        <v>108.11200664750399</v>
      </c>
      <c r="W214" s="15">
        <f t="shared" si="163"/>
        <v>100.83029463083378</v>
      </c>
      <c r="X214" s="15">
        <f t="shared" si="163"/>
        <v>96.944118912846108</v>
      </c>
      <c r="Y214" s="15">
        <f t="shared" ref="Y214" si="164">Y148+(Y148/Y115)*(Y181-Y115)</f>
        <v>131.60720979220133</v>
      </c>
      <c r="AA214" s="27"/>
      <c r="AB214" s="27"/>
      <c r="AD214" s="27"/>
      <c r="AE214" s="27"/>
      <c r="AG214" s="27"/>
      <c r="AH214" s="27"/>
      <c r="AJ214" s="27"/>
      <c r="AK214" s="27"/>
    </row>
    <row r="215" spans="2:37">
      <c r="B215" s="3">
        <v>2024</v>
      </c>
      <c r="C215" s="15">
        <f t="shared" ref="C215:F215" si="165">C149+(C149/C116)*(C182-C116)</f>
        <v>159.81392847644497</v>
      </c>
      <c r="D215" s="15">
        <f t="shared" si="165"/>
        <v>105.9807669177066</v>
      </c>
      <c r="E215" s="15">
        <f t="shared" si="165"/>
        <v>96.38157096046038</v>
      </c>
      <c r="F215" s="15">
        <f t="shared" si="165"/>
        <v>91.231989413697548</v>
      </c>
      <c r="G215" s="15">
        <f t="shared" ref="G215" si="166">G149+(G149/G116)*(G182-G116)</f>
        <v>126.75222985224758</v>
      </c>
      <c r="I215" s="15">
        <f t="shared" ref="I215:L215" si="167">I149+(I149/I116)*(I182-I116)</f>
        <v>163.26242448429875</v>
      </c>
      <c r="J215" s="15">
        <f t="shared" si="167"/>
        <v>110.9150473996922</v>
      </c>
      <c r="K215" s="15">
        <f t="shared" si="167"/>
        <v>103.2450006118392</v>
      </c>
      <c r="L215" s="15">
        <f t="shared" si="167"/>
        <v>99.133080221961379</v>
      </c>
      <c r="M215" s="15">
        <f t="shared" ref="M215" si="168">M149+(M149/M116)*(M182-M116)</f>
        <v>123.07379227548537</v>
      </c>
      <c r="O215" s="15">
        <f t="shared" ref="O215:R215" si="169">O149+(O149/O116)*(O182-O116)</f>
        <v>161.32504550523609</v>
      </c>
      <c r="P215" s="15">
        <f t="shared" si="169"/>
        <v>112.76973624554053</v>
      </c>
      <c r="Q215" s="15">
        <f t="shared" si="169"/>
        <v>105.02268510009844</v>
      </c>
      <c r="R215" s="15">
        <f t="shared" si="169"/>
        <v>100.86948259071883</v>
      </c>
      <c r="S215" s="15">
        <f t="shared" ref="S215" si="170">S149+(S149/S116)*(S182-S116)</f>
        <v>125.05055030345832</v>
      </c>
      <c r="U215" s="15">
        <f t="shared" ref="U215:X215" si="171">U149+(U149/U116)*(U182-U116)</f>
        <v>165.66856851954236</v>
      </c>
      <c r="V215" s="15">
        <f t="shared" si="171"/>
        <v>108.23856046597554</v>
      </c>
      <c r="W215" s="15">
        <f t="shared" si="171"/>
        <v>100.77383215797721</v>
      </c>
      <c r="X215" s="15">
        <f t="shared" si="171"/>
        <v>96.784466403389686</v>
      </c>
      <c r="Y215" s="15">
        <f t="shared" ref="Y215" si="172">Y149+(Y149/Y116)*(Y182-Y116)</f>
        <v>121.78858046063232</v>
      </c>
      <c r="AA215" s="27"/>
      <c r="AB215" s="27"/>
      <c r="AD215" s="27"/>
      <c r="AE215" s="27"/>
      <c r="AG215" s="27"/>
      <c r="AH215" s="27"/>
      <c r="AJ215" s="27"/>
      <c r="AK215" s="27"/>
    </row>
    <row r="216" spans="2:37">
      <c r="B216" s="3">
        <v>2025</v>
      </c>
      <c r="C216" s="15">
        <f t="shared" ref="C216:F216" si="173">C150+(C150/C117)*(C183-C117)</f>
        <v>161.43894052074046</v>
      </c>
      <c r="D216" s="15">
        <f t="shared" si="173"/>
        <v>106.34682746954181</v>
      </c>
      <c r="E216" s="15">
        <f t="shared" si="173"/>
        <v>96.510186830024125</v>
      </c>
      <c r="F216" s="15">
        <f t="shared" si="173"/>
        <v>91.227042649483565</v>
      </c>
      <c r="G216" s="15">
        <f t="shared" ref="G216" si="174">G150+(G150/G117)*(G183-G117)</f>
        <v>115.52307508649191</v>
      </c>
      <c r="I216" s="15">
        <f t="shared" ref="I216:L216" si="175">I150+(I150/I117)*(I183-I117)</f>
        <v>164.59746357192142</v>
      </c>
      <c r="J216" s="15">
        <f t="shared" si="175"/>
        <v>111.24336812346309</v>
      </c>
      <c r="K216" s="15">
        <f t="shared" si="175"/>
        <v>103.38542694550029</v>
      </c>
      <c r="L216" s="15">
        <f t="shared" si="175"/>
        <v>99.164725592927255</v>
      </c>
      <c r="M216" s="15">
        <f t="shared" ref="M216" si="176">M150+(M150/M117)*(M183-M117)</f>
        <v>114.13001930625612</v>
      </c>
      <c r="O216" s="15">
        <f t="shared" ref="O216:R216" si="177">O150+(O150/O117)*(O183-O117)</f>
        <v>162.62198168196991</v>
      </c>
      <c r="P216" s="15">
        <f t="shared" si="177"/>
        <v>113.06539472143673</v>
      </c>
      <c r="Q216" s="15">
        <f t="shared" si="177"/>
        <v>105.12856279754774</v>
      </c>
      <c r="R216" s="15">
        <f t="shared" si="177"/>
        <v>100.86548720590943</v>
      </c>
      <c r="S216" s="15">
        <f t="shared" ref="S216" si="178">S150+(S150/S117)*(S183-S117)</f>
        <v>115.98102678610218</v>
      </c>
      <c r="U216" s="15">
        <f t="shared" ref="U216:X216" si="179">U150+(U150/U117)*(U183-U117)</f>
        <v>166.97679889024553</v>
      </c>
      <c r="V216" s="15">
        <f t="shared" si="179"/>
        <v>108.53255472119405</v>
      </c>
      <c r="W216" s="15">
        <f t="shared" si="179"/>
        <v>100.88870408551293</v>
      </c>
      <c r="X216" s="15">
        <f t="shared" si="179"/>
        <v>96.800042257970802</v>
      </c>
      <c r="Y216" s="15">
        <f t="shared" ref="Y216" si="180">Y150+(Y150/Y117)*(Y183-Y117)</f>
        <v>112.96291185860929</v>
      </c>
      <c r="AA216" s="27"/>
      <c r="AB216" s="27"/>
      <c r="AD216" s="27"/>
      <c r="AE216" s="27"/>
      <c r="AG216" s="27"/>
      <c r="AH216" s="27"/>
      <c r="AJ216" s="27"/>
      <c r="AK216" s="27"/>
    </row>
    <row r="217" spans="2:37">
      <c r="B217" s="3">
        <v>2026</v>
      </c>
      <c r="C217" s="15">
        <f t="shared" ref="C217:F217" si="181">C151+(C151/C118)*(C184-C118)</f>
        <v>163.20988210934865</v>
      </c>
      <c r="D217" s="15">
        <f t="shared" si="181"/>
        <v>106.87365785833167</v>
      </c>
      <c r="E217" s="15">
        <f t="shared" si="181"/>
        <v>96.806992682863466</v>
      </c>
      <c r="F217" s="15">
        <f t="shared" si="181"/>
        <v>91.390285868545206</v>
      </c>
      <c r="G217" s="15">
        <f t="shared" ref="G217" si="182">G151+(G151/G118)*(G184-G118)</f>
        <v>105.40694226888384</v>
      </c>
      <c r="I217" s="15">
        <f t="shared" ref="I217:L217" si="183">I151+(I151/I118)*(I184-I118)</f>
        <v>166.04721712929543</v>
      </c>
      <c r="J217" s="15">
        <f t="shared" si="183"/>
        <v>111.69629249541212</v>
      </c>
      <c r="K217" s="15">
        <f t="shared" si="183"/>
        <v>103.65441259871017</v>
      </c>
      <c r="L217" s="15">
        <f t="shared" si="183"/>
        <v>99.328885954812677</v>
      </c>
      <c r="M217" s="15">
        <f t="shared" ref="M217" si="184">M151+(M151/M118)*(M184-M118)</f>
        <v>106.07429455975659</v>
      </c>
      <c r="O217" s="15">
        <f t="shared" ref="O217:R217" si="185">O151+(O151/O118)*(O184-O118)</f>
        <v>164.03122626932861</v>
      </c>
      <c r="P217" s="15">
        <f t="shared" si="185"/>
        <v>113.48890551123398</v>
      </c>
      <c r="Q217" s="15">
        <f t="shared" si="185"/>
        <v>105.36628819370755</v>
      </c>
      <c r="R217" s="15">
        <f t="shared" si="185"/>
        <v>100.99733490461989</v>
      </c>
      <c r="S217" s="15">
        <f t="shared" ref="S217" si="186">S151+(S151/S118)*(S184-S118)</f>
        <v>107.81046485086284</v>
      </c>
      <c r="U217" s="15">
        <f t="shared" ref="U217:X217" si="187">U151+(U151/U118)*(U184-U118)</f>
        <v>168.40352728761317</v>
      </c>
      <c r="V217" s="15">
        <f t="shared" si="187"/>
        <v>108.94920883123881</v>
      </c>
      <c r="W217" s="15">
        <f t="shared" si="187"/>
        <v>101.13012983152016</v>
      </c>
      <c r="X217" s="15">
        <f t="shared" si="187"/>
        <v>96.942171931023466</v>
      </c>
      <c r="Y217" s="15">
        <f t="shared" ref="Y217" si="188">Y151+(Y151/Y118)*(Y184-Y118)</f>
        <v>105.01143809495122</v>
      </c>
      <c r="AA217" s="27"/>
      <c r="AB217" s="27"/>
      <c r="AD217" s="27"/>
      <c r="AE217" s="27"/>
      <c r="AG217" s="27"/>
      <c r="AH217" s="27"/>
      <c r="AJ217" s="27"/>
      <c r="AK217" s="27"/>
    </row>
    <row r="218" spans="2:37">
      <c r="B218" s="3">
        <v>2027</v>
      </c>
      <c r="C218" s="15">
        <f t="shared" ref="C218:F218" si="189">C152+(C152/C119)*(C185-C119)</f>
        <v>165.09212589277155</v>
      </c>
      <c r="D218" s="15">
        <f t="shared" si="189"/>
        <v>107.52168397036426</v>
      </c>
      <c r="E218" s="15">
        <f t="shared" si="189"/>
        <v>97.222520876838587</v>
      </c>
      <c r="F218" s="15">
        <f t="shared" si="189"/>
        <v>91.682144957170593</v>
      </c>
      <c r="G218" s="15">
        <f t="shared" ref="G218" si="190">G152+(G152/G119)*(G185-G119)</f>
        <v>96.275215529859622</v>
      </c>
      <c r="I218" s="15">
        <f t="shared" ref="I218:L218" si="191">I152+(I152/I119)*(I185-I119)</f>
        <v>167.58003978545477</v>
      </c>
      <c r="J218" s="15">
        <f t="shared" si="191"/>
        <v>112.24217514457338</v>
      </c>
      <c r="K218" s="15">
        <f t="shared" si="191"/>
        <v>104.01635652913234</v>
      </c>
      <c r="L218" s="15">
        <f t="shared" si="191"/>
        <v>99.589960265281121</v>
      </c>
      <c r="M218" s="15">
        <f t="shared" ref="M218" si="192">M152+(M152/M119)*(M185-M119)</f>
        <v>98.799814908977027</v>
      </c>
      <c r="O218" s="15">
        <f t="shared" ref="O218:R218" si="193">O152+(O152/O119)*(O185-O119)</f>
        <v>165.52801867441534</v>
      </c>
      <c r="P218" s="15">
        <f t="shared" si="193"/>
        <v>114.01230092126643</v>
      </c>
      <c r="Q218" s="15">
        <f t="shared" si="193"/>
        <v>105.70389821010252</v>
      </c>
      <c r="R218" s="15">
        <f t="shared" si="193"/>
        <v>101.23306260837498</v>
      </c>
      <c r="S218" s="15">
        <f t="shared" ref="S218" si="194">S152+(S152/S119)*(S185-S119)</f>
        <v>100.43498449269572</v>
      </c>
      <c r="U218" s="15">
        <f t="shared" ref="U218:X218" si="195">U152+(U152/U119)*(U185-U119)</f>
        <v>169.92022069603613</v>
      </c>
      <c r="V218" s="15">
        <f t="shared" si="195"/>
        <v>109.46126505059289</v>
      </c>
      <c r="W218" s="15">
        <f t="shared" si="195"/>
        <v>101.46695768683675</v>
      </c>
      <c r="X218" s="15">
        <f t="shared" si="195"/>
        <v>97.183597677030718</v>
      </c>
      <c r="Y218" s="15">
        <f t="shared" ref="Y218" si="196">Y152+(Y152/Y119)*(Y185-Y119)</f>
        <v>97.834863096703486</v>
      </c>
      <c r="AA218" s="27"/>
      <c r="AB218" s="27"/>
      <c r="AD218" s="27"/>
      <c r="AE218" s="27"/>
      <c r="AG218" s="27"/>
      <c r="AH218" s="27"/>
      <c r="AJ218" s="27"/>
      <c r="AK218" s="27"/>
    </row>
    <row r="219" spans="2:37">
      <c r="B219" s="3">
        <v>2028</v>
      </c>
      <c r="C219" s="15">
        <f t="shared" ref="C219:F219" si="197">C153+(C153/C120)*(C186-C120)</f>
        <v>153.05417517802866</v>
      </c>
      <c r="D219" s="15">
        <f t="shared" si="197"/>
        <v>102.00604187176621</v>
      </c>
      <c r="E219" s="15">
        <f t="shared" si="197"/>
        <v>91.59062981921177</v>
      </c>
      <c r="F219" s="15">
        <f t="shared" si="197"/>
        <v>86.092301395362682</v>
      </c>
      <c r="G219" s="15">
        <f t="shared" ref="G219" si="198">G153+(G153/G120)*(G186-G120)</f>
        <v>86.772481474786204</v>
      </c>
      <c r="I219" s="15">
        <f t="shared" ref="I219:L219" si="199">I153+(I153/I120)*(I186-I120)</f>
        <v>157.98160320436907</v>
      </c>
      <c r="J219" s="15">
        <f t="shared" si="199"/>
        <v>107.86126910148565</v>
      </c>
      <c r="K219" s="15">
        <f t="shared" si="199"/>
        <v>99.540514373146948</v>
      </c>
      <c r="L219" s="15">
        <f t="shared" si="199"/>
        <v>95.149719151632368</v>
      </c>
      <c r="M219" s="15">
        <f t="shared" ref="M219" si="200">M153+(M153/M120)*(M186-M120)</f>
        <v>91.228659905392419</v>
      </c>
      <c r="O219" s="15">
        <f t="shared" ref="O219:R219" si="201">O153+(O153/O120)*(O186-O120)</f>
        <v>156.06613937621188</v>
      </c>
      <c r="P219" s="15">
        <f t="shared" si="201"/>
        <v>109.55944455118123</v>
      </c>
      <c r="Q219" s="15">
        <f t="shared" si="201"/>
        <v>101.15515260459151</v>
      </c>
      <c r="R219" s="15">
        <f t="shared" si="201"/>
        <v>96.720275466148635</v>
      </c>
      <c r="S219" s="15">
        <f t="shared" ref="S219" si="202">S153+(S153/S120)*(S186-S120)</f>
        <v>92.759850273822963</v>
      </c>
      <c r="U219" s="15">
        <f t="shared" ref="U219:X219" si="203">U153+(U153/U120)*(U186-U120)</f>
        <v>160.19498816603144</v>
      </c>
      <c r="V219" s="15">
        <f t="shared" si="203"/>
        <v>105.14091238615671</v>
      </c>
      <c r="W219" s="15">
        <f t="shared" si="203"/>
        <v>97.060937822204451</v>
      </c>
      <c r="X219" s="15">
        <f t="shared" si="203"/>
        <v>92.81457046702856</v>
      </c>
      <c r="Y219" s="15">
        <f t="shared" ref="Y219" si="204">Y153+(Y153/Y120)*(Y186-Y120)</f>
        <v>90.366240825059904</v>
      </c>
      <c r="AA219" s="27"/>
      <c r="AB219" s="27"/>
      <c r="AD219" s="27"/>
      <c r="AE219" s="27"/>
      <c r="AG219" s="27"/>
      <c r="AH219" s="27"/>
      <c r="AJ219" s="27"/>
      <c r="AK219" s="27"/>
    </row>
    <row r="220" spans="2:37">
      <c r="B220" s="3">
        <v>2029</v>
      </c>
      <c r="C220" s="15">
        <f t="shared" ref="C220:F220" si="205">C154+(C154/C121)*(C187-C121)</f>
        <v>136.48993520748553</v>
      </c>
      <c r="D220" s="15">
        <f t="shared" si="205"/>
        <v>93.749892398618087</v>
      </c>
      <c r="E220" s="15">
        <f t="shared" si="205"/>
        <v>83.841523677997557</v>
      </c>
      <c r="F220" s="15">
        <f t="shared" si="205"/>
        <v>78.674628456485749</v>
      </c>
      <c r="G220" s="15">
        <f t="shared" ref="G220" si="206">G154+(G154/G121)*(G187-G121)</f>
        <v>78.360508928897431</v>
      </c>
      <c r="I220" s="15">
        <f t="shared" ref="I220:L220" si="207">I154+(I154/I121)*(I187-I121)</f>
        <v>144.75977164769111</v>
      </c>
      <c r="J220" s="15">
        <f t="shared" si="207"/>
        <v>101.28298761195524</v>
      </c>
      <c r="K220" s="15">
        <f t="shared" si="207"/>
        <v>93.36966703480212</v>
      </c>
      <c r="L220" s="15">
        <f t="shared" si="207"/>
        <v>89.243901795126703</v>
      </c>
      <c r="M220" s="15">
        <f t="shared" ref="M220" si="208">M154+(M154/M121)*(M187-M121)</f>
        <v>84.525774767683885</v>
      </c>
      <c r="O220" s="15">
        <f t="shared" ref="O220:R220" si="209">O154+(O154/O121)*(O187-O121)</f>
        <v>143.03619040429066</v>
      </c>
      <c r="P220" s="15">
        <f t="shared" si="209"/>
        <v>102.89114730427927</v>
      </c>
      <c r="Q220" s="15">
        <f t="shared" si="209"/>
        <v>94.898379993058597</v>
      </c>
      <c r="R220" s="15">
        <f t="shared" si="209"/>
        <v>90.731193636846058</v>
      </c>
      <c r="S220" s="15">
        <f t="shared" ref="S220" si="210">S154+(S154/S121)*(S187-S121)</f>
        <v>85.965698405424661</v>
      </c>
      <c r="U220" s="15">
        <f t="shared" ref="U220:X220" si="211">U154+(U154/U121)*(U187-U121)</f>
        <v>146.81520974169592</v>
      </c>
      <c r="V220" s="15">
        <f t="shared" si="211"/>
        <v>98.65940989859115</v>
      </c>
      <c r="W220" s="15">
        <f t="shared" si="211"/>
        <v>90.984407553747815</v>
      </c>
      <c r="X220" s="15">
        <f t="shared" si="211"/>
        <v>87.002829726450841</v>
      </c>
      <c r="Y220" s="15">
        <f t="shared" ref="Y220" si="212">Y154+(Y154/Y121)*(Y187-Y121)</f>
        <v>83.752343573554867</v>
      </c>
      <c r="AA220" s="27"/>
      <c r="AB220" s="27"/>
      <c r="AD220" s="27"/>
      <c r="AE220" s="27"/>
      <c r="AG220" s="27"/>
      <c r="AH220" s="27"/>
      <c r="AJ220" s="27"/>
      <c r="AK220" s="27"/>
    </row>
    <row r="221" spans="2:37">
      <c r="B221" s="3">
        <v>2030</v>
      </c>
      <c r="C221" s="15">
        <f t="shared" ref="C221:F221" si="213">C155+(C155/C122)*(C188-C122)</f>
        <v>132.76502175435161</v>
      </c>
      <c r="D221" s="15">
        <f t="shared" si="213"/>
        <v>92.119933590108616</v>
      </c>
      <c r="E221" s="15">
        <f t="shared" si="213"/>
        <v>81.91475901664873</v>
      </c>
      <c r="F221" s="15">
        <f t="shared" si="213"/>
        <v>76.648928510857147</v>
      </c>
      <c r="G221" s="15">
        <f t="shared" ref="G221" si="214">G155+(G155/G122)*(G188-G122)</f>
        <v>70.905735258415561</v>
      </c>
      <c r="I221" s="15">
        <f t="shared" ref="I221:L221" si="215">I155+(I155/I122)*(I188-I122)</f>
        <v>141.80092946238221</v>
      </c>
      <c r="J221" s="15">
        <f t="shared" si="215"/>
        <v>99.999372252152085</v>
      </c>
      <c r="K221" s="15">
        <f t="shared" si="215"/>
        <v>91.84871139275495</v>
      </c>
      <c r="L221" s="15">
        <f t="shared" si="215"/>
        <v>87.645810561350231</v>
      </c>
      <c r="M221" s="15">
        <f t="shared" ref="M221" si="216">M155+(M155/M122)*(M188-M122)</f>
        <v>78.584356368841611</v>
      </c>
      <c r="O221" s="15">
        <f t="shared" ref="O221:R221" si="217">O155+(O155/O122)*(O188-O122)</f>
        <v>140.1142293217614</v>
      </c>
      <c r="P221" s="15">
        <f t="shared" si="217"/>
        <v>101.57466800957934</v>
      </c>
      <c r="Q221" s="15">
        <f t="shared" si="217"/>
        <v>93.342177609794177</v>
      </c>
      <c r="R221" s="15">
        <f t="shared" si="217"/>
        <v>89.097081249798194</v>
      </c>
      <c r="S221" s="15">
        <f t="shared" ref="S221" si="218">S155+(S155/S122)*(S188-S122)</f>
        <v>79.944653497646812</v>
      </c>
      <c r="U221" s="15">
        <f t="shared" ref="U221:X221" si="219">U155+(U155/U122)*(U188-U122)</f>
        <v>143.80421543564009</v>
      </c>
      <c r="V221" s="15">
        <f t="shared" si="219"/>
        <v>97.393871713875754</v>
      </c>
      <c r="W221" s="15">
        <f t="shared" si="219"/>
        <v>89.487178532138358</v>
      </c>
      <c r="X221" s="15">
        <f t="shared" si="219"/>
        <v>85.433562377403746</v>
      </c>
      <c r="Y221" s="15">
        <f t="shared" ref="Y221" si="220">Y155+(Y155/Y122)*(Y188-Y122)</f>
        <v>77.891928287411162</v>
      </c>
      <c r="AA221" s="27"/>
      <c r="AB221" s="27"/>
      <c r="AD221" s="27"/>
      <c r="AE221" s="27"/>
      <c r="AG221" s="27"/>
      <c r="AH221" s="27"/>
      <c r="AJ221" s="27"/>
      <c r="AK221" s="27"/>
    </row>
    <row r="222" spans="2:37">
      <c r="B222" s="3">
        <v>2031</v>
      </c>
      <c r="C222" s="15">
        <f>C156+(C156/C123)*(C189-C123)</f>
        <v>129.5669386900075</v>
      </c>
      <c r="D222" s="15">
        <f t="shared" ref="D222:F222" si="221">D156+(D156/D123)*(D189-D123)</f>
        <v>90.692792114372736</v>
      </c>
      <c r="E222" s="15">
        <f t="shared" si="221"/>
        <v>80.230385801785374</v>
      </c>
      <c r="F222" s="15">
        <f t="shared" si="221"/>
        <v>74.882933686462962</v>
      </c>
      <c r="G222" s="15">
        <f t="shared" ref="G222" si="222">G156+(G156/G123)*(G189-G123)</f>
        <v>65.949077515998326</v>
      </c>
      <c r="I222" s="15">
        <f t="shared" ref="I222:L222" si="223">I156+(I156/I123)*(I189-I123)</f>
        <v>139.26534411374178</v>
      </c>
      <c r="J222" s="15">
        <f t="shared" si="223"/>
        <v>98.879917254234385</v>
      </c>
      <c r="K222" s="15">
        <f t="shared" si="223"/>
        <v>90.525539319244473</v>
      </c>
      <c r="L222" s="15">
        <f t="shared" si="223"/>
        <v>86.255392074537284</v>
      </c>
      <c r="M222" s="15">
        <f t="shared" ref="M222" si="224">M156+(M156/M123)*(M189-M123)</f>
        <v>74.642529847905337</v>
      </c>
      <c r="O222" s="15">
        <f t="shared" ref="O222:R222" si="225">O156+(O156/O123)*(O189-O123)</f>
        <v>137.60977677945772</v>
      </c>
      <c r="P222" s="15">
        <f t="shared" si="225"/>
        <v>100.42199949206514</v>
      </c>
      <c r="Q222" s="15">
        <f t="shared" si="225"/>
        <v>91.98374677459546</v>
      </c>
      <c r="R222" s="15">
        <f t="shared" si="225"/>
        <v>87.670728872839561</v>
      </c>
      <c r="S222" s="15">
        <f t="shared" ref="S222" si="226">S156+(S156/S123)*(S189-S123)</f>
        <v>75.941277918620031</v>
      </c>
      <c r="U222" s="15">
        <f t="shared" ref="U222:X222" si="227">U156+(U156/U123)*(U189-U123)</f>
        <v>141.21785300037857</v>
      </c>
      <c r="V222" s="15">
        <f t="shared" si="227"/>
        <v>96.287986038616722</v>
      </c>
      <c r="W222" s="15">
        <f t="shared" si="227"/>
        <v>88.18464769279278</v>
      </c>
      <c r="X222" s="15">
        <f t="shared" si="227"/>
        <v>84.064834156088466</v>
      </c>
      <c r="Y222" s="15">
        <f t="shared" ref="Y222" si="228">Y156+(Y156/Y123)*(Y189-Y123)</f>
        <v>73.999911623955626</v>
      </c>
      <c r="AA222" s="27"/>
      <c r="AB222" s="27"/>
      <c r="AD222" s="27"/>
      <c r="AE222" s="27"/>
      <c r="AG222" s="27"/>
      <c r="AH222" s="27"/>
      <c r="AJ222" s="27"/>
      <c r="AK222" s="27"/>
    </row>
    <row r="223" spans="2:37">
      <c r="B223" s="3">
        <v>2032</v>
      </c>
      <c r="C223" s="15">
        <f t="shared" ref="C223:F223" si="229">C157+(C157/C124)*(C190-C124)</f>
        <v>126.76459676278257</v>
      </c>
      <c r="D223" s="15">
        <f t="shared" si="229"/>
        <v>89.419000329270474</v>
      </c>
      <c r="E223" s="15">
        <f t="shared" si="229"/>
        <v>78.736463009160616</v>
      </c>
      <c r="F223" s="15">
        <f t="shared" si="229"/>
        <v>73.31233604852136</v>
      </c>
      <c r="G223" s="15">
        <f t="shared" ref="G223" si="230">G157+(G157/G124)*(G190-G124)</f>
        <v>62.716367102156333</v>
      </c>
      <c r="I223" s="15">
        <f t="shared" ref="I223:L223" si="231">I157+(I157/I124)*(I190-I124)</f>
        <v>137.04225680338936</v>
      </c>
      <c r="J223" s="15">
        <f t="shared" si="231"/>
        <v>97.879132397438738</v>
      </c>
      <c r="K223" s="15">
        <f t="shared" si="231"/>
        <v>89.348727086451149</v>
      </c>
      <c r="L223" s="15">
        <f t="shared" si="231"/>
        <v>85.017266935497574</v>
      </c>
      <c r="M223" s="15">
        <f t="shared" ref="M223" si="232">M157+(M157/M124)*(M190-M124)</f>
        <v>72.075299128299065</v>
      </c>
      <c r="O223" s="15">
        <f t="shared" ref="O223:R223" si="233">O157+(O157/O124)*(O190-O124)</f>
        <v>135.41170243818885</v>
      </c>
      <c r="P223" s="15">
        <f t="shared" si="233"/>
        <v>99.39318790364257</v>
      </c>
      <c r="Q223" s="15">
        <f t="shared" si="233"/>
        <v>90.777140562154244</v>
      </c>
      <c r="R223" s="15">
        <f t="shared" si="233"/>
        <v>86.402194195852502</v>
      </c>
      <c r="S223" s="15">
        <f t="shared" ref="S223" si="234">S157+(S157/S124)*(S190-S124)</f>
        <v>73.330293945671897</v>
      </c>
      <c r="U223" s="15">
        <f t="shared" ref="U223:X223" si="235">U157+(U157/U124)*(U190-U124)</f>
        <v>138.95239946255788</v>
      </c>
      <c r="V223" s="15">
        <f t="shared" si="235"/>
        <v>95.298919272716063</v>
      </c>
      <c r="W223" s="15">
        <f t="shared" si="235"/>
        <v>87.026193508322535</v>
      </c>
      <c r="X223" s="15">
        <f t="shared" si="235"/>
        <v>82.849917498761656</v>
      </c>
      <c r="Y223" s="15">
        <f t="shared" ref="Y223" si="236">Y157+(Y157/Y124)*(Y190-Y124)</f>
        <v>71.46104732723424</v>
      </c>
      <c r="AA223" s="27"/>
      <c r="AB223" s="27"/>
      <c r="AD223" s="27"/>
      <c r="AE223" s="27"/>
      <c r="AG223" s="27"/>
      <c r="AH223" s="27"/>
      <c r="AJ223" s="27"/>
      <c r="AK223" s="27"/>
    </row>
    <row r="224" spans="2:37">
      <c r="B224" s="3">
        <v>2033</v>
      </c>
      <c r="C224" s="15">
        <f t="shared" ref="C224:F224" si="237">C158+(C158/C125)*(C191-C125)</f>
        <v>124.26895421682498</v>
      </c>
      <c r="D224" s="15">
        <f t="shared" si="237"/>
        <v>88.266404267410991</v>
      </c>
      <c r="E224" s="15">
        <f t="shared" si="237"/>
        <v>77.385996378741552</v>
      </c>
      <c r="F224" s="15">
        <f t="shared" si="237"/>
        <v>71.895088101213432</v>
      </c>
      <c r="G224" s="15">
        <f t="shared" ref="G224" si="238">G158+(G158/G125)*(G191-G125)</f>
        <v>60.297399401515577</v>
      </c>
      <c r="I224" s="15">
        <f t="shared" ref="I224:L224" si="239">I158+(I158/I125)*(I191-I125)</f>
        <v>135.06244328233706</v>
      </c>
      <c r="J224" s="15">
        <f t="shared" si="239"/>
        <v>96.975261489226042</v>
      </c>
      <c r="K224" s="15">
        <f t="shared" si="239"/>
        <v>88.286629323409116</v>
      </c>
      <c r="L224" s="15">
        <f t="shared" si="239"/>
        <v>83.901767608950621</v>
      </c>
      <c r="M224" s="15">
        <f t="shared" ref="M224" si="240">M158+(M158/M125)*(M191-M125)</f>
        <v>70.156798513493115</v>
      </c>
      <c r="O224" s="15">
        <f t="shared" ref="O224:R224" si="241">O158+(O158/O125)*(O191-O125)</f>
        <v>133.45514717855983</v>
      </c>
      <c r="P224" s="15">
        <f t="shared" si="241"/>
        <v>98.464260935455215</v>
      </c>
      <c r="Q224" s="15">
        <f t="shared" si="241"/>
        <v>89.688398201590587</v>
      </c>
      <c r="R224" s="15">
        <f t="shared" si="241"/>
        <v>85.25951414036183</v>
      </c>
      <c r="S224" s="15">
        <f t="shared" ref="S224" si="242">S158+(S158/S125)*(S191-S125)</f>
        <v>71.376550773871401</v>
      </c>
      <c r="U224" s="15">
        <f t="shared" ref="U224:X224" si="243">U158+(U158/U125)*(U191-U125)</f>
        <v>136.93456424311671</v>
      </c>
      <c r="V224" s="15">
        <f t="shared" si="243"/>
        <v>94.405254616124708</v>
      </c>
      <c r="W224" s="15">
        <f t="shared" si="243"/>
        <v>85.978717287742711</v>
      </c>
      <c r="X224" s="15">
        <f t="shared" si="243"/>
        <v>81.751819750793203</v>
      </c>
      <c r="Y224" s="15">
        <f t="shared" ref="Y224" si="244">Y158+(Y158/Y125)*(Y191-Y125)</f>
        <v>69.562740050161111</v>
      </c>
      <c r="AA224" s="27"/>
      <c r="AB224" s="27"/>
      <c r="AD224" s="27"/>
      <c r="AE224" s="27"/>
      <c r="AG224" s="27"/>
      <c r="AH224" s="27"/>
      <c r="AJ224" s="27"/>
      <c r="AK224" s="27"/>
    </row>
    <row r="225" spans="2:37">
      <c r="B225" s="3">
        <v>2034</v>
      </c>
      <c r="C225" s="15">
        <f>C159+(C159/C126)*(C192-C126)</f>
        <v>122.01322973524589</v>
      </c>
      <c r="D225" s="15">
        <f t="shared" ref="D225:F225" si="245">D159+(D159/D126)*(D192-D126)</f>
        <v>87.212743489831269</v>
      </c>
      <c r="E225" s="15">
        <f t="shared" si="245"/>
        <v>76.154252089458225</v>
      </c>
      <c r="F225" s="15">
        <f t="shared" si="245"/>
        <v>70.603982641362236</v>
      </c>
      <c r="G225" s="15">
        <f t="shared" ref="G225" si="246">G159+(G159/G126)*(G192-G126)</f>
        <v>58.355794447524779</v>
      </c>
      <c r="I225" s="15">
        <f t="shared" ref="I225:L225" si="247">I159+(I159/I126)*(I192-I126)</f>
        <v>133.27447982276533</v>
      </c>
      <c r="J225" s="15">
        <f t="shared" si="247"/>
        <v>96.148526172742663</v>
      </c>
      <c r="K225" s="15">
        <f t="shared" si="247"/>
        <v>87.317489837579316</v>
      </c>
      <c r="L225" s="15">
        <f t="shared" si="247"/>
        <v>82.887137902357395</v>
      </c>
      <c r="M225" s="15">
        <f t="shared" ref="M225" si="248">M159+(M159/M126)*(M192-M126)</f>
        <v>68.620020185963028</v>
      </c>
      <c r="O225" s="15">
        <f t="shared" ref="O225:R225" si="249">O159+(O159/O126)*(O192-O126)</f>
        <v>131.68753308369946</v>
      </c>
      <c r="P225" s="15">
        <f t="shared" si="249"/>
        <v>97.613243971051318</v>
      </c>
      <c r="Q225" s="15">
        <f t="shared" si="249"/>
        <v>88.693547384047989</v>
      </c>
      <c r="R225" s="15">
        <f t="shared" si="249"/>
        <v>84.218716397511045</v>
      </c>
      <c r="S225" s="15">
        <f t="shared" ref="S225" si="250">S159+(S159/S126)*(S192-S126)</f>
        <v>69.808362236178766</v>
      </c>
      <c r="U225" s="15">
        <f t="shared" ref="U225:X225" si="251">U159+(U159/U126)*(U192-U126)</f>
        <v>135.11041933255174</v>
      </c>
      <c r="V225" s="15">
        <f t="shared" si="251"/>
        <v>93.587522250616303</v>
      </c>
      <c r="W225" s="15">
        <f t="shared" si="251"/>
        <v>85.024696194649522</v>
      </c>
      <c r="X225" s="15">
        <f t="shared" si="251"/>
        <v>80.754965057601993</v>
      </c>
      <c r="Y225" s="15">
        <f t="shared" ref="Y225" si="252">Y159+(Y159/Y126)*(Y192-Y126)</f>
        <v>68.040200264857333</v>
      </c>
      <c r="AA225" s="27"/>
      <c r="AB225" s="27"/>
      <c r="AD225" s="27"/>
      <c r="AE225" s="27"/>
      <c r="AG225" s="27"/>
      <c r="AH225" s="27"/>
      <c r="AJ225" s="27"/>
      <c r="AK225" s="27"/>
    </row>
    <row r="226" spans="2:37">
      <c r="B226" s="3">
        <v>2035</v>
      </c>
      <c r="C226" s="15">
        <f t="shared" ref="C226:F226" si="253">C160+(C160/C127)*(C193-C127)</f>
        <v>119.95784920433334</v>
      </c>
      <c r="D226" s="15">
        <f t="shared" si="253"/>
        <v>86.243177703889373</v>
      </c>
      <c r="E226" s="15">
        <f t="shared" si="253"/>
        <v>75.021443084454646</v>
      </c>
      <c r="F226" s="15">
        <f t="shared" si="253"/>
        <v>69.416759230004814</v>
      </c>
      <c r="G226" s="15">
        <f t="shared" ref="G226" si="254">G160+(G160/G127)*(G193-G127)</f>
        <v>56.725835639015315</v>
      </c>
      <c r="I226" s="15">
        <f t="shared" ref="I226:L226" si="255">I160+(I160/I127)*(I193-I127)</f>
        <v>131.64672105370838</v>
      </c>
      <c r="J226" s="15">
        <f t="shared" si="255"/>
        <v>95.391015105247135</v>
      </c>
      <c r="K226" s="15">
        <f t="shared" si="255"/>
        <v>86.427463779164199</v>
      </c>
      <c r="L226" s="15">
        <f t="shared" si="255"/>
        <v>81.953599458864204</v>
      </c>
      <c r="M226" s="15">
        <f t="shared" ref="M226" si="256">M160+(M160/M127)*(M193-M127)</f>
        <v>67.332449154789145</v>
      </c>
      <c r="O226" s="15">
        <f t="shared" ref="O226:R226" si="257">O160+(O160/O127)*(O193-O127)</f>
        <v>130.08039613107704</v>
      </c>
      <c r="P226" s="15">
        <f t="shared" si="257"/>
        <v>96.832146240812065</v>
      </c>
      <c r="Q226" s="15">
        <f t="shared" si="257"/>
        <v>87.778604262693548</v>
      </c>
      <c r="R226" s="15">
        <f t="shared" si="257"/>
        <v>83.259824043253133</v>
      </c>
      <c r="S226" s="15">
        <f t="shared" ref="S226" si="258">S160+(S160/S127)*(S193-S127)</f>
        <v>68.491882941478821</v>
      </c>
      <c r="U226" s="15">
        <f t="shared" ref="U226:X226" si="259">U160+(U160/U127)*(U193-U127)</f>
        <v>133.44724186004362</v>
      </c>
      <c r="V226" s="15">
        <f t="shared" si="259"/>
        <v>92.839881230722881</v>
      </c>
      <c r="W226" s="15">
        <f t="shared" si="259"/>
        <v>84.150501356284565</v>
      </c>
      <c r="X226" s="15">
        <f t="shared" si="259"/>
        <v>79.839883600961599</v>
      </c>
      <c r="Y226" s="15">
        <f t="shared" ref="Y226" si="260">Y160+(Y160/Y127)*(Y193-Y127)</f>
        <v>66.764927171028717</v>
      </c>
      <c r="AA226" s="27"/>
      <c r="AB226" s="27"/>
      <c r="AD226" s="27"/>
      <c r="AE226" s="27"/>
      <c r="AG226" s="27"/>
      <c r="AH226" s="27"/>
      <c r="AJ226" s="27"/>
      <c r="AK226" s="27"/>
    </row>
    <row r="227" spans="2:37">
      <c r="B227" s="3">
        <v>2036</v>
      </c>
      <c r="C227" s="15">
        <f t="shared" ref="C227:F227" si="261">C161+(C161/C128)*(C194-C128)</f>
        <v>118.06818527458944</v>
      </c>
      <c r="D227" s="15">
        <f t="shared" si="261"/>
        <v>85.34533999905031</v>
      </c>
      <c r="E227" s="15">
        <f t="shared" si="261"/>
        <v>73.975202453195948</v>
      </c>
      <c r="F227" s="15">
        <f t="shared" si="261"/>
        <v>68.318577574499187</v>
      </c>
      <c r="G227" s="15">
        <f t="shared" ref="G227" si="262">G161+(G161/G128)*(G194-G128)</f>
        <v>55.318481220135361</v>
      </c>
      <c r="I227" s="15">
        <f t="shared" ref="I227:L228" si="263">I161+(I161/I128)*(I194-I128)</f>
        <v>130.1494994398856</v>
      </c>
      <c r="J227" s="15">
        <f t="shared" si="263"/>
        <v>94.686905601256527</v>
      </c>
      <c r="K227" s="15">
        <f t="shared" si="263"/>
        <v>85.606661969736933</v>
      </c>
      <c r="L227" s="15">
        <f t="shared" si="263"/>
        <v>81.09126310004423</v>
      </c>
      <c r="M227" s="15">
        <f t="shared" ref="M227" si="264">M161+(M161/M128)*(M194-M128)</f>
        <v>66.220905499612925</v>
      </c>
      <c r="O227" s="15">
        <f t="shared" ref="O227:R227" si="265">O161+(O161/O128)*(O194-O128)</f>
        <v>128.59838806981446</v>
      </c>
      <c r="P227" s="15">
        <f t="shared" si="265"/>
        <v>96.106983897904527</v>
      </c>
      <c r="Q227" s="15">
        <f t="shared" si="265"/>
        <v>86.93557806790848</v>
      </c>
      <c r="R227" s="15">
        <f t="shared" si="265"/>
        <v>82.37484630796925</v>
      </c>
      <c r="S227" s="15">
        <f t="shared" ref="S227" si="266">S161+(S161/S128)*(S194-S128)</f>
        <v>67.355195963202249</v>
      </c>
      <c r="U227" s="15">
        <f t="shared" ref="U227:X227" si="267">U161+(U161/U128)*(U194-U128)</f>
        <v>131.91937178626884</v>
      </c>
      <c r="V227" s="15">
        <f t="shared" si="267"/>
        <v>92.142861738218087</v>
      </c>
      <c r="W227" s="15">
        <f t="shared" si="267"/>
        <v>83.340556918066724</v>
      </c>
      <c r="X227" s="15">
        <f t="shared" si="267"/>
        <v>78.989052544468308</v>
      </c>
      <c r="Y227" s="15">
        <f t="shared" ref="Y227" si="268">Y161+(Y161/Y128)*(Y194-Y128)</f>
        <v>65.660988477592355</v>
      </c>
      <c r="AA227" s="27"/>
      <c r="AB227" s="27"/>
      <c r="AD227" s="27"/>
      <c r="AE227" s="27"/>
      <c r="AG227" s="27"/>
      <c r="AH227" s="27"/>
      <c r="AJ227" s="27"/>
      <c r="AK227" s="27"/>
    </row>
    <row r="228" spans="2:37">
      <c r="B228" s="3">
        <v>2037</v>
      </c>
      <c r="C228" s="15">
        <f t="shared" ref="C228:F228" si="269">C162+(C162/C129)*(C195-C129)</f>
        <v>116.31950412494422</v>
      </c>
      <c r="D228" s="15">
        <f t="shared" si="269"/>
        <v>84.501916700565118</v>
      </c>
      <c r="E228" s="15">
        <f t="shared" si="269"/>
        <v>72.998216520933042</v>
      </c>
      <c r="F228" s="15">
        <f t="shared" si="269"/>
        <v>67.294597382203392</v>
      </c>
      <c r="G228" s="15">
        <f t="shared" ref="G228" si="270">G162+(G162/G129)*(G195-G129)</f>
        <v>54.079316784531038</v>
      </c>
      <c r="I228" s="15">
        <f t="shared" ref="I228:L228" si="271">I162+(I162/I129)*(I195-I129)</f>
        <v>128.76501446012875</v>
      </c>
      <c r="J228" s="15">
        <f t="shared" si="271"/>
        <v>94.02630848234395</v>
      </c>
      <c r="K228" s="15">
        <f t="shared" si="263"/>
        <v>84.839261723814531</v>
      </c>
      <c r="L228" s="15">
        <f t="shared" si="271"/>
        <v>80.286283976099867</v>
      </c>
      <c r="M228" s="15">
        <f t="shared" ref="M228" si="272">M162+(M162/M129)*(M195-M129)</f>
        <v>65.243854671041674</v>
      </c>
      <c r="O228" s="15">
        <f t="shared" ref="O228:R228" si="273">O162+(O162/O129)*(O195-O129)</f>
        <v>127.23011903498232</v>
      </c>
      <c r="P228" s="15">
        <f t="shared" si="273"/>
        <v>95.425770787900447</v>
      </c>
      <c r="Q228" s="15">
        <f t="shared" si="273"/>
        <v>86.146489568050384</v>
      </c>
      <c r="R228" s="15">
        <f t="shared" si="273"/>
        <v>81.547801652421782</v>
      </c>
      <c r="S228" s="15">
        <f t="shared" ref="S228" si="274">S162+(S162/S129)*(S195-S129)</f>
        <v>66.354352068445536</v>
      </c>
      <c r="U228" s="15">
        <f t="shared" ref="U228:X228" si="275">U162+(U162/U129)*(U195-U129)</f>
        <v>130.50453541329443</v>
      </c>
      <c r="V228" s="15">
        <f t="shared" si="275"/>
        <v>91.490622827633985</v>
      </c>
      <c r="W228" s="15">
        <f t="shared" si="275"/>
        <v>82.585127970882738</v>
      </c>
      <c r="X228" s="15">
        <f t="shared" si="275"/>
        <v>78.198577924476837</v>
      </c>
      <c r="Y228" s="15">
        <f t="shared" ref="Y228" si="276">Y162+(Y162/Y129)*(Y195-Y129)</f>
        <v>64.691391529918079</v>
      </c>
      <c r="AA228" s="27"/>
      <c r="AB228" s="27"/>
      <c r="AD228" s="27"/>
      <c r="AE228" s="27"/>
      <c r="AG228" s="27"/>
      <c r="AH228" s="27"/>
      <c r="AJ228" s="27"/>
      <c r="AK228" s="27"/>
    </row>
    <row r="229" spans="2:37">
      <c r="B229" s="3">
        <v>2038</v>
      </c>
      <c r="C229" s="15">
        <f t="shared" ref="C229:F229" si="277">C163+(C163/C130)*(C196-C130)</f>
        <v>114.69449208064873</v>
      </c>
      <c r="D229" s="15">
        <f t="shared" si="277"/>
        <v>83.717854572647823</v>
      </c>
      <c r="E229" s="15">
        <f t="shared" si="277"/>
        <v>72.088011905559014</v>
      </c>
      <c r="F229" s="15">
        <f t="shared" si="277"/>
        <v>66.33739850679649</v>
      </c>
      <c r="G229" s="15">
        <f t="shared" ref="G229" si="278">G163+(G163/G130)*(G196-G130)</f>
        <v>52.971241600597438</v>
      </c>
      <c r="I229" s="15">
        <f t="shared" ref="I229:L229" si="279">I163+(I163/I130)*(I196-I130)</f>
        <v>127.47546559326949</v>
      </c>
      <c r="J229" s="15">
        <f t="shared" si="279"/>
        <v>93.409223748509476</v>
      </c>
      <c r="K229" s="15">
        <f t="shared" si="279"/>
        <v>84.121307370026358</v>
      </c>
      <c r="L229" s="15">
        <f t="shared" si="279"/>
        <v>79.530750744289719</v>
      </c>
      <c r="M229" s="15">
        <f t="shared" ref="M229" si="280">M163+(M163/M130)*(M196-M130)</f>
        <v>64.367673462424122</v>
      </c>
      <c r="O229" s="15">
        <f t="shared" ref="O229:R229" si="281">O163+(O163/O130)*(O196-O130)</f>
        <v>125.9565316300114</v>
      </c>
      <c r="P229" s="15">
        <f t="shared" si="281"/>
        <v>94.792502295609296</v>
      </c>
      <c r="Q229" s="15">
        <f t="shared" si="281"/>
        <v>85.411338763119318</v>
      </c>
      <c r="R229" s="15">
        <f t="shared" si="281"/>
        <v>80.774694691801344</v>
      </c>
      <c r="S229" s="15">
        <f t="shared" ref="S229" si="282">S163+(S163/S130)*(S196-S130)</f>
        <v>65.459385871138153</v>
      </c>
      <c r="U229" s="15">
        <f t="shared" ref="U229:X229" si="283">U163+(U163/U130)*(U196-U130)</f>
        <v>129.19032280315128</v>
      </c>
      <c r="V229" s="15">
        <f t="shared" si="283"/>
        <v>90.883164498970586</v>
      </c>
      <c r="W229" s="15">
        <f t="shared" si="283"/>
        <v>81.880320551087379</v>
      </c>
      <c r="X229" s="15">
        <f t="shared" si="283"/>
        <v>77.458724831873994</v>
      </c>
      <c r="Y229" s="15">
        <f t="shared" ref="Y229" si="284">Y163+(Y163/Y130)*(Y196-Y130)</f>
        <v>63.823037637021045</v>
      </c>
      <c r="AA229" s="27"/>
      <c r="AB229" s="27"/>
      <c r="AD229" s="27"/>
      <c r="AE229" s="27"/>
      <c r="AG229" s="27"/>
      <c r="AH229" s="27"/>
      <c r="AJ229" s="27"/>
      <c r="AK229" s="27"/>
    </row>
    <row r="230" spans="2:37">
      <c r="B230" s="3">
        <v>2039</v>
      </c>
      <c r="C230" s="15">
        <f t="shared" ref="C230:F230" si="285">C164+(C164/C131)*(C197-C131)</f>
        <v>113.16841532063302</v>
      </c>
      <c r="D230" s="15">
        <f t="shared" si="285"/>
        <v>82.978313322656447</v>
      </c>
      <c r="E230" s="15">
        <f t="shared" si="285"/>
        <v>71.224801550217876</v>
      </c>
      <c r="F230" s="15">
        <f t="shared" si="285"/>
        <v>65.437087419850442</v>
      </c>
      <c r="G230" s="15">
        <f t="shared" ref="G230" si="286">G164+(G164/G131)*(G197-G131)</f>
        <v>51.967048465157617</v>
      </c>
      <c r="I230" s="15">
        <f t="shared" ref="I230:L230" si="287">I164+(I164/I131)*(I197-I131)</f>
        <v>126.26898582519567</v>
      </c>
      <c r="J230" s="15">
        <f t="shared" si="287"/>
        <v>92.831695728382329</v>
      </c>
      <c r="K230" s="15">
        <f t="shared" si="287"/>
        <v>83.44488756563085</v>
      </c>
      <c r="L230" s="15">
        <f t="shared" si="287"/>
        <v>78.824663404613716</v>
      </c>
      <c r="M230" s="15">
        <f t="shared" ref="M230" si="288">M164+(M164/M131)*(M197-M131)</f>
        <v>63.578517023962711</v>
      </c>
      <c r="O230" s="15">
        <f t="shared" ref="O230:R230" si="289">O164+(O164/O131)*(O197-O131)</f>
        <v>124.76360174984009</v>
      </c>
      <c r="P230" s="15">
        <f t="shared" si="289"/>
        <v>94.195192266602788</v>
      </c>
      <c r="Q230" s="15">
        <f t="shared" si="289"/>
        <v>84.714144113877609</v>
      </c>
      <c r="R230" s="15">
        <f t="shared" si="289"/>
        <v>80.047534656489091</v>
      </c>
      <c r="S230" s="15">
        <f t="shared" ref="S230" si="290">S164+(S164/S131)*(S197-S131)</f>
        <v>64.648322754828342</v>
      </c>
      <c r="U230" s="15">
        <f t="shared" ref="U230:X230" si="291">U164+(U164/U131)*(U197-U131)</f>
        <v>127.95516570916621</v>
      </c>
      <c r="V230" s="15">
        <f t="shared" si="291"/>
        <v>90.310751843114687</v>
      </c>
      <c r="W230" s="15">
        <f t="shared" si="291"/>
        <v>81.212505785922176</v>
      </c>
      <c r="X230" s="15">
        <f t="shared" si="291"/>
        <v>76.763652321191827</v>
      </c>
      <c r="Y230" s="15">
        <f t="shared" ref="Y230" si="292">Y164+(Y164/Y131)*(Y197-Y131)</f>
        <v>63.038403962497476</v>
      </c>
      <c r="AA230" s="27"/>
      <c r="AB230" s="27"/>
      <c r="AD230" s="27"/>
      <c r="AE230" s="27"/>
      <c r="AG230" s="27"/>
      <c r="AH230" s="27"/>
      <c r="AJ230" s="27"/>
      <c r="AK230" s="27"/>
    </row>
    <row r="231" spans="2:37">
      <c r="B231" s="3">
        <v>2040</v>
      </c>
      <c r="C231" s="15">
        <f t="shared" ref="C231:F231" si="293">C165+(C165/C132)*(C198-C132)</f>
        <v>111.73880046279014</v>
      </c>
      <c r="D231" s="15">
        <f t="shared" si="293"/>
        <v>82.275872804269952</v>
      </c>
      <c r="E231" s="15">
        <f t="shared" si="293"/>
        <v>70.413532219123653</v>
      </c>
      <c r="F231" s="15">
        <f t="shared" si="293"/>
        <v>64.586243975044269</v>
      </c>
      <c r="G231" s="15">
        <f t="shared" ref="G231" si="294">G165+(G165/G132)*(G198-G132)</f>
        <v>51.04695032135561</v>
      </c>
      <c r="I231" s="15">
        <f t="shared" ref="I231:L231" si="295">I165+(I165/I132)*(I198-I132)</f>
        <v>125.13766381316579</v>
      </c>
      <c r="J231" s="15">
        <f t="shared" si="295"/>
        <v>92.283835243535663</v>
      </c>
      <c r="K231" s="15">
        <f t="shared" si="295"/>
        <v>82.810002310628079</v>
      </c>
      <c r="L231" s="15">
        <f t="shared" si="295"/>
        <v>78.158132778645054</v>
      </c>
      <c r="M231" s="15">
        <f t="shared" ref="M231" si="296">M165+(M165/M132)*(M198-M132)</f>
        <v>62.854629163118418</v>
      </c>
      <c r="O231" s="15">
        <f t="shared" ref="O231:R231" si="297">O165+(O165/O132)*(O198-O132)</f>
        <v>123.64390986859385</v>
      </c>
      <c r="P231" s="15">
        <f t="shared" si="297"/>
        <v>93.629845316071552</v>
      </c>
      <c r="Q231" s="15">
        <f t="shared" si="297"/>
        <v>84.060898697539415</v>
      </c>
      <c r="R231" s="15">
        <f t="shared" si="297"/>
        <v>79.362326161675611</v>
      </c>
      <c r="S231" s="15">
        <f t="shared" ref="S231" si="298">S165+(S165/S132)*(S198-S132)</f>
        <v>63.905181180278447</v>
      </c>
      <c r="U231" s="15">
        <f t="shared" ref="U231:X231" si="299">U165+(U165/U132)*(U198-U132)</f>
        <v>126.7986851235911</v>
      </c>
      <c r="V231" s="15">
        <f t="shared" si="299"/>
        <v>89.765596932775736</v>
      </c>
      <c r="W231" s="15">
        <f t="shared" si="299"/>
        <v>80.587524620855021</v>
      </c>
      <c r="X231" s="15">
        <f t="shared" si="299"/>
        <v>76.107519446962442</v>
      </c>
      <c r="Y231" s="15">
        <f t="shared" ref="Y231" si="300">Y165+(Y165/Y132)*(Y198-Y132)</f>
        <v>62.318020688121024</v>
      </c>
      <c r="AA231" s="27"/>
      <c r="AB231" s="27"/>
      <c r="AD231" s="27"/>
      <c r="AE231" s="27"/>
      <c r="AG231" s="27"/>
      <c r="AH231" s="27"/>
      <c r="AJ231" s="27"/>
      <c r="AK231" s="27"/>
    </row>
    <row r="232" spans="2:37">
      <c r="B232" s="3">
        <v>2041</v>
      </c>
      <c r="C232" s="15">
        <f t="shared" ref="C232:F232" si="301">C166+(C166/C133)*(C199-C133)</f>
        <v>110.39080721447804</v>
      </c>
      <c r="D232" s="15">
        <f t="shared" si="301"/>
        <v>81.617953163809375</v>
      </c>
      <c r="E232" s="15">
        <f t="shared" si="301"/>
        <v>69.64678376595532</v>
      </c>
      <c r="F232" s="15">
        <f t="shared" si="301"/>
        <v>63.784868172378026</v>
      </c>
      <c r="G232" s="15">
        <f t="shared" ref="G232" si="302">G166+(G166/G133)*(G199-G133)</f>
        <v>50.201053640763448</v>
      </c>
      <c r="I232" s="15">
        <f t="shared" ref="I232:L232" si="303">I166+(I166/I133)*(I199-I133)</f>
        <v>124.06963254306763</v>
      </c>
      <c r="J232" s="15">
        <f t="shared" si="303"/>
        <v>91.767620129654915</v>
      </c>
      <c r="K232" s="15">
        <f t="shared" si="303"/>
        <v>82.206762426591155</v>
      </c>
      <c r="L232" s="15">
        <f t="shared" si="303"/>
        <v>77.527203195013001</v>
      </c>
      <c r="M232" s="15">
        <f t="shared" ref="M232" si="304">M166+(M166/M133)*(M199-M133)</f>
        <v>62.188098537149749</v>
      </c>
      <c r="O232" s="15">
        <f t="shared" ref="O232:R232" si="305">O166+(O166/O133)*(O199-O133)</f>
        <v>122.5885024047995</v>
      </c>
      <c r="P232" s="15">
        <f t="shared" si="305"/>
        <v>93.098459136420303</v>
      </c>
      <c r="Q232" s="15">
        <f t="shared" si="305"/>
        <v>83.441614052081178</v>
      </c>
      <c r="R232" s="15">
        <f t="shared" si="305"/>
        <v>78.715073822551531</v>
      </c>
      <c r="S232" s="15">
        <f t="shared" ref="S232" si="306">S166+(S166/S133)*(S199-S133)</f>
        <v>63.221970377869695</v>
      </c>
      <c r="U232" s="15">
        <f t="shared" ref="U232:X232" si="307">U166+(U166/U133)*(U199-U133)</f>
        <v>125.70809369327313</v>
      </c>
      <c r="V232" s="15">
        <f t="shared" si="307"/>
        <v>89.257434677066939</v>
      </c>
      <c r="W232" s="15">
        <f t="shared" si="307"/>
        <v>79.993695164950083</v>
      </c>
      <c r="X232" s="15">
        <f t="shared" si="307"/>
        <v>75.488379227363225</v>
      </c>
      <c r="Y232" s="15">
        <f t="shared" ref="Y232" si="308">Y166+(Y166/Y133)*(Y199-Y133)</f>
        <v>61.656046868423708</v>
      </c>
      <c r="AA232" s="27"/>
      <c r="AB232" s="27"/>
      <c r="AD232" s="27"/>
      <c r="AE232" s="27"/>
      <c r="AG232" s="27"/>
      <c r="AH232" s="27"/>
      <c r="AJ232" s="27"/>
      <c r="AK232" s="27"/>
    </row>
    <row r="233" spans="2:37">
      <c r="B233" s="3">
        <v>2042</v>
      </c>
      <c r="C233" s="15">
        <f t="shared" ref="C233:F233" si="309">C167+(C167/C134)*(C200-C134)</f>
        <v>109.11206866516183</v>
      </c>
      <c r="D233" s="15">
        <f t="shared" si="309"/>
        <v>80.982293962311743</v>
      </c>
      <c r="E233" s="15">
        <f t="shared" si="309"/>
        <v>68.917136044391881</v>
      </c>
      <c r="F233" s="15">
        <f t="shared" si="309"/>
        <v>63.023066483423669</v>
      </c>
      <c r="G233" s="15">
        <f t="shared" ref="G233" si="310">G167+(G167/G134)*(G200-G134)</f>
        <v>49.412044748632148</v>
      </c>
      <c r="I233" s="15">
        <f t="shared" ref="I233:L233" si="311">I167+(I167/I134)*(I200-I134)</f>
        <v>123.05698067215978</v>
      </c>
      <c r="J233" s="15">
        <f t="shared" si="311"/>
        <v>91.269205536942437</v>
      </c>
      <c r="K233" s="15">
        <f t="shared" si="311"/>
        <v>81.63319007783474</v>
      </c>
      <c r="L233" s="15">
        <f t="shared" si="311"/>
        <v>76.927918982346824</v>
      </c>
      <c r="M233" s="15">
        <f t="shared" ref="M233" si="312">M167+(M167/M134)*(M200-M134)</f>
        <v>61.567058131944535</v>
      </c>
      <c r="O233" s="15">
        <f t="shared" ref="O233:R233" si="313">O167+(O167/O134)*(O200-O134)</f>
        <v>121.58764370985224</v>
      </c>
      <c r="P233" s="15">
        <f t="shared" si="313"/>
        <v>92.585052188411368</v>
      </c>
      <c r="Q233" s="15">
        <f t="shared" si="313"/>
        <v>82.852294792693485</v>
      </c>
      <c r="R233" s="15">
        <f t="shared" si="313"/>
        <v>78.099784561902695</v>
      </c>
      <c r="S233" s="15">
        <f t="shared" ref="S233" si="314">S167+(S167/S134)*(S200-S134)</f>
        <v>62.584706500769116</v>
      </c>
      <c r="U233" s="15">
        <f t="shared" ref="U233:X233" si="315">U167+(U167/U134)*(U200-U134)</f>
        <v>124.67340372460372</v>
      </c>
      <c r="V233" s="15">
        <f t="shared" si="315"/>
        <v>88.764848275939244</v>
      </c>
      <c r="W233" s="15">
        <f t="shared" si="315"/>
        <v>79.429070436384748</v>
      </c>
      <c r="X233" s="15">
        <f t="shared" si="315"/>
        <v>74.900390716926211</v>
      </c>
      <c r="Y233" s="15">
        <f t="shared" ref="Y233" si="316">Y167+(Y167/Y134)*(Y200-Y134)</f>
        <v>61.038853630647125</v>
      </c>
      <c r="AA233" s="27"/>
      <c r="AB233" s="27"/>
      <c r="AD233" s="27"/>
      <c r="AE233" s="27"/>
      <c r="AG233" s="27"/>
      <c r="AH233" s="27"/>
      <c r="AJ233" s="27"/>
      <c r="AK233" s="27"/>
    </row>
    <row r="234" spans="2:37">
      <c r="B234" s="3">
        <v>2043</v>
      </c>
      <c r="C234" s="15">
        <f t="shared" ref="C234:F234" si="317">C168+(C168/C135)*(C201-C135)</f>
        <v>107.90258481484143</v>
      </c>
      <c r="D234" s="15">
        <f t="shared" si="317"/>
        <v>80.386208874526062</v>
      </c>
      <c r="E234" s="15">
        <f t="shared" si="317"/>
        <v>68.22211567232641</v>
      </c>
      <c r="F234" s="15">
        <f t="shared" si="317"/>
        <v>62.293418761860245</v>
      </c>
      <c r="G234" s="15">
        <f t="shared" ref="G234" si="318">G168+(G168/G135)*(G201-G135)</f>
        <v>48.679923644961747</v>
      </c>
      <c r="I234" s="15">
        <f t="shared" ref="I234:L234" si="319">I168+(I168/I135)*(I201-I135)</f>
        <v>122.09970820044218</v>
      </c>
      <c r="J234" s="15">
        <f t="shared" si="319"/>
        <v>90.802436315195848</v>
      </c>
      <c r="K234" s="15">
        <f t="shared" si="319"/>
        <v>81.089285264358836</v>
      </c>
      <c r="L234" s="15">
        <f t="shared" si="319"/>
        <v>76.356324469275776</v>
      </c>
      <c r="M234" s="15">
        <f t="shared" ref="M234" si="320">M168+(M168/M135)*(M201-M135)</f>
        <v>60.991507947502768</v>
      </c>
      <c r="O234" s="15">
        <f t="shared" ref="O234:R234" si="321">O168+(O168/O135)*(O201-O135)</f>
        <v>120.64133141703741</v>
      </c>
      <c r="P234" s="15">
        <f t="shared" si="321"/>
        <v>92.103608318877704</v>
      </c>
      <c r="Q234" s="15">
        <f t="shared" si="321"/>
        <v>82.292940919376377</v>
      </c>
      <c r="R234" s="15">
        <f t="shared" si="321"/>
        <v>77.512462994919716</v>
      </c>
      <c r="S234" s="15">
        <f t="shared" ref="S234" si="322">S168+(S168/S135)*(S201-S135)</f>
        <v>61.993389548976737</v>
      </c>
      <c r="U234" s="15">
        <f t="shared" ref="U234:X234" si="323">U168+(U168/U135)*(U201-U135)</f>
        <v>123.69461765363738</v>
      </c>
      <c r="V234" s="15">
        <f t="shared" si="323"/>
        <v>88.30536056579642</v>
      </c>
      <c r="W234" s="15">
        <f t="shared" si="323"/>
        <v>78.893650435159003</v>
      </c>
      <c r="X234" s="15">
        <f t="shared" si="323"/>
        <v>74.339659952006144</v>
      </c>
      <c r="Y234" s="15">
        <f t="shared" ref="Y234" si="324">Y168+(Y168/Y135)*(Y201-Y135)</f>
        <v>60.46644097479124</v>
      </c>
      <c r="AA234" s="27"/>
      <c r="AB234" s="27"/>
      <c r="AD234" s="27"/>
      <c r="AE234" s="27"/>
      <c r="AG234" s="27"/>
      <c r="AH234" s="27"/>
      <c r="AJ234" s="27"/>
      <c r="AK234" s="27"/>
    </row>
    <row r="235" spans="2:37">
      <c r="B235" s="3">
        <v>2044</v>
      </c>
      <c r="C235" s="15">
        <f t="shared" ref="C235:F235" si="325">C169+(C169/C136)*(C202-C136)</f>
        <v>106.74998875298192</v>
      </c>
      <c r="D235" s="15">
        <f t="shared" si="325"/>
        <v>79.812384225703283</v>
      </c>
      <c r="E235" s="15">
        <f t="shared" si="325"/>
        <v>67.561722649758835</v>
      </c>
      <c r="F235" s="15">
        <f t="shared" si="325"/>
        <v>61.600871771901758</v>
      </c>
      <c r="G235" s="15">
        <f t="shared" ref="G235" si="326">G169+(G169/G136)*(G202-G136)</f>
        <v>47.992323419217229</v>
      </c>
      <c r="I235" s="15">
        <f t="shared" ref="I235:L235" si="327">I169+(I169/I136)*(I202-I136)</f>
        <v>121.18792594948803</v>
      </c>
      <c r="J235" s="15">
        <f t="shared" si="327"/>
        <v>90.353467614617557</v>
      </c>
      <c r="K235" s="15">
        <f t="shared" si="327"/>
        <v>80.571092314792722</v>
      </c>
      <c r="L235" s="15">
        <f t="shared" si="327"/>
        <v>75.812419655799872</v>
      </c>
      <c r="M235" s="15">
        <f t="shared" ref="M235" si="328">M169+(M169/M136)*(M202-M136)</f>
        <v>60.451558805397582</v>
      </c>
      <c r="O235" s="15">
        <f t="shared" ref="O235:R235" si="329">O169+(O169/O136)*(O202-O136)</f>
        <v>119.73983056536765</v>
      </c>
      <c r="P235" s="15">
        <f t="shared" si="329"/>
        <v>91.64014368098637</v>
      </c>
      <c r="Q235" s="15">
        <f t="shared" si="329"/>
        <v>81.759557047320413</v>
      </c>
      <c r="R235" s="15">
        <f t="shared" si="329"/>
        <v>76.953109121602608</v>
      </c>
      <c r="S235" s="15">
        <f t="shared" ref="S235" si="330">S169+(S169/S136)*(S202-S136)</f>
        <v>61.438031060469015</v>
      </c>
      <c r="U235" s="15">
        <f t="shared" ref="U235:X235" si="331">U169+(U169/U136)*(U202-U136)</f>
        <v>122.76174708131228</v>
      </c>
      <c r="V235" s="15">
        <f t="shared" si="331"/>
        <v>87.859501728412056</v>
      </c>
      <c r="W235" s="15">
        <f t="shared" si="331"/>
        <v>78.383541197627579</v>
      </c>
      <c r="X235" s="15">
        <f t="shared" si="331"/>
        <v>73.804239950780399</v>
      </c>
      <c r="Y235" s="15">
        <f t="shared" ref="Y235" si="332">Y169+(Y169/Y136)*(Y202-Y136)</f>
        <v>59.929073991742825</v>
      </c>
      <c r="AA235" s="27"/>
      <c r="AB235" s="27"/>
      <c r="AD235" s="27"/>
      <c r="AE235" s="27"/>
      <c r="AG235" s="27"/>
      <c r="AH235" s="27"/>
      <c r="AJ235" s="27"/>
      <c r="AK235" s="27"/>
    </row>
    <row r="236" spans="2:37">
      <c r="B236" s="3">
        <v>2045</v>
      </c>
      <c r="C236" s="15">
        <f t="shared" ref="C236:F236" si="333">C170+(C170/C137)*(C203-C137)</f>
        <v>105.64686033326232</v>
      </c>
      <c r="D236" s="15">
        <f t="shared" si="333"/>
        <v>79.258346633736494</v>
      </c>
      <c r="E236" s="15">
        <f t="shared" si="333"/>
        <v>66.926063448261203</v>
      </c>
      <c r="F236" s="15">
        <f t="shared" si="333"/>
        <v>60.935531985120193</v>
      </c>
      <c r="G236" s="15">
        <f t="shared" ref="G236" si="334">G170+(G170/G137)*(G203-G137)</f>
        <v>47.34429730718464</v>
      </c>
      <c r="I236" s="15">
        <f t="shared" ref="I236:L236" si="335">I170+(I170/I137)*(I203-I137)</f>
        <v>120.31570041224118</v>
      </c>
      <c r="J236" s="15">
        <f t="shared" si="335"/>
        <v>89.922299435207577</v>
      </c>
      <c r="K236" s="15">
        <f t="shared" si="335"/>
        <v>80.072677722080243</v>
      </c>
      <c r="L236" s="15">
        <f t="shared" si="335"/>
        <v>75.292248870548363</v>
      </c>
      <c r="M236" s="15">
        <f t="shared" ref="M236" si="336">M170+(M170/M137)*(M203-M137)</f>
        <v>59.943255034258307</v>
      </c>
      <c r="O236" s="15">
        <f t="shared" ref="O236:R236" si="337">O170+(O170/O137)*(O203-O137)</f>
        <v>118.87729982126996</v>
      </c>
      <c r="P236" s="15">
        <f t="shared" si="337"/>
        <v>91.194658274737407</v>
      </c>
      <c r="Q236" s="15">
        <f t="shared" si="337"/>
        <v>81.246150099311478</v>
      </c>
      <c r="R236" s="15">
        <f t="shared" si="337"/>
        <v>76.41772755714193</v>
      </c>
      <c r="S236" s="15">
        <f t="shared" ref="S236" si="338">S170+(S170/S137)*(S203-S137)</f>
        <v>60.914635650436573</v>
      </c>
      <c r="U236" s="15">
        <f t="shared" ref="U236:X236" si="339">U170+(U170/U137)*(U203-U137)</f>
        <v>121.86879933804646</v>
      </c>
      <c r="V236" s="15">
        <f t="shared" si="339"/>
        <v>87.43311270925409</v>
      </c>
      <c r="W236" s="15">
        <f t="shared" si="339"/>
        <v>77.892901778322496</v>
      </c>
      <c r="X236" s="15">
        <f t="shared" si="339"/>
        <v>73.29218373142632</v>
      </c>
      <c r="Y236" s="15">
        <f t="shared" ref="Y236" si="340">Y170+(Y170/Y137)*(Y203-Y137)</f>
        <v>59.422858717856684</v>
      </c>
      <c r="AA236" s="27"/>
      <c r="AB236" s="27"/>
      <c r="AD236" s="27"/>
      <c r="AE236" s="27"/>
      <c r="AG236" s="27"/>
      <c r="AH236" s="27"/>
      <c r="AJ236" s="27"/>
      <c r="AK236" s="27"/>
    </row>
    <row r="237" spans="2:37">
      <c r="B237" s="3">
        <v>2046</v>
      </c>
      <c r="C237" s="15">
        <f t="shared" ref="C237:F237" si="341">C171+(C171/C138)*(C204-C138)</f>
        <v>104.59567293778959</v>
      </c>
      <c r="D237" s="15">
        <f t="shared" si="341"/>
        <v>78.733989627053617</v>
      </c>
      <c r="E237" s="15">
        <f t="shared" si="341"/>
        <v>66.31513806783353</v>
      </c>
      <c r="F237" s="15">
        <f t="shared" si="341"/>
        <v>60.299872783622568</v>
      </c>
      <c r="G237" s="15">
        <f t="shared" ref="G237" si="342">G171+(G171/G138)*(G204-G138)</f>
        <v>46.730898544649961</v>
      </c>
      <c r="I237" s="15">
        <f t="shared" ref="I237:L237" si="343">I171+(I171/I138)*(I204-I138)</f>
        <v>119.48500942438707</v>
      </c>
      <c r="J237" s="15">
        <f t="shared" si="343"/>
        <v>89.510909612651247</v>
      </c>
      <c r="K237" s="15">
        <f t="shared" si="343"/>
        <v>79.594041486221442</v>
      </c>
      <c r="L237" s="15">
        <f t="shared" si="343"/>
        <v>74.793834277835899</v>
      </c>
      <c r="M237" s="15">
        <f t="shared" ref="M237" si="344">M171+(M171/M138)*(M204-M138)</f>
        <v>59.462640962714133</v>
      </c>
      <c r="O237" s="15">
        <f t="shared" ref="O237:R237" si="345">O171+(O171/O138)*(O204-O138)</f>
        <v>118.05568377108378</v>
      </c>
      <c r="P237" s="15">
        <f t="shared" si="345"/>
        <v>90.769149792535444</v>
      </c>
      <c r="Q237" s="15">
        <f t="shared" si="345"/>
        <v>80.7527200753496</v>
      </c>
      <c r="R237" s="15">
        <f t="shared" si="345"/>
        <v>75.904320609132995</v>
      </c>
      <c r="S237" s="15">
        <f t="shared" ref="S237" si="346">S171+(S171/S138)*(S204-S138)</f>
        <v>60.419207934069988</v>
      </c>
      <c r="U237" s="15">
        <f t="shared" ref="U237:X237" si="347">U171+(U171/U138)*(U204-U138)</f>
        <v>121.01777458058952</v>
      </c>
      <c r="V237" s="15">
        <f t="shared" si="347"/>
        <v>87.026193508322535</v>
      </c>
      <c r="W237" s="15">
        <f t="shared" si="347"/>
        <v>77.421732177243854</v>
      </c>
      <c r="X237" s="15">
        <f t="shared" si="347"/>
        <v>72.801544312121251</v>
      </c>
      <c r="Y237" s="15">
        <f t="shared" ref="Y237" si="348">Y171+(Y171/Y138)*(Y204-Y138)</f>
        <v>58.943901189487462</v>
      </c>
      <c r="AA237" s="27"/>
      <c r="AB237" s="27"/>
      <c r="AD237" s="27"/>
      <c r="AE237" s="27"/>
      <c r="AG237" s="27"/>
      <c r="AH237" s="27"/>
      <c r="AJ237" s="27"/>
      <c r="AK237" s="27"/>
    </row>
    <row r="238" spans="2:37">
      <c r="B238" s="3">
        <v>2047</v>
      </c>
      <c r="C238" s="15">
        <f t="shared" ref="C238:F238" si="349">C172+(C172/C139)*(C205-C139)</f>
        <v>115.87429534568518</v>
      </c>
      <c r="D238" s="15">
        <f t="shared" si="349"/>
        <v>85.575364535000801</v>
      </c>
      <c r="E238" s="15">
        <f t="shared" si="349"/>
        <v>71.558708134662183</v>
      </c>
      <c r="F238" s="15">
        <f t="shared" si="349"/>
        <v>64.808848364673793</v>
      </c>
      <c r="G238" s="15">
        <f t="shared" ref="G238" si="350">G172+(G172/G139)*(G205-G139)</f>
        <v>50.688309915841387</v>
      </c>
      <c r="I238" s="15">
        <f t="shared" ref="I238:L238" si="351">I172+(I172/I139)*(I205-I139)</f>
        <v>128.51185149240177</v>
      </c>
      <c r="J238" s="15">
        <f t="shared" si="351"/>
        <v>94.991492296803017</v>
      </c>
      <c r="K238" s="15">
        <f t="shared" si="351"/>
        <v>83.794964481940823</v>
      </c>
      <c r="L238" s="15">
        <f t="shared" si="351"/>
        <v>78.407340075001287</v>
      </c>
      <c r="M238" s="15">
        <f t="shared" ref="M238" si="352">M172+(M172/M139)*(M205-M139)</f>
        <v>62.635089402042688</v>
      </c>
      <c r="O238" s="15">
        <f t="shared" ref="O238:R238" si="353">O172+(O172/O139)*(O205-O139)</f>
        <v>126.93684441446692</v>
      </c>
      <c r="P238" s="15">
        <f t="shared" si="353"/>
        <v>96.296764676351387</v>
      </c>
      <c r="Q238" s="15">
        <f t="shared" si="353"/>
        <v>84.987827973322084</v>
      </c>
      <c r="R238" s="15">
        <f t="shared" si="353"/>
        <v>79.546113862908399</v>
      </c>
      <c r="S238" s="15">
        <f t="shared" ref="S238" si="354">S172+(S172/S139)*(S205-S139)</f>
        <v>63.615515781596372</v>
      </c>
      <c r="U238" s="15">
        <f t="shared" ref="U238:X238" si="355">U172+(U172/U139)*(U205-U139)</f>
        <v>130.12824626069363</v>
      </c>
      <c r="V238" s="15">
        <f t="shared" si="355"/>
        <v>92.421280138855479</v>
      </c>
      <c r="W238" s="15">
        <f t="shared" si="355"/>
        <v>81.557121568529297</v>
      </c>
      <c r="X238" s="15">
        <f t="shared" si="355"/>
        <v>76.360627083905541</v>
      </c>
      <c r="Y238" s="15">
        <f t="shared" ref="Y238" si="356">Y172+(Y172/Y139)*(Y205-Y139)</f>
        <v>62.062966069355291</v>
      </c>
      <c r="AA238" s="27"/>
      <c r="AB238" s="27"/>
      <c r="AD238" s="27"/>
      <c r="AE238" s="27"/>
      <c r="AG238" s="27"/>
      <c r="AH238" s="27"/>
      <c r="AJ238" s="27"/>
      <c r="AK238" s="27"/>
    </row>
    <row r="239" spans="2:37">
      <c r="B239" s="3">
        <v>2048</v>
      </c>
      <c r="C239" s="15">
        <f t="shared" ref="C239:F239" si="357">C173+(C173/C140)*(C206-C140)</f>
        <v>127.00204144505406</v>
      </c>
      <c r="D239" s="15">
        <f t="shared" si="357"/>
        <v>92.382112093450061</v>
      </c>
      <c r="E239" s="15">
        <f t="shared" si="357"/>
        <v>76.742917030922925</v>
      </c>
      <c r="F239" s="15">
        <f t="shared" si="357"/>
        <v>69.258462775157142</v>
      </c>
      <c r="G239" s="15">
        <f t="shared" ref="G239" si="358">G173+(G173/G140)*(G206-G140)</f>
        <v>54.591306880678935</v>
      </c>
      <c r="I239" s="15">
        <f t="shared" ref="I239:L239" si="359">I173+(I173/I140)*(I206-I140)</f>
        <v>137.41804558360909</v>
      </c>
      <c r="J239" s="15">
        <f t="shared" si="359"/>
        <v>100.44240744567429</v>
      </c>
      <c r="K239" s="15">
        <f t="shared" si="359"/>
        <v>87.950397256896736</v>
      </c>
      <c r="L239" s="15">
        <f t="shared" si="359"/>
        <v>81.973377815717868</v>
      </c>
      <c r="M239" s="15">
        <f t="shared" ref="M239" si="360">M173+(M173/M140)*(M206-M140)</f>
        <v>65.764025456293183</v>
      </c>
      <c r="O239" s="15">
        <f t="shared" ref="O239:R239" si="361">O173+(O173/O140)*(O206-O140)</f>
        <v>135.69678751372817</v>
      </c>
      <c r="P239" s="15">
        <f t="shared" si="361"/>
        <v>101.79441417409679</v>
      </c>
      <c r="Q239" s="15">
        <f t="shared" si="361"/>
        <v>89.176988945986352</v>
      </c>
      <c r="R239" s="15">
        <f t="shared" si="361"/>
        <v>83.139962498970874</v>
      </c>
      <c r="S239" s="15">
        <f t="shared" ref="S239" si="362">S173+(S173/S140)*(S206-S140)</f>
        <v>66.767874396219284</v>
      </c>
      <c r="U239" s="15">
        <f t="shared" ref="U239:X239" si="363">U173+(U173/U140)*(U206-U140)</f>
        <v>139.11737589795121</v>
      </c>
      <c r="V239" s="15">
        <f t="shared" si="363"/>
        <v>97.785215060226193</v>
      </c>
      <c r="W239" s="15">
        <f t="shared" si="363"/>
        <v>85.645783396071394</v>
      </c>
      <c r="X239" s="15">
        <f t="shared" si="363"/>
        <v>79.872982291946471</v>
      </c>
      <c r="Y239" s="15">
        <f t="shared" ref="Y239" si="364">Y173+(Y173/Y140)*(Y206-Y140)</f>
        <v>65.137250367302443</v>
      </c>
      <c r="AA239" s="27"/>
      <c r="AB239" s="27"/>
      <c r="AD239" s="27"/>
      <c r="AE239" s="27"/>
      <c r="AG239" s="27"/>
      <c r="AH239" s="27"/>
      <c r="AJ239" s="27"/>
      <c r="AK239" s="27"/>
    </row>
    <row r="240" spans="2:37">
      <c r="B240" s="3">
        <v>2049</v>
      </c>
      <c r="C240" s="15">
        <f t="shared" ref="C240:F240" si="365">C174+(C174/C141)*(C207-C141)</f>
        <v>150.07622312120708</v>
      </c>
      <c r="D240" s="15">
        <f t="shared" si="365"/>
        <v>106.4383426075006</v>
      </c>
      <c r="E240" s="15">
        <f t="shared" si="365"/>
        <v>87.628271683806346</v>
      </c>
      <c r="F240" s="15">
        <f t="shared" si="365"/>
        <v>78.689468749127712</v>
      </c>
      <c r="G240" s="15">
        <f t="shared" ref="G240" si="366">G174+(G174/G141)*(G207-G141)</f>
        <v>62.896923995966944</v>
      </c>
      <c r="I240" s="15">
        <f t="shared" ref="I240:L240" si="367">I174+(I174/I141)*(I207-I141)</f>
        <v>155.87718603513866</v>
      </c>
      <c r="J240" s="15">
        <f t="shared" si="367"/>
        <v>111.69035898835602</v>
      </c>
      <c r="K240" s="15">
        <f t="shared" si="367"/>
        <v>96.662763450938073</v>
      </c>
      <c r="L240" s="15">
        <f t="shared" si="367"/>
        <v>89.522776626763459</v>
      </c>
      <c r="M240" s="15">
        <f t="shared" ref="M240" si="368">M174+(M174/M141)*(M207-M141)</f>
        <v>72.413509030496797</v>
      </c>
      <c r="O240" s="15">
        <f t="shared" ref="O240:R240" si="369">O174+(O174/O141)*(O207-O141)</f>
        <v>153.85912781378283</v>
      </c>
      <c r="P240" s="15">
        <f t="shared" si="369"/>
        <v>113.14730011002959</v>
      </c>
      <c r="Q240" s="15">
        <f t="shared" si="369"/>
        <v>97.968833219088623</v>
      </c>
      <c r="R240" s="15">
        <f t="shared" si="369"/>
        <v>90.757163638107201</v>
      </c>
      <c r="S240" s="15">
        <f t="shared" ref="S240" si="370">S174+(S174/S141)*(S207-S141)</f>
        <v>73.476125491215299</v>
      </c>
      <c r="U240" s="15">
        <f t="shared" ref="U240:X240" si="371">U174+(U174/U141)*(U207-U141)</f>
        <v>157.75692287081409</v>
      </c>
      <c r="V240" s="15">
        <f t="shared" si="371"/>
        <v>108.85380672192949</v>
      </c>
      <c r="W240" s="15">
        <f t="shared" si="371"/>
        <v>94.222238324796635</v>
      </c>
      <c r="X240" s="15">
        <f t="shared" si="371"/>
        <v>87.304611908959927</v>
      </c>
      <c r="Y240" s="15">
        <f t="shared" ref="Y240" si="372">Y174+(Y174/Y141)*(Y207-Y141)</f>
        <v>71.677162309547171</v>
      </c>
      <c r="AA240" s="27"/>
      <c r="AB240" s="27"/>
      <c r="AD240" s="27"/>
      <c r="AE240" s="27"/>
      <c r="AG240" s="27"/>
      <c r="AH240" s="27"/>
      <c r="AJ240" s="27"/>
      <c r="AK240" s="27"/>
    </row>
    <row r="241" spans="2:37">
      <c r="B241" s="3">
        <v>2050</v>
      </c>
      <c r="C241" s="15">
        <f t="shared" ref="C241:F241" si="373">C175+(C175/C142)*(C208-C142)</f>
        <v>148.81974501085381</v>
      </c>
      <c r="D241" s="15">
        <f t="shared" si="373"/>
        <v>105.87193810499883</v>
      </c>
      <c r="E241" s="15">
        <f t="shared" si="373"/>
        <v>86.962931897024802</v>
      </c>
      <c r="F241" s="15">
        <f t="shared" si="373"/>
        <v>77.991974994955243</v>
      </c>
      <c r="G241" s="15">
        <f t="shared" ref="G241" si="374">G175+(G175/G142)*(G208-G142)</f>
        <v>62.246424501827349</v>
      </c>
      <c r="I241" s="15">
        <f t="shared" ref="I241:L241" si="375">I175+(I175/I142)*(I208-I142)</f>
        <v>154.88035684971373</v>
      </c>
      <c r="J241" s="15">
        <f t="shared" si="375"/>
        <v>111.24534595914847</v>
      </c>
      <c r="K241" s="15">
        <f t="shared" si="375"/>
        <v>96.138636994315831</v>
      </c>
      <c r="L241" s="15">
        <f t="shared" si="375"/>
        <v>88.974916141916822</v>
      </c>
      <c r="M241" s="15">
        <f t="shared" ref="M241" si="376">M175+(M175/M142)*(M208-M142)</f>
        <v>71.901249587986754</v>
      </c>
      <c r="O241" s="15">
        <f t="shared" ref="O241:R241" si="377">O175+(O175/O142)*(O208-O142)</f>
        <v>152.87533173138513</v>
      </c>
      <c r="P241" s="15">
        <f t="shared" si="377"/>
        <v>112.68982854935238</v>
      </c>
      <c r="Q241" s="15">
        <f t="shared" si="377"/>
        <v>97.431453962223259</v>
      </c>
      <c r="R241" s="15">
        <f t="shared" si="377"/>
        <v>90.195812072385394</v>
      </c>
      <c r="S241" s="15">
        <f t="shared" ref="S241" si="378">S175+(S175/S142)*(S208-S142)</f>
        <v>72.950732388778135</v>
      </c>
      <c r="U241" s="15">
        <f t="shared" ref="U241:X241" si="379">U175+(U175/U142)*(U208-U142)</f>
        <v>156.74068419338809</v>
      </c>
      <c r="V241" s="15">
        <f t="shared" si="379"/>
        <v>108.41573581183566</v>
      </c>
      <c r="W241" s="15">
        <f t="shared" si="379"/>
        <v>93.706288141797273</v>
      </c>
      <c r="X241" s="15">
        <f t="shared" si="379"/>
        <v>86.7652979440889</v>
      </c>
      <c r="Y241" s="15">
        <f t="shared" ref="Y241" si="380">Y175+(Y175/Y142)*(Y208-Y142)</f>
        <v>71.16900005383836</v>
      </c>
      <c r="AA241" s="27"/>
      <c r="AB241" s="27"/>
      <c r="AD241" s="27"/>
      <c r="AE241" s="27"/>
      <c r="AG241" s="27"/>
      <c r="AH241" s="27"/>
      <c r="AJ241" s="27"/>
      <c r="AK241" s="27"/>
    </row>
    <row r="244" spans="2:37">
      <c r="B244" t="s">
        <v>49</v>
      </c>
    </row>
    <row r="246" spans="2:37" ht="12.95">
      <c r="C246" s="1" t="s">
        <v>45</v>
      </c>
      <c r="D246" s="1"/>
      <c r="E246" s="1"/>
      <c r="F246" s="1"/>
      <c r="G246" s="1"/>
      <c r="I246" s="1" t="s">
        <v>45</v>
      </c>
      <c r="J246" s="1"/>
      <c r="K246" s="1"/>
      <c r="L246" s="1"/>
      <c r="M246" s="1"/>
      <c r="O246" s="1" t="s">
        <v>45</v>
      </c>
      <c r="P246" s="1"/>
      <c r="Q246" s="1"/>
      <c r="R246" s="1"/>
      <c r="S246" s="1"/>
      <c r="U246" s="1" t="s">
        <v>45</v>
      </c>
      <c r="V246" s="1"/>
      <c r="W246" s="1"/>
      <c r="X246" s="1"/>
      <c r="Y246" s="1"/>
    </row>
    <row r="247" spans="2:37">
      <c r="C247" s="2" t="s">
        <v>9</v>
      </c>
      <c r="D247" s="2" t="s">
        <v>11</v>
      </c>
      <c r="E247" s="2" t="s">
        <v>12</v>
      </c>
      <c r="F247" s="2" t="s">
        <v>13</v>
      </c>
      <c r="G247" s="2" t="s">
        <v>41</v>
      </c>
      <c r="I247" s="2" t="s">
        <v>9</v>
      </c>
      <c r="J247" s="2" t="s">
        <v>11</v>
      </c>
      <c r="K247" s="2" t="s">
        <v>12</v>
      </c>
      <c r="L247" s="2" t="s">
        <v>13</v>
      </c>
      <c r="M247" s="2" t="s">
        <v>41</v>
      </c>
      <c r="O247" s="2" t="s">
        <v>9</v>
      </c>
      <c r="P247" s="2" t="s">
        <v>11</v>
      </c>
      <c r="Q247" s="2" t="s">
        <v>12</v>
      </c>
      <c r="R247" s="2" t="s">
        <v>13</v>
      </c>
      <c r="S247" s="2" t="s">
        <v>41</v>
      </c>
      <c r="U247" s="2" t="s">
        <v>9</v>
      </c>
      <c r="V247" s="2" t="s">
        <v>11</v>
      </c>
      <c r="W247" s="2" t="s">
        <v>12</v>
      </c>
      <c r="X247" s="2" t="s">
        <v>13</v>
      </c>
      <c r="Y247" s="2" t="s">
        <v>41</v>
      </c>
    </row>
    <row r="248" spans="2:37">
      <c r="B248" s="3">
        <v>2024</v>
      </c>
      <c r="C248" s="16">
        <f>INDEX(C$113:C$142,MATCH($B248,$B$113:$B$142,0))</f>
        <v>643.77</v>
      </c>
      <c r="D248" s="16">
        <f t="shared" ref="D248:G259" si="381">INDEX(D$113:D$142,MATCH($B248,$B$113:$B$142,0))</f>
        <v>426.12</v>
      </c>
      <c r="E248" s="16">
        <f t="shared" si="381"/>
        <v>387.30999999999995</v>
      </c>
      <c r="F248" s="16">
        <f t="shared" si="381"/>
        <v>366.49</v>
      </c>
      <c r="G248" s="16">
        <f t="shared" si="381"/>
        <v>510.09999999999991</v>
      </c>
      <c r="I248" s="16">
        <f>INDEX(I$113:I$142,MATCH($B248,$B$113:$B$142,0))</f>
        <v>640.05999999999995</v>
      </c>
      <c r="J248" s="16">
        <f t="shared" ref="J248:M259" si="382">INDEX(J$113:J$142,MATCH($B248,$B$113:$B$142,0))</f>
        <v>421.74000000000007</v>
      </c>
      <c r="K248" s="16">
        <f t="shared" si="382"/>
        <v>382.96</v>
      </c>
      <c r="L248" s="16">
        <f t="shared" si="382"/>
        <v>362.17</v>
      </c>
      <c r="M248" s="16">
        <f t="shared" si="382"/>
        <v>506.38999999999993</v>
      </c>
      <c r="O248" s="16">
        <f>INDEX(O$113:O$142,MATCH($B248,$B$113:$B$142,0))</f>
        <v>643.77</v>
      </c>
      <c r="P248" s="16">
        <f t="shared" ref="P248:S259" si="383">INDEX(P$113:P$142,MATCH($B248,$B$113:$B$142,0))</f>
        <v>425.45000000000005</v>
      </c>
      <c r="Q248" s="16">
        <f t="shared" si="383"/>
        <v>386.66999999999996</v>
      </c>
      <c r="R248" s="16">
        <f t="shared" si="383"/>
        <v>365.88</v>
      </c>
      <c r="S248" s="16">
        <f t="shared" si="383"/>
        <v>510.09999999999991</v>
      </c>
      <c r="U248" s="16">
        <f>INDEX(U$113:U$142,MATCH($B248,$B$113:$B$142,0))</f>
        <v>643.32000000000005</v>
      </c>
      <c r="V248" s="16">
        <f t="shared" ref="V248:Y259" si="384">INDEX(V$113:V$142,MATCH($B248,$B$113:$B$142,0))</f>
        <v>416.88000000000005</v>
      </c>
      <c r="W248" s="16">
        <f t="shared" si="384"/>
        <v>378.54</v>
      </c>
      <c r="X248" s="16">
        <f t="shared" si="384"/>
        <v>358.04999999999995</v>
      </c>
      <c r="Y248" s="16">
        <f t="shared" si="384"/>
        <v>509.64999999999992</v>
      </c>
    </row>
    <row r="249" spans="2:37">
      <c r="B249" s="3">
        <v>2025</v>
      </c>
      <c r="C249" s="16">
        <f t="shared" ref="C249:C259" si="385">INDEX(C$113:C$142,MATCH($B249,$B$113:$B$142,0))</f>
        <v>650.33999999999992</v>
      </c>
      <c r="D249" s="16">
        <f t="shared" si="381"/>
        <v>427.6</v>
      </c>
      <c r="E249" s="16">
        <f t="shared" si="381"/>
        <v>387.83000000000004</v>
      </c>
      <c r="F249" s="16">
        <f t="shared" si="381"/>
        <v>366.47</v>
      </c>
      <c r="G249" s="16">
        <f t="shared" si="381"/>
        <v>464.69999999999993</v>
      </c>
      <c r="I249" s="16">
        <f t="shared" ref="I249:O259" si="386">INDEX(I$113:I$142,MATCH($B249,$B$113:$B$142,0))</f>
        <v>646.80999999999995</v>
      </c>
      <c r="J249" s="16">
        <f t="shared" si="382"/>
        <v>423.40000000000003</v>
      </c>
      <c r="K249" s="16">
        <f t="shared" si="382"/>
        <v>383.67</v>
      </c>
      <c r="L249" s="16">
        <f t="shared" si="382"/>
        <v>362.33000000000004</v>
      </c>
      <c r="M249" s="16">
        <f t="shared" si="382"/>
        <v>461.16999999999996</v>
      </c>
      <c r="O249" s="16">
        <f t="shared" si="386"/>
        <v>650.33999999999992</v>
      </c>
      <c r="P249" s="16">
        <f t="shared" si="383"/>
        <v>426.93000000000006</v>
      </c>
      <c r="Q249" s="16">
        <f t="shared" si="383"/>
        <v>387.20000000000005</v>
      </c>
      <c r="R249" s="16">
        <f t="shared" si="383"/>
        <v>365.86</v>
      </c>
      <c r="S249" s="16">
        <f t="shared" si="383"/>
        <v>464.69999999999993</v>
      </c>
      <c r="U249" s="16">
        <f t="shared" ref="U249:U259" si="387">INDEX(U$113:U$142,MATCH($B249,$B$113:$B$142,0))</f>
        <v>649.95999999999992</v>
      </c>
      <c r="V249" s="16">
        <f t="shared" si="384"/>
        <v>418.39</v>
      </c>
      <c r="W249" s="16">
        <f t="shared" si="384"/>
        <v>379.13</v>
      </c>
      <c r="X249" s="16">
        <f t="shared" si="384"/>
        <v>358.13</v>
      </c>
      <c r="Y249" s="16">
        <f t="shared" si="384"/>
        <v>464.31999999999994</v>
      </c>
    </row>
    <row r="250" spans="2:37">
      <c r="B250" s="3">
        <v>2026</v>
      </c>
      <c r="C250" s="16">
        <f t="shared" si="385"/>
        <v>657.50000000000011</v>
      </c>
      <c r="D250" s="16">
        <f t="shared" si="381"/>
        <v>429.73</v>
      </c>
      <c r="E250" s="16">
        <f t="shared" si="381"/>
        <v>389.03</v>
      </c>
      <c r="F250" s="16">
        <f t="shared" si="381"/>
        <v>367.13</v>
      </c>
      <c r="G250" s="16">
        <f t="shared" si="381"/>
        <v>423.79999999999995</v>
      </c>
      <c r="I250" s="16">
        <f t="shared" si="386"/>
        <v>654.1400000000001</v>
      </c>
      <c r="J250" s="16">
        <f t="shared" si="382"/>
        <v>425.69</v>
      </c>
      <c r="K250" s="16">
        <f t="shared" si="382"/>
        <v>385.03</v>
      </c>
      <c r="L250" s="16">
        <f t="shared" si="382"/>
        <v>363.15999999999997</v>
      </c>
      <c r="M250" s="16">
        <f t="shared" si="382"/>
        <v>420.43999999999994</v>
      </c>
      <c r="O250" s="16">
        <f t="shared" si="386"/>
        <v>657.50000000000011</v>
      </c>
      <c r="P250" s="16">
        <f t="shared" si="383"/>
        <v>429.05</v>
      </c>
      <c r="Q250" s="16">
        <f t="shared" si="383"/>
        <v>388.39</v>
      </c>
      <c r="R250" s="16">
        <f t="shared" si="383"/>
        <v>366.52</v>
      </c>
      <c r="S250" s="16">
        <f t="shared" si="383"/>
        <v>423.79999999999995</v>
      </c>
      <c r="U250" s="16">
        <f t="shared" si="387"/>
        <v>657.18000000000006</v>
      </c>
      <c r="V250" s="16">
        <f t="shared" si="384"/>
        <v>420.53000000000003</v>
      </c>
      <c r="W250" s="16">
        <f t="shared" si="384"/>
        <v>380.36999999999995</v>
      </c>
      <c r="X250" s="16">
        <f t="shared" si="384"/>
        <v>358.86</v>
      </c>
      <c r="Y250" s="16">
        <f t="shared" si="384"/>
        <v>423.47999999999996</v>
      </c>
    </row>
    <row r="251" spans="2:37">
      <c r="B251" s="3">
        <v>2028</v>
      </c>
      <c r="C251" s="16">
        <f t="shared" si="385"/>
        <v>616.44000000000005</v>
      </c>
      <c r="D251" s="16">
        <f t="shared" si="381"/>
        <v>410.05</v>
      </c>
      <c r="E251" s="16">
        <f t="shared" si="381"/>
        <v>367.94</v>
      </c>
      <c r="F251" s="16">
        <f t="shared" si="381"/>
        <v>345.71</v>
      </c>
      <c r="G251" s="16">
        <f t="shared" si="381"/>
        <v>348.46</v>
      </c>
      <c r="I251" s="16">
        <f t="shared" si="386"/>
        <v>613.36</v>
      </c>
      <c r="J251" s="16">
        <f t="shared" si="382"/>
        <v>406.3</v>
      </c>
      <c r="K251" s="16">
        <f t="shared" si="382"/>
        <v>364.23</v>
      </c>
      <c r="L251" s="16">
        <f t="shared" si="382"/>
        <v>342.03</v>
      </c>
      <c r="M251" s="16">
        <f t="shared" si="382"/>
        <v>345.38</v>
      </c>
      <c r="O251" s="16">
        <f t="shared" si="386"/>
        <v>616.44000000000005</v>
      </c>
      <c r="P251" s="16">
        <f t="shared" si="383"/>
        <v>409.38</v>
      </c>
      <c r="Q251" s="16">
        <f t="shared" si="383"/>
        <v>367.31</v>
      </c>
      <c r="R251" s="16">
        <f t="shared" si="383"/>
        <v>345.10999999999996</v>
      </c>
      <c r="S251" s="16">
        <f t="shared" si="383"/>
        <v>348.46</v>
      </c>
      <c r="U251" s="16">
        <f t="shared" si="387"/>
        <v>616.24</v>
      </c>
      <c r="V251" s="16">
        <f t="shared" si="384"/>
        <v>400.97</v>
      </c>
      <c r="W251" s="16">
        <f t="shared" si="384"/>
        <v>359.47</v>
      </c>
      <c r="X251" s="16">
        <f t="shared" si="384"/>
        <v>337.65999999999997</v>
      </c>
      <c r="Y251" s="16">
        <f t="shared" si="384"/>
        <v>348.26</v>
      </c>
    </row>
    <row r="252" spans="2:37">
      <c r="B252" s="3">
        <v>2030</v>
      </c>
      <c r="C252" s="16">
        <f t="shared" si="385"/>
        <v>534.41000000000008</v>
      </c>
      <c r="D252" s="16">
        <f t="shared" si="381"/>
        <v>370.08</v>
      </c>
      <c r="E252" s="16">
        <f t="shared" si="381"/>
        <v>328.82</v>
      </c>
      <c r="F252" s="16">
        <f t="shared" si="381"/>
        <v>307.53000000000003</v>
      </c>
      <c r="G252" s="16">
        <f t="shared" si="381"/>
        <v>284.30999999999995</v>
      </c>
      <c r="I252" s="16">
        <f t="shared" si="386"/>
        <v>531.55000000000007</v>
      </c>
      <c r="J252" s="16">
        <f t="shared" si="382"/>
        <v>366.54999999999995</v>
      </c>
      <c r="K252" s="16">
        <f t="shared" si="382"/>
        <v>325.34000000000003</v>
      </c>
      <c r="L252" s="16">
        <f t="shared" si="382"/>
        <v>304.09000000000003</v>
      </c>
      <c r="M252" s="16">
        <f t="shared" si="382"/>
        <v>281.44999999999993</v>
      </c>
      <c r="O252" s="16">
        <f t="shared" si="386"/>
        <v>534.41000000000008</v>
      </c>
      <c r="P252" s="16">
        <f t="shared" si="383"/>
        <v>369.40999999999997</v>
      </c>
      <c r="Q252" s="16">
        <f>INDEX(Q$113:Q$142,MATCH($B252,$B$113:$B$142,0))</f>
        <v>328.2</v>
      </c>
      <c r="R252" s="16">
        <f t="shared" si="383"/>
        <v>306.95000000000005</v>
      </c>
      <c r="S252" s="16">
        <f t="shared" si="383"/>
        <v>284.30999999999995</v>
      </c>
      <c r="U252" s="16">
        <f t="shared" si="387"/>
        <v>534.29000000000008</v>
      </c>
      <c r="V252" s="16">
        <f t="shared" si="384"/>
        <v>361.18000000000006</v>
      </c>
      <c r="W252" s="16">
        <f t="shared" si="384"/>
        <v>320.57000000000005</v>
      </c>
      <c r="X252" s="16">
        <f t="shared" si="384"/>
        <v>299.75</v>
      </c>
      <c r="Y252" s="16">
        <f t="shared" si="384"/>
        <v>284.18999999999994</v>
      </c>
    </row>
    <row r="253" spans="2:37">
      <c r="B253" s="3">
        <v>2032</v>
      </c>
      <c r="C253" s="16">
        <f t="shared" si="385"/>
        <v>510.15</v>
      </c>
      <c r="D253" s="16">
        <f t="shared" si="381"/>
        <v>359.15999999999997</v>
      </c>
      <c r="E253" s="16">
        <f t="shared" si="381"/>
        <v>315.96999999999997</v>
      </c>
      <c r="F253" s="16">
        <f t="shared" si="381"/>
        <v>294.03999999999996</v>
      </c>
      <c r="G253" s="16">
        <f t="shared" si="381"/>
        <v>251.2</v>
      </c>
      <c r="I253" s="16">
        <f t="shared" si="386"/>
        <v>507.49</v>
      </c>
      <c r="J253" s="16">
        <f t="shared" si="382"/>
        <v>355.83</v>
      </c>
      <c r="K253" s="16">
        <f t="shared" si="382"/>
        <v>312.7</v>
      </c>
      <c r="L253" s="16">
        <f t="shared" si="382"/>
        <v>290.8</v>
      </c>
      <c r="M253" s="16">
        <f t="shared" si="382"/>
        <v>248.54000000000002</v>
      </c>
      <c r="O253" s="16">
        <f t="shared" si="386"/>
        <v>510.15</v>
      </c>
      <c r="P253" s="16">
        <f t="shared" si="383"/>
        <v>358.48999999999995</v>
      </c>
      <c r="Q253" s="16">
        <f t="shared" si="383"/>
        <v>315.35999999999996</v>
      </c>
      <c r="R253" s="16">
        <f t="shared" si="383"/>
        <v>293.45999999999998</v>
      </c>
      <c r="S253" s="16">
        <f t="shared" si="383"/>
        <v>251.2</v>
      </c>
      <c r="U253" s="16">
        <f t="shared" si="387"/>
        <v>510.11</v>
      </c>
      <c r="V253" s="16">
        <f t="shared" si="384"/>
        <v>350.42</v>
      </c>
      <c r="W253" s="16">
        <f t="shared" si="384"/>
        <v>307.93</v>
      </c>
      <c r="X253" s="16">
        <f t="shared" si="384"/>
        <v>286.48</v>
      </c>
      <c r="Y253" s="16">
        <f t="shared" si="384"/>
        <v>251.16000000000003</v>
      </c>
    </row>
    <row r="254" spans="2:37">
      <c r="B254" s="3">
        <v>2033</v>
      </c>
      <c r="C254" s="16">
        <f t="shared" si="385"/>
        <v>500.06</v>
      </c>
      <c r="D254" s="16">
        <f t="shared" si="381"/>
        <v>354.50000000000006</v>
      </c>
      <c r="E254" s="16">
        <f t="shared" si="381"/>
        <v>310.51000000000005</v>
      </c>
      <c r="F254" s="16">
        <f t="shared" si="381"/>
        <v>288.31</v>
      </c>
      <c r="G254" s="16">
        <f t="shared" si="381"/>
        <v>241.42000000000002</v>
      </c>
      <c r="I254" s="16">
        <f t="shared" si="386"/>
        <v>497.47999999999996</v>
      </c>
      <c r="J254" s="16">
        <f t="shared" si="382"/>
        <v>351.25999999999993</v>
      </c>
      <c r="K254" s="16">
        <f t="shared" si="382"/>
        <v>307.33000000000004</v>
      </c>
      <c r="L254" s="16">
        <f t="shared" si="382"/>
        <v>285.15999999999997</v>
      </c>
      <c r="M254" s="16">
        <f t="shared" si="382"/>
        <v>238.83999999999997</v>
      </c>
      <c r="O254" s="16">
        <f t="shared" si="386"/>
        <v>500.06</v>
      </c>
      <c r="P254" s="16">
        <f>INDEX(P$113:P$142,MATCH($B254,$B$113:$B$142,0))</f>
        <v>353.84</v>
      </c>
      <c r="Q254" s="16">
        <f t="shared" si="383"/>
        <v>309.91000000000008</v>
      </c>
      <c r="R254" s="16">
        <f t="shared" si="383"/>
        <v>287.74</v>
      </c>
      <c r="S254" s="16">
        <f t="shared" si="383"/>
        <v>241.42000000000002</v>
      </c>
      <c r="U254" s="16">
        <f t="shared" si="387"/>
        <v>500.04999999999995</v>
      </c>
      <c r="V254" s="16">
        <f t="shared" si="384"/>
        <v>345.82999999999993</v>
      </c>
      <c r="W254" s="16">
        <f t="shared" si="384"/>
        <v>302.55000000000007</v>
      </c>
      <c r="X254" s="16">
        <f t="shared" si="384"/>
        <v>280.84000000000003</v>
      </c>
      <c r="Y254" s="16">
        <f t="shared" si="384"/>
        <v>241.41</v>
      </c>
    </row>
    <row r="255" spans="2:37">
      <c r="B255" s="3">
        <v>2034</v>
      </c>
      <c r="C255" s="16">
        <f t="shared" si="385"/>
        <v>490.94000000000005</v>
      </c>
      <c r="D255" s="16">
        <f t="shared" si="381"/>
        <v>350.24000000000007</v>
      </c>
      <c r="E255" s="16">
        <f t="shared" si="381"/>
        <v>305.53000000000003</v>
      </c>
      <c r="F255" s="16">
        <f t="shared" si="381"/>
        <v>283.09000000000003</v>
      </c>
      <c r="G255" s="16">
        <f t="shared" si="381"/>
        <v>233.57</v>
      </c>
      <c r="I255" s="16">
        <f t="shared" si="386"/>
        <v>488.44000000000005</v>
      </c>
      <c r="J255" s="16">
        <f t="shared" si="382"/>
        <v>347.08</v>
      </c>
      <c r="K255" s="16">
        <f t="shared" si="382"/>
        <v>302.43</v>
      </c>
      <c r="L255" s="16">
        <f t="shared" si="382"/>
        <v>280.03000000000003</v>
      </c>
      <c r="M255" s="16">
        <f t="shared" si="382"/>
        <v>231.07</v>
      </c>
      <c r="O255" s="16">
        <f t="shared" si="386"/>
        <v>490.94000000000005</v>
      </c>
      <c r="P255" s="16">
        <f t="shared" si="383"/>
        <v>349.58</v>
      </c>
      <c r="Q255" s="16">
        <f t="shared" si="383"/>
        <v>304.93</v>
      </c>
      <c r="R255" s="16">
        <f t="shared" si="383"/>
        <v>282.53000000000003</v>
      </c>
      <c r="S255" s="16">
        <f t="shared" si="383"/>
        <v>233.57</v>
      </c>
      <c r="U255" s="16">
        <f t="shared" si="387"/>
        <v>490.96000000000004</v>
      </c>
      <c r="V255" s="16">
        <f t="shared" si="384"/>
        <v>341.63000000000005</v>
      </c>
      <c r="W255" s="16">
        <f t="shared" si="384"/>
        <v>297.64999999999998</v>
      </c>
      <c r="X255" s="16">
        <f t="shared" si="384"/>
        <v>275.72000000000003</v>
      </c>
      <c r="Y255" s="16">
        <f t="shared" si="384"/>
        <v>233.58999999999997</v>
      </c>
    </row>
    <row r="256" spans="2:37">
      <c r="B256" s="3">
        <v>2035</v>
      </c>
      <c r="C256" s="16">
        <f t="shared" si="385"/>
        <v>482.63000000000005</v>
      </c>
      <c r="D256" s="16">
        <f t="shared" si="381"/>
        <v>346.32000000000005</v>
      </c>
      <c r="E256" s="16">
        <f t="shared" si="381"/>
        <v>300.94999999999993</v>
      </c>
      <c r="F256" s="16">
        <f t="shared" si="381"/>
        <v>278.29000000000002</v>
      </c>
      <c r="G256" s="16">
        <f t="shared" si="381"/>
        <v>226.98000000000002</v>
      </c>
      <c r="I256" s="16">
        <f t="shared" si="386"/>
        <v>480.21000000000004</v>
      </c>
      <c r="J256" s="16">
        <f t="shared" si="382"/>
        <v>343.25</v>
      </c>
      <c r="K256" s="16">
        <f t="shared" si="382"/>
        <v>297.93</v>
      </c>
      <c r="L256" s="16">
        <f t="shared" si="382"/>
        <v>275.31</v>
      </c>
      <c r="M256" s="16">
        <f t="shared" si="382"/>
        <v>224.56</v>
      </c>
      <c r="O256" s="16">
        <f t="shared" si="386"/>
        <v>482.63000000000005</v>
      </c>
      <c r="P256" s="16">
        <f t="shared" si="383"/>
        <v>345.67</v>
      </c>
      <c r="Q256" s="16">
        <f t="shared" si="383"/>
        <v>300.34999999999997</v>
      </c>
      <c r="R256" s="16">
        <f t="shared" si="383"/>
        <v>277.73</v>
      </c>
      <c r="S256" s="16">
        <f t="shared" si="383"/>
        <v>226.98000000000002</v>
      </c>
      <c r="U256" s="16">
        <f t="shared" si="387"/>
        <v>482.69000000000005</v>
      </c>
      <c r="V256" s="16">
        <f t="shared" si="384"/>
        <v>337.79</v>
      </c>
      <c r="W256" s="16">
        <f t="shared" si="384"/>
        <v>293.15999999999997</v>
      </c>
      <c r="X256" s="16">
        <f t="shared" si="384"/>
        <v>271.02</v>
      </c>
      <c r="Y256" s="16">
        <f t="shared" si="384"/>
        <v>227.04000000000002</v>
      </c>
    </row>
    <row r="257" spans="2:25">
      <c r="B257" s="3">
        <v>2039</v>
      </c>
      <c r="C257" s="16">
        <f t="shared" si="385"/>
        <v>455.17999999999995</v>
      </c>
      <c r="D257" s="16">
        <f t="shared" si="381"/>
        <v>333.12000000000006</v>
      </c>
      <c r="E257" s="16">
        <f t="shared" si="381"/>
        <v>285.59999999999997</v>
      </c>
      <c r="F257" s="16">
        <f t="shared" si="381"/>
        <v>262.20000000000005</v>
      </c>
      <c r="G257" s="16">
        <f t="shared" si="381"/>
        <v>207.73999999999998</v>
      </c>
      <c r="I257" s="16">
        <f t="shared" si="386"/>
        <v>453.01999999999992</v>
      </c>
      <c r="J257" s="16">
        <f t="shared" si="382"/>
        <v>330.31</v>
      </c>
      <c r="K257" s="16">
        <f t="shared" si="382"/>
        <v>282.84999999999991</v>
      </c>
      <c r="L257" s="16">
        <f t="shared" si="382"/>
        <v>259.49</v>
      </c>
      <c r="M257" s="16">
        <f t="shared" si="382"/>
        <v>205.57999999999998</v>
      </c>
      <c r="O257" s="16">
        <f t="shared" si="386"/>
        <v>455.17999999999995</v>
      </c>
      <c r="P257" s="16">
        <f t="shared" si="383"/>
        <v>332.47</v>
      </c>
      <c r="Q257" s="16">
        <f t="shared" si="383"/>
        <v>285.00999999999993</v>
      </c>
      <c r="R257" s="16">
        <f t="shared" si="383"/>
        <v>261.65000000000003</v>
      </c>
      <c r="S257" s="16">
        <f t="shared" si="383"/>
        <v>207.73999999999998</v>
      </c>
      <c r="U257" s="16">
        <f t="shared" si="387"/>
        <v>455.33999999999992</v>
      </c>
      <c r="V257" s="16">
        <f t="shared" si="384"/>
        <v>324.8</v>
      </c>
      <c r="W257" s="16">
        <f t="shared" si="384"/>
        <v>278.07</v>
      </c>
      <c r="X257" s="16">
        <f t="shared" si="384"/>
        <v>255.22000000000003</v>
      </c>
      <c r="Y257" s="16">
        <f t="shared" si="384"/>
        <v>207.89999999999998</v>
      </c>
    </row>
    <row r="258" spans="2:25">
      <c r="B258" s="3">
        <v>2040</v>
      </c>
      <c r="C258" s="16">
        <f t="shared" si="385"/>
        <v>449.40000000000003</v>
      </c>
      <c r="D258" s="16">
        <f t="shared" si="381"/>
        <v>330.28000000000003</v>
      </c>
      <c r="E258" s="16">
        <f t="shared" si="381"/>
        <v>282.32000000000005</v>
      </c>
      <c r="F258" s="16">
        <f t="shared" si="381"/>
        <v>258.76</v>
      </c>
      <c r="G258" s="16">
        <f t="shared" si="381"/>
        <v>204.01999999999998</v>
      </c>
      <c r="I258" s="16">
        <f t="shared" si="386"/>
        <v>447.30000000000007</v>
      </c>
      <c r="J258" s="16">
        <f t="shared" si="382"/>
        <v>327.53999999999996</v>
      </c>
      <c r="K258" s="16">
        <f t="shared" si="382"/>
        <v>279.64</v>
      </c>
      <c r="L258" s="16">
        <f t="shared" si="382"/>
        <v>256.12</v>
      </c>
      <c r="M258" s="16">
        <f t="shared" si="382"/>
        <v>201.92</v>
      </c>
      <c r="O258" s="16">
        <f t="shared" si="386"/>
        <v>449.40000000000003</v>
      </c>
      <c r="P258" s="16">
        <f t="shared" si="383"/>
        <v>329.64</v>
      </c>
      <c r="Q258" s="16">
        <f t="shared" si="383"/>
        <v>281.74</v>
      </c>
      <c r="R258" s="16">
        <f t="shared" si="383"/>
        <v>258.21999999999997</v>
      </c>
      <c r="S258" s="16">
        <f t="shared" si="383"/>
        <v>204.01999999999998</v>
      </c>
      <c r="U258" s="16">
        <f t="shared" si="387"/>
        <v>449.58000000000004</v>
      </c>
      <c r="V258" s="16">
        <f t="shared" si="384"/>
        <v>322</v>
      </c>
      <c r="W258" s="16">
        <f t="shared" si="384"/>
        <v>274.86</v>
      </c>
      <c r="X258" s="16">
        <f t="shared" si="384"/>
        <v>251.85000000000002</v>
      </c>
      <c r="Y258" s="16">
        <f t="shared" si="384"/>
        <v>204.2</v>
      </c>
    </row>
    <row r="259" spans="2:25">
      <c r="B259" s="3">
        <v>2045</v>
      </c>
      <c r="C259" s="16">
        <f t="shared" si="385"/>
        <v>424.77</v>
      </c>
      <c r="D259" s="16">
        <f t="shared" si="381"/>
        <v>318.08000000000004</v>
      </c>
      <c r="E259" s="16">
        <f t="shared" si="381"/>
        <v>268.22000000000003</v>
      </c>
      <c r="F259" s="16">
        <f t="shared" si="381"/>
        <v>244</v>
      </c>
      <c r="G259" s="16">
        <f t="shared" si="381"/>
        <v>189.05</v>
      </c>
      <c r="I259" s="16">
        <f t="shared" si="386"/>
        <v>422.91999999999996</v>
      </c>
      <c r="J259" s="16">
        <f t="shared" si="382"/>
        <v>315.60000000000002</v>
      </c>
      <c r="K259" s="16">
        <f t="shared" si="382"/>
        <v>265.79999999999995</v>
      </c>
      <c r="L259" s="16">
        <f t="shared" si="382"/>
        <v>241.62999999999997</v>
      </c>
      <c r="M259" s="16">
        <f t="shared" si="382"/>
        <v>187.20000000000002</v>
      </c>
      <c r="O259" s="16">
        <f t="shared" si="386"/>
        <v>424.77</v>
      </c>
      <c r="P259" s="16">
        <f t="shared" si="383"/>
        <v>317.45000000000005</v>
      </c>
      <c r="Q259" s="16">
        <f t="shared" si="383"/>
        <v>267.64999999999998</v>
      </c>
      <c r="R259" s="16">
        <f t="shared" si="383"/>
        <v>243.47999999999996</v>
      </c>
      <c r="S259" s="16">
        <f t="shared" si="383"/>
        <v>189.05</v>
      </c>
      <c r="U259" s="16">
        <f t="shared" si="387"/>
        <v>425.04999999999995</v>
      </c>
      <c r="V259" s="16">
        <f t="shared" si="384"/>
        <v>310.02</v>
      </c>
      <c r="W259" s="16">
        <f t="shared" si="384"/>
        <v>261.02</v>
      </c>
      <c r="X259" s="16">
        <f t="shared" si="384"/>
        <v>237.39000000000001</v>
      </c>
      <c r="Y259" s="16">
        <f t="shared" si="384"/>
        <v>189.33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FFC3A-D1C4-2A4C-991D-A65E9EFFA669}">
  <dimension ref="A1:AG141"/>
  <sheetViews>
    <sheetView showGridLines="0" zoomScale="131" zoomScaleNormal="131" workbookViewId="0">
      <selection activeCell="E79" sqref="E79"/>
    </sheetView>
  </sheetViews>
  <sheetFormatPr defaultColWidth="11.42578125" defaultRowHeight="12"/>
  <cols>
    <col min="2" max="2" width="17" customWidth="1"/>
    <col min="14" max="18" width="11.140625" bestFit="1" customWidth="1"/>
    <col min="19" max="22" width="11.85546875" bestFit="1" customWidth="1"/>
    <col min="23" max="25" width="12.85546875" bestFit="1" customWidth="1"/>
    <col min="26" max="29" width="14" bestFit="1" customWidth="1"/>
    <col min="30" max="32" width="15" bestFit="1" customWidth="1"/>
  </cols>
  <sheetData>
    <row r="1" spans="1:5" s="34" customFormat="1" ht="15.95">
      <c r="A1" s="34" t="s">
        <v>50</v>
      </c>
    </row>
    <row r="3" spans="1:5">
      <c r="B3" s="3" t="s">
        <v>51</v>
      </c>
      <c r="C3" s="13">
        <v>1.1101111082700337</v>
      </c>
      <c r="D3" s="13">
        <v>1.1101111082700337</v>
      </c>
      <c r="E3" s="13">
        <v>1.1101111082700337</v>
      </c>
    </row>
    <row r="5" spans="1:5" ht="12.95">
      <c r="B5" s="1" t="s">
        <v>52</v>
      </c>
      <c r="C5" s="1"/>
      <c r="D5" s="1"/>
      <c r="E5" s="1"/>
    </row>
    <row r="6" spans="1:5" ht="12.95">
      <c r="B6" s="1" t="s">
        <v>53</v>
      </c>
      <c r="C6" s="1"/>
      <c r="D6" s="1"/>
      <c r="E6" s="1"/>
    </row>
    <row r="7" spans="1:5">
      <c r="B7" s="2"/>
      <c r="C7" s="2" t="s">
        <v>54</v>
      </c>
      <c r="D7" s="2" t="s">
        <v>55</v>
      </c>
      <c r="E7" s="2" t="s">
        <v>56</v>
      </c>
    </row>
    <row r="8" spans="1:5">
      <c r="B8" s="3">
        <v>2021</v>
      </c>
      <c r="C8" s="5">
        <v>3425.1037065651635</v>
      </c>
      <c r="D8" s="5">
        <v>3683.9033164956104</v>
      </c>
      <c r="E8" s="5">
        <v>4160.5247616015595</v>
      </c>
    </row>
    <row r="9" spans="1:5">
      <c r="B9" s="3">
        <v>2022</v>
      </c>
      <c r="C9" s="5">
        <v>3723.5016810631892</v>
      </c>
      <c r="D9" s="5">
        <v>4032.7498522267747</v>
      </c>
      <c r="E9" s="5">
        <v>4622.0266341147899</v>
      </c>
    </row>
    <row r="10" spans="1:5">
      <c r="B10" s="3">
        <v>2023</v>
      </c>
      <c r="C10" s="5">
        <v>3432.1840700684047</v>
      </c>
      <c r="D10" s="5">
        <v>3737.2685389665344</v>
      </c>
      <c r="E10" s="5">
        <v>4331.5083802980052</v>
      </c>
    </row>
    <row r="11" spans="1:5">
      <c r="B11" s="3">
        <v>2024</v>
      </c>
      <c r="C11" s="5">
        <v>3021.9997517249963</v>
      </c>
      <c r="D11" s="5">
        <v>3305.3210052063378</v>
      </c>
      <c r="E11" s="5">
        <v>3866.0125726349902</v>
      </c>
    </row>
    <row r="12" spans="1:5">
      <c r="B12" s="3">
        <v>2025</v>
      </c>
      <c r="C12" s="5">
        <v>2941.7909947882813</v>
      </c>
      <c r="D12" s="5">
        <v>3229.9915121013114</v>
      </c>
      <c r="E12" s="5">
        <v>3807.4111714428682</v>
      </c>
    </row>
    <row r="13" spans="1:5">
      <c r="B13" s="3">
        <v>2026</v>
      </c>
      <c r="C13" s="5">
        <v>2873.9754570794457</v>
      </c>
      <c r="D13" s="5">
        <v>3166.3013331812967</v>
      </c>
      <c r="E13" s="5">
        <v>3757.8643927105854</v>
      </c>
    </row>
    <row r="14" spans="1:5">
      <c r="B14" s="3">
        <v>2027</v>
      </c>
      <c r="C14" s="5">
        <v>2815.2309662864809</v>
      </c>
      <c r="D14" s="5">
        <v>3111.1303907162692</v>
      </c>
      <c r="E14" s="5">
        <v>3714.9450207584482</v>
      </c>
    </row>
    <row r="15" spans="1:5">
      <c r="B15" s="3">
        <v>2028</v>
      </c>
      <c r="C15" s="5">
        <v>2763.4146531507399</v>
      </c>
      <c r="D15" s="5">
        <v>3062.4661705966828</v>
      </c>
      <c r="E15" s="5">
        <v>3677.0874517057323</v>
      </c>
    </row>
    <row r="16" spans="1:5">
      <c r="B16" s="3">
        <v>2029</v>
      </c>
      <c r="C16" s="5">
        <v>2717.0633815856554</v>
      </c>
      <c r="D16" s="5">
        <v>3018.9345423166674</v>
      </c>
      <c r="E16" s="5">
        <v>3643.2227022134339</v>
      </c>
    </row>
    <row r="17" spans="2:5">
      <c r="B17" s="3">
        <v>2030</v>
      </c>
      <c r="C17" s="5">
        <v>2675.1335561719816</v>
      </c>
      <c r="D17" s="5">
        <v>2979.5553945150573</v>
      </c>
      <c r="E17" s="5">
        <v>3612.5883099746789</v>
      </c>
    </row>
    <row r="18" spans="2:5">
      <c r="B18" s="3">
        <v>2031</v>
      </c>
      <c r="C18" s="5">
        <v>2636.8546246489395</v>
      </c>
      <c r="D18" s="5">
        <v>2943.605049211641</v>
      </c>
      <c r="E18" s="5">
        <v>3584.6213010213123</v>
      </c>
    </row>
    <row r="19" spans="2:5">
      <c r="B19" s="3">
        <v>2032</v>
      </c>
      <c r="C19" s="5">
        <v>2601.641421135113</v>
      </c>
      <c r="D19" s="5">
        <v>2910.5339373704041</v>
      </c>
      <c r="E19" s="5">
        <v>3558.8941467156828</v>
      </c>
    </row>
    <row r="20" spans="2:5">
      <c r="B20" s="3">
        <v>2033</v>
      </c>
      <c r="C20" s="5">
        <v>2569.0390869401049</v>
      </c>
      <c r="D20" s="5">
        <v>2879.9148702916264</v>
      </c>
      <c r="E20" s="5">
        <v>3535.0745222890287</v>
      </c>
    </row>
    <row r="21" spans="2:5">
      <c r="B21" s="3">
        <v>2034</v>
      </c>
      <c r="C21" s="5">
        <v>2538.687039948114</v>
      </c>
      <c r="D21" s="5">
        <v>2851.4092008120392</v>
      </c>
      <c r="E21" s="5">
        <v>3512.8989824762984</v>
      </c>
    </row>
    <row r="22" spans="2:5">
      <c r="B22" s="3">
        <v>2035</v>
      </c>
      <c r="C22" s="5">
        <v>2510.2945961471396</v>
      </c>
      <c r="D22" s="5">
        <v>2824.7439278265992</v>
      </c>
      <c r="E22" s="5">
        <v>3492.1551503368923</v>
      </c>
    </row>
    <row r="23" spans="2:5">
      <c r="B23" s="3">
        <v>2036</v>
      </c>
      <c r="C23" s="5">
        <v>2483.6239948141879</v>
      </c>
      <c r="D23" s="5">
        <v>2799.6957540866333</v>
      </c>
      <c r="E23" s="5">
        <v>3472.6693152680282</v>
      </c>
    </row>
    <row r="24" spans="2:5">
      <c r="B24" s="3">
        <v>2037</v>
      </c>
      <c r="C24" s="5">
        <v>2458.4782830113986</v>
      </c>
      <c r="D24" s="5">
        <v>2776.0797077070129</v>
      </c>
      <c r="E24" s="5">
        <v>3454.2975812841769</v>
      </c>
    </row>
    <row r="25" spans="2:5">
      <c r="B25" s="3">
        <v>2038</v>
      </c>
      <c r="C25" s="5">
        <v>2434.69248013998</v>
      </c>
      <c r="D25" s="5">
        <v>2753.7408441984594</v>
      </c>
      <c r="E25" s="5">
        <v>3436.9194117428578</v>
      </c>
    </row>
    <row r="26" spans="2:5">
      <c r="B26" s="3">
        <v>2039</v>
      </c>
      <c r="C26" s="5">
        <v>2412.1270114463141</v>
      </c>
      <c r="D26" s="5">
        <v>2732.548079426997</v>
      </c>
      <c r="E26" s="5">
        <v>3420.4328317918785</v>
      </c>
    </row>
    <row r="27" spans="2:5">
      <c r="B27" s="3">
        <v>2040</v>
      </c>
      <c r="C27" s="5">
        <v>2390.6627453025631</v>
      </c>
      <c r="D27" s="5">
        <v>2712.3895287869987</v>
      </c>
      <c r="E27" s="5">
        <v>3404.7508025518937</v>
      </c>
    </row>
    <row r="28" spans="2:5">
      <c r="B28" s="3">
        <v>2041</v>
      </c>
      <c r="C28" s="5">
        <v>2370.1971860326398</v>
      </c>
      <c r="D28" s="5">
        <v>2693.1689316253869</v>
      </c>
      <c r="E28" s="5">
        <v>3389.798439553123</v>
      </c>
    </row>
    <row r="29" spans="2:5">
      <c r="B29" s="3">
        <v>2042</v>
      </c>
      <c r="C29" s="5">
        <v>2350.641513724061</v>
      </c>
      <c r="D29" s="5">
        <v>2674.8028711278334</v>
      </c>
      <c r="E29" s="5">
        <v>3375.510849989294</v>
      </c>
    </row>
    <row r="30" spans="2:5">
      <c r="B30" s="3">
        <v>2043</v>
      </c>
      <c r="C30" s="5">
        <v>2331.9182545095982</v>
      </c>
      <c r="D30" s="5">
        <v>2657.2185863219702</v>
      </c>
      <c r="E30" s="5">
        <v>3361.8314305997569</v>
      </c>
    </row>
    <row r="31" spans="2:5">
      <c r="B31" s="3">
        <v>2044</v>
      </c>
      <c r="C31" s="5">
        <v>2313.9594267454886</v>
      </c>
      <c r="D31" s="5">
        <v>2640.3522310273952</v>
      </c>
      <c r="E31" s="5">
        <v>3348.7105132468646</v>
      </c>
    </row>
    <row r="32" spans="2:5">
      <c r="B32" s="3">
        <v>2045</v>
      </c>
      <c r="C32" s="5">
        <v>2296.7050509957717</v>
      </c>
      <c r="D32" s="5">
        <v>2624.1474744807338</v>
      </c>
      <c r="E32" s="5">
        <v>3336.1042762941274</v>
      </c>
    </row>
    <row r="33" spans="2:5">
      <c r="B33" s="3">
        <v>2046</v>
      </c>
      <c r="C33" s="5">
        <v>2280.1019413738572</v>
      </c>
      <c r="D33" s="5">
        <v>2608.5543662023847</v>
      </c>
      <c r="E33" s="5">
        <v>3323.973861547041</v>
      </c>
    </row>
    <row r="34" spans="2:5">
      <c r="B34" s="3">
        <v>2047</v>
      </c>
      <c r="C34" s="5">
        <v>2264.1027168007631</v>
      </c>
      <c r="D34" s="5">
        <v>2593.528407401956</v>
      </c>
      <c r="E34" s="5">
        <v>3312.2846518674733</v>
      </c>
    </row>
    <row r="35" spans="2:5">
      <c r="B35" s="3">
        <v>2048</v>
      </c>
      <c r="C35" s="5">
        <v>2248.664985844398</v>
      </c>
      <c r="D35" s="5">
        <v>2579.0297854054538</v>
      </c>
      <c r="E35" s="5">
        <v>3301.0056756082627</v>
      </c>
    </row>
    <row r="36" spans="2:5">
      <c r="B36" s="3">
        <v>2049</v>
      </c>
      <c r="C36" s="5">
        <v>2233.7506698087732</v>
      </c>
      <c r="D36" s="5">
        <v>2565.0227379223688</v>
      </c>
      <c r="E36" s="5">
        <v>3290.1091120547426</v>
      </c>
    </row>
    <row r="37" spans="2:5">
      <c r="B37" s="3">
        <v>2050</v>
      </c>
      <c r="C37" s="5">
        <v>2219.3254368574139</v>
      </c>
      <c r="D37" s="5">
        <v>2551.4750215925269</v>
      </c>
      <c r="E37" s="5">
        <v>3279.5698779890731</v>
      </c>
    </row>
    <row r="39" spans="2:5" ht="12.95">
      <c r="B39" s="1" t="s">
        <v>52</v>
      </c>
      <c r="C39" s="1"/>
      <c r="D39" s="1"/>
      <c r="E39" s="1"/>
    </row>
    <row r="40" spans="2:5" ht="12.95">
      <c r="B40" s="1" t="s">
        <v>53</v>
      </c>
      <c r="C40" s="1"/>
      <c r="D40" s="1"/>
      <c r="E40" s="1"/>
    </row>
    <row r="41" spans="2:5">
      <c r="B41" s="2"/>
      <c r="C41" s="2"/>
      <c r="D41" s="2" t="s">
        <v>55</v>
      </c>
      <c r="E41" s="2"/>
    </row>
    <row r="42" spans="2:5">
      <c r="B42" s="3">
        <v>2021</v>
      </c>
      <c r="C42" s="38"/>
      <c r="D42" s="5">
        <v>9924</v>
      </c>
      <c r="E42" s="38"/>
    </row>
    <row r="43" spans="2:5">
      <c r="B43" s="3">
        <v>2022</v>
      </c>
      <c r="C43" s="38"/>
      <c r="D43" s="5">
        <v>9584.6574624258992</v>
      </c>
      <c r="E43" s="38"/>
    </row>
    <row r="44" spans="2:5">
      <c r="B44" s="3">
        <v>2023</v>
      </c>
      <c r="C44" s="38"/>
      <c r="D44" s="5">
        <v>9320.8632368008293</v>
      </c>
      <c r="E44" s="38"/>
    </row>
    <row r="45" spans="2:5">
      <c r="B45" s="3">
        <v>2024</v>
      </c>
      <c r="C45" s="38"/>
      <c r="D45" s="5">
        <v>8507.011063819642</v>
      </c>
      <c r="E45" s="38"/>
    </row>
    <row r="46" spans="2:5">
      <c r="B46" s="3">
        <v>2025</v>
      </c>
      <c r="C46" s="38"/>
      <c r="D46" s="5">
        <v>7764.2204805902575</v>
      </c>
      <c r="E46" s="38"/>
    </row>
    <row r="47" spans="2:5">
      <c r="B47" s="3">
        <v>2026</v>
      </c>
      <c r="C47" s="38"/>
      <c r="D47" s="5">
        <v>7086.2867367836861</v>
      </c>
      <c r="E47" s="38"/>
    </row>
    <row r="48" spans="2:5">
      <c r="B48" s="3">
        <v>2027</v>
      </c>
      <c r="C48" s="38"/>
      <c r="D48" s="5">
        <v>6467.5468505112394</v>
      </c>
      <c r="E48" s="38"/>
    </row>
    <row r="49" spans="2:5">
      <c r="B49" s="3">
        <v>2028</v>
      </c>
      <c r="C49" s="38"/>
      <c r="D49" s="5">
        <v>5902.8323037550717</v>
      </c>
      <c r="E49" s="38"/>
    </row>
    <row r="50" spans="2:5">
      <c r="B50" s="3">
        <v>2029</v>
      </c>
      <c r="C50" s="38"/>
      <c r="D50" s="5">
        <v>5387.4258682022755</v>
      </c>
      <c r="E50" s="38"/>
    </row>
    <row r="51" spans="2:5">
      <c r="B51" s="3">
        <v>2030</v>
      </c>
      <c r="C51" s="38"/>
      <c r="D51" s="5">
        <v>4917.0222008359051</v>
      </c>
      <c r="E51" s="38"/>
    </row>
    <row r="52" spans="2:5">
      <c r="B52" s="3">
        <v>2031</v>
      </c>
      <c r="C52" s="38"/>
      <c r="D52" s="5">
        <v>4571.7137947258889</v>
      </c>
      <c r="E52" s="38"/>
    </row>
    <row r="53" spans="2:5">
      <c r="B53" s="3">
        <v>2032</v>
      </c>
      <c r="C53" s="38"/>
      <c r="D53" s="5">
        <v>4358.0952136759979</v>
      </c>
      <c r="E53" s="38"/>
    </row>
    <row r="54" spans="2:5">
      <c r="B54" s="3">
        <v>2033</v>
      </c>
      <c r="C54" s="38"/>
      <c r="D54" s="5">
        <v>4205.2420071256702</v>
      </c>
      <c r="E54" s="38"/>
    </row>
    <row r="55" spans="2:5">
      <c r="B55" s="3">
        <v>2034</v>
      </c>
      <c r="C55" s="38"/>
      <c r="D55" s="5">
        <v>4087.1239485420883</v>
      </c>
      <c r="E55" s="38"/>
    </row>
    <row r="56" spans="2:5">
      <c r="B56" s="3">
        <v>2035</v>
      </c>
      <c r="C56" s="38"/>
      <c r="D56" s="5">
        <v>3991.3676499786525</v>
      </c>
      <c r="E56" s="38"/>
    </row>
    <row r="57" spans="2:5">
      <c r="B57" s="3">
        <v>2036</v>
      </c>
      <c r="C57" s="38"/>
      <c r="D57" s="5">
        <v>3911.1512542387077</v>
      </c>
      <c r="E57" s="38"/>
    </row>
    <row r="58" spans="2:5">
      <c r="B58" s="3">
        <v>2037</v>
      </c>
      <c r="C58" s="38"/>
      <c r="D58" s="5">
        <v>3842.3280579458883</v>
      </c>
      <c r="E58" s="38"/>
    </row>
    <row r="59" spans="2:5">
      <c r="B59" s="3">
        <v>2038</v>
      </c>
      <c r="C59" s="38"/>
      <c r="D59" s="5">
        <v>3782.1959583544663</v>
      </c>
      <c r="E59" s="38"/>
    </row>
    <row r="60" spans="2:5">
      <c r="B60" s="3">
        <v>2039</v>
      </c>
      <c r="C60" s="38"/>
      <c r="D60" s="5">
        <v>3728.8998102086166</v>
      </c>
      <c r="E60" s="38"/>
    </row>
    <row r="61" spans="2:5">
      <c r="B61" s="3">
        <v>2040</v>
      </c>
      <c r="C61" s="38"/>
      <c r="D61" s="5">
        <v>3681.113015215562</v>
      </c>
      <c r="E61" s="38"/>
    </row>
    <row r="62" spans="2:5">
      <c r="B62" s="3">
        <v>2041</v>
      </c>
      <c r="C62" s="38"/>
      <c r="D62" s="5">
        <v>3637.8554189470615</v>
      </c>
      <c r="E62" s="38"/>
    </row>
    <row r="63" spans="2:5">
      <c r="B63" s="3">
        <v>2042</v>
      </c>
      <c r="C63" s="38"/>
      <c r="D63" s="5">
        <v>3598.3831455221052</v>
      </c>
      <c r="E63" s="38"/>
    </row>
    <row r="64" spans="2:5">
      <c r="B64" s="3">
        <v>2043</v>
      </c>
      <c r="C64" s="38"/>
      <c r="D64" s="5">
        <v>3562.1188355065128</v>
      </c>
      <c r="E64" s="38"/>
    </row>
    <row r="65" spans="2:14">
      <c r="B65" s="3">
        <v>2044</v>
      </c>
      <c r="C65" s="38"/>
      <c r="D65" s="5">
        <v>3528.6057604817424</v>
      </c>
      <c r="E65" s="38"/>
    </row>
    <row r="66" spans="2:14">
      <c r="B66" s="3">
        <v>2045</v>
      </c>
      <c r="C66" s="38"/>
      <c r="D66" s="5">
        <v>3497.476659620811</v>
      </c>
      <c r="E66" s="38"/>
    </row>
    <row r="67" spans="2:14">
      <c r="B67" s="3">
        <v>2046</v>
      </c>
      <c r="C67" s="38"/>
      <c r="D67" s="5">
        <v>3468.4319862534012</v>
      </c>
      <c r="E67" s="38"/>
    </row>
    <row r="68" spans="2:14">
      <c r="B68" s="3">
        <v>2047</v>
      </c>
      <c r="C68" s="38"/>
      <c r="D68" s="5">
        <v>3441.2243579568722</v>
      </c>
      <c r="E68" s="38"/>
    </row>
    <row r="69" spans="2:14">
      <c r="B69" s="3">
        <v>2048</v>
      </c>
      <c r="C69" s="38"/>
      <c r="D69" s="5">
        <v>3415.6472076668374</v>
      </c>
      <c r="E69" s="38"/>
    </row>
    <row r="70" spans="2:14">
      <c r="B70" s="3">
        <v>2049</v>
      </c>
      <c r="C70" s="38"/>
      <c r="D70" s="5">
        <v>3391.5263475552565</v>
      </c>
      <c r="E70" s="38"/>
    </row>
    <row r="71" spans="2:14">
      <c r="B71" s="3">
        <v>2050</v>
      </c>
      <c r="C71" s="38"/>
      <c r="D71" s="5">
        <v>3368.7135950164593</v>
      </c>
      <c r="E71" s="38"/>
    </row>
    <row r="73" spans="2:14" ht="12.95">
      <c r="B73" s="1" t="s">
        <v>57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ht="12.95">
      <c r="B74" s="1"/>
      <c r="C74" s="1" t="s">
        <v>8</v>
      </c>
      <c r="D74" s="1"/>
      <c r="E74" s="1"/>
      <c r="F74" s="1" t="s">
        <v>58</v>
      </c>
      <c r="G74" s="1"/>
      <c r="H74" s="1"/>
      <c r="I74" s="1" t="s">
        <v>20</v>
      </c>
      <c r="J74" s="1"/>
      <c r="K74" s="1"/>
      <c r="L74" s="1" t="s">
        <v>19</v>
      </c>
      <c r="M74" s="1"/>
      <c r="N74" s="1"/>
    </row>
    <row r="75" spans="2:14">
      <c r="B75" s="2"/>
      <c r="C75" s="2" t="s">
        <v>54</v>
      </c>
      <c r="D75" s="2" t="s">
        <v>55</v>
      </c>
      <c r="E75" s="2" t="s">
        <v>56</v>
      </c>
      <c r="F75" s="2" t="s">
        <v>54</v>
      </c>
      <c r="G75" s="2" t="s">
        <v>55</v>
      </c>
      <c r="H75" s="2" t="s">
        <v>56</v>
      </c>
      <c r="I75" s="2" t="s">
        <v>54</v>
      </c>
      <c r="J75" s="2" t="s">
        <v>55</v>
      </c>
      <c r="K75" s="2" t="s">
        <v>56</v>
      </c>
      <c r="L75" s="2" t="s">
        <v>54</v>
      </c>
      <c r="M75" s="2" t="s">
        <v>55</v>
      </c>
      <c r="N75" s="2" t="s">
        <v>56</v>
      </c>
    </row>
    <row r="76" spans="2:14">
      <c r="B76" s="3">
        <v>2021</v>
      </c>
      <c r="C76" s="5">
        <v>512.83865211898035</v>
      </c>
      <c r="D76" s="5">
        <v>525.74374678886898</v>
      </c>
      <c r="E76" s="5">
        <v>543.47848547976207</v>
      </c>
      <c r="F76" s="5">
        <v>505.69107508596329</v>
      </c>
      <c r="G76" s="5">
        <v>518.41630780923322</v>
      </c>
      <c r="H76" s="5">
        <v>535.90387244171654</v>
      </c>
      <c r="I76" s="5">
        <v>419.02670356063032</v>
      </c>
      <c r="J76" s="5">
        <v>429.57111018114915</v>
      </c>
      <c r="K76" s="5">
        <v>444.06168935541535</v>
      </c>
      <c r="L76" s="5">
        <v>505.69107508596329</v>
      </c>
      <c r="M76" s="5">
        <v>518.41630780923322</v>
      </c>
      <c r="N76" s="5">
        <v>535.90387244171654</v>
      </c>
    </row>
    <row r="77" spans="2:14">
      <c r="B77" s="3">
        <v>2022</v>
      </c>
      <c r="C77" s="5">
        <v>497.14083094854038</v>
      </c>
      <c r="D77" s="5">
        <v>512.76197506313474</v>
      </c>
      <c r="E77" s="5">
        <v>534.59873791927714</v>
      </c>
      <c r="F77" s="5">
        <v>490.2120388795712</v>
      </c>
      <c r="G77" s="5">
        <v>505.61546669988553</v>
      </c>
      <c r="H77" s="5">
        <v>527.14788442911288</v>
      </c>
      <c r="I77" s="5">
        <v>406.20043504331954</v>
      </c>
      <c r="J77" s="5">
        <v>418.96405279548821</v>
      </c>
      <c r="K77" s="5">
        <v>436.80628586087278</v>
      </c>
      <c r="L77" s="5">
        <v>490.2120388795712</v>
      </c>
      <c r="M77" s="5">
        <v>505.61546669988553</v>
      </c>
      <c r="N77" s="5">
        <v>527.14788442911288</v>
      </c>
    </row>
    <row r="78" spans="2:14">
      <c r="B78" s="3">
        <v>2023</v>
      </c>
      <c r="C78" s="5">
        <v>484.96465488718877</v>
      </c>
      <c r="D78" s="5">
        <v>502.69253062211453</v>
      </c>
      <c r="E78" s="5">
        <v>527.71107061163696</v>
      </c>
      <c r="F78" s="5">
        <v>478.20556562046841</v>
      </c>
      <c r="G78" s="5">
        <v>495.68636294793879</v>
      </c>
      <c r="H78" s="5">
        <v>520.35621248464543</v>
      </c>
      <c r="I78" s="5">
        <v>396.25160826148351</v>
      </c>
      <c r="J78" s="5">
        <v>410.73657989855707</v>
      </c>
      <c r="K78" s="5">
        <v>431.17855769487414</v>
      </c>
      <c r="L78" s="5">
        <v>478.20556562046841</v>
      </c>
      <c r="M78" s="5">
        <v>495.68636294793879</v>
      </c>
      <c r="N78" s="5">
        <v>520.35621248464543</v>
      </c>
    </row>
    <row r="79" spans="2:14">
      <c r="B79" s="3">
        <v>2024</v>
      </c>
      <c r="C79" s="5">
        <v>475.01599465377285</v>
      </c>
      <c r="D79" s="5">
        <v>494.46519545726403</v>
      </c>
      <c r="E79" s="5">
        <v>522.08343665666985</v>
      </c>
      <c r="F79" s="5">
        <v>468.39556267253562</v>
      </c>
      <c r="G79" s="5">
        <v>487.57369447528129</v>
      </c>
      <c r="H79" s="5">
        <v>514.80701245239561</v>
      </c>
      <c r="I79" s="5">
        <v>388.12282490003389</v>
      </c>
      <c r="J79" s="5">
        <v>404.01424506874019</v>
      </c>
      <c r="K79" s="5">
        <v>426.58036897557173</v>
      </c>
      <c r="L79" s="5">
        <v>468.39556267253562</v>
      </c>
      <c r="M79" s="5">
        <v>487.57369447528129</v>
      </c>
      <c r="N79" s="5">
        <v>514.80701245239561</v>
      </c>
    </row>
    <row r="80" spans="2:14">
      <c r="B80" s="3">
        <v>2025</v>
      </c>
      <c r="C80" s="5">
        <v>466.60452227870621</v>
      </c>
      <c r="D80" s="5">
        <v>487.50908269073199</v>
      </c>
      <c r="E80" s="5">
        <v>517.32533994429093</v>
      </c>
      <c r="F80" s="5">
        <v>460.10132336192987</v>
      </c>
      <c r="G80" s="5">
        <v>480.7145310155999</v>
      </c>
      <c r="H80" s="5">
        <v>510.11523067677456</v>
      </c>
      <c r="I80" s="5">
        <v>381.25003649601604</v>
      </c>
      <c r="J80" s="5">
        <v>398.33059195462255</v>
      </c>
      <c r="K80" s="5">
        <v>422.69265580814016</v>
      </c>
      <c r="L80" s="5">
        <v>460.10132336192987</v>
      </c>
      <c r="M80" s="5">
        <v>480.7145310155999</v>
      </c>
      <c r="N80" s="5">
        <v>510.11523067677456</v>
      </c>
    </row>
    <row r="81" spans="2:14">
      <c r="B81" s="3">
        <v>2026</v>
      </c>
      <c r="C81" s="5">
        <v>459.31817348333277</v>
      </c>
      <c r="D81" s="5">
        <v>481.48342373152974</v>
      </c>
      <c r="E81" s="5">
        <v>513.20368909618492</v>
      </c>
      <c r="F81" s="5">
        <v>452.91652646614352</v>
      </c>
      <c r="G81" s="5">
        <v>474.77285336593354</v>
      </c>
      <c r="H81" s="5">
        <v>506.051024439792</v>
      </c>
      <c r="I81" s="5">
        <v>375.29655638272311</v>
      </c>
      <c r="J81" s="5">
        <v>393.40718768307926</v>
      </c>
      <c r="K81" s="5">
        <v>419.32496548102915</v>
      </c>
      <c r="L81" s="5">
        <v>452.91652646614352</v>
      </c>
      <c r="M81" s="5">
        <v>474.77285336593354</v>
      </c>
      <c r="N81" s="5">
        <v>506.051024439792</v>
      </c>
    </row>
    <row r="82" spans="2:14">
      <c r="B82" s="3">
        <v>2027</v>
      </c>
      <c r="C82" s="5">
        <v>452.89115835900532</v>
      </c>
      <c r="D82" s="5">
        <v>476.16841585139326</v>
      </c>
      <c r="E82" s="5">
        <v>509.56813539406267</v>
      </c>
      <c r="F82" s="5">
        <v>446.57908646550004</v>
      </c>
      <c r="G82" s="5">
        <v>469.5319222506771</v>
      </c>
      <c r="H82" s="5">
        <v>502.46614047567834</v>
      </c>
      <c r="I82" s="5">
        <v>370.04521475674824</v>
      </c>
      <c r="J82" s="5">
        <v>389.06443734199217</v>
      </c>
      <c r="K82" s="5">
        <v>416.35445209027068</v>
      </c>
      <c r="L82" s="5">
        <v>446.57908646550004</v>
      </c>
      <c r="M82" s="5">
        <v>469.5319222506771</v>
      </c>
      <c r="N82" s="5">
        <v>502.46614047567834</v>
      </c>
    </row>
    <row r="83" spans="2:14">
      <c r="B83" s="3">
        <v>2028</v>
      </c>
      <c r="C83" s="5">
        <v>447.14199742198122</v>
      </c>
      <c r="D83" s="5">
        <v>471.41397929050953</v>
      </c>
      <c r="E83" s="5">
        <v>506.31602178854473</v>
      </c>
      <c r="F83" s="5">
        <v>440.91005320704073</v>
      </c>
      <c r="G83" s="5">
        <v>464.8437496139868</v>
      </c>
      <c r="H83" s="5">
        <v>499.25935249532449</v>
      </c>
      <c r="I83" s="5">
        <v>365.34772960088708</v>
      </c>
      <c r="J83" s="5">
        <v>385.17971478614811</v>
      </c>
      <c r="K83" s="5">
        <v>413.69723731503046</v>
      </c>
      <c r="L83" s="5">
        <v>440.91005320704073</v>
      </c>
      <c r="M83" s="5">
        <v>464.8437496139868</v>
      </c>
      <c r="N83" s="5">
        <v>499.25935249532449</v>
      </c>
    </row>
    <row r="84" spans="2:14">
      <c r="B84" s="3">
        <v>2029</v>
      </c>
      <c r="C84" s="5">
        <v>441.94124874292839</v>
      </c>
      <c r="D84" s="5">
        <v>467.11306826462061</v>
      </c>
      <c r="E84" s="5">
        <v>503.37412718456767</v>
      </c>
      <c r="F84" s="5">
        <v>435.78178883013499</v>
      </c>
      <c r="G84" s="5">
        <v>460.60278159891169</v>
      </c>
      <c r="H84" s="5">
        <v>496.35845990673386</v>
      </c>
      <c r="I84" s="5">
        <v>361.09833738751468</v>
      </c>
      <c r="J84" s="5">
        <v>381.66555577719009</v>
      </c>
      <c r="K84" s="5">
        <v>411.29349416300045</v>
      </c>
      <c r="L84" s="5">
        <v>435.78178883013499</v>
      </c>
      <c r="M84" s="5">
        <v>460.60278159891169</v>
      </c>
      <c r="N84" s="5">
        <v>496.35845990673386</v>
      </c>
    </row>
    <row r="85" spans="2:14">
      <c r="B85" s="3">
        <v>2030</v>
      </c>
      <c r="C85" s="5">
        <v>437.19333718856524</v>
      </c>
      <c r="D85" s="5">
        <v>463.18664412565897</v>
      </c>
      <c r="E85" s="5">
        <v>500.68838783357768</v>
      </c>
      <c r="F85" s="5">
        <v>431.10005025910789</v>
      </c>
      <c r="G85" s="5">
        <v>456.73108114132935</v>
      </c>
      <c r="H85" s="5">
        <v>493.71015246307473</v>
      </c>
      <c r="I85" s="5">
        <v>357.21894623943746</v>
      </c>
      <c r="J85" s="5">
        <v>378.45737995633124</v>
      </c>
      <c r="K85" s="5">
        <v>409.09904859572816</v>
      </c>
      <c r="L85" s="5">
        <v>431.10005025910789</v>
      </c>
      <c r="M85" s="5">
        <v>456.73108114132935</v>
      </c>
      <c r="N85" s="5">
        <v>493.71015246307473</v>
      </c>
    </row>
    <row r="86" spans="2:14">
      <c r="B86" s="3">
        <v>2031</v>
      </c>
      <c r="C86" s="5">
        <v>432.82568194905571</v>
      </c>
      <c r="D86" s="5">
        <v>459.57468405295862</v>
      </c>
      <c r="E86" s="5">
        <v>498.21774712892329</v>
      </c>
      <c r="F86" s="5">
        <v>426.79326826335461</v>
      </c>
      <c r="G86" s="5">
        <v>453.16946197556553</v>
      </c>
      <c r="H86" s="5">
        <v>491.27394577521</v>
      </c>
      <c r="I86" s="5">
        <v>353.6502523242284</v>
      </c>
      <c r="J86" s="5">
        <v>375.50614428717358</v>
      </c>
      <c r="K86" s="5">
        <v>407.08035436143734</v>
      </c>
      <c r="L86" s="5">
        <v>426.79326826335461</v>
      </c>
      <c r="M86" s="5">
        <v>453.16946197556553</v>
      </c>
      <c r="N86" s="5">
        <v>491.27394577521</v>
      </c>
    </row>
    <row r="87" spans="2:14">
      <c r="B87" s="3">
        <v>2032</v>
      </c>
      <c r="C87" s="5">
        <v>428.78186481349866</v>
      </c>
      <c r="D87" s="5">
        <v>456.23053135912699</v>
      </c>
      <c r="E87" s="5">
        <v>495.93029112119871</v>
      </c>
      <c r="F87" s="5">
        <v>422.8058109485022</v>
      </c>
      <c r="G87" s="5">
        <v>449.87191768164791</v>
      </c>
      <c r="H87" s="5">
        <v>489.01837068745363</v>
      </c>
      <c r="I87" s="5">
        <v>350.3461578354196</v>
      </c>
      <c r="J87" s="5">
        <v>372.77372684221359</v>
      </c>
      <c r="K87" s="5">
        <v>405.21133542829654</v>
      </c>
      <c r="L87" s="5">
        <v>422.8058109485022</v>
      </c>
      <c r="M87" s="5">
        <v>449.87191768164791</v>
      </c>
      <c r="N87" s="5">
        <v>489.01837068745363</v>
      </c>
    </row>
    <row r="88" spans="2:14">
      <c r="B88" s="3">
        <v>2033</v>
      </c>
      <c r="C88" s="5">
        <v>425.01716112721374</v>
      </c>
      <c r="D88" s="5">
        <v>453.11719968463882</v>
      </c>
      <c r="E88" s="5">
        <v>493.80072052593755</v>
      </c>
      <c r="F88" s="5">
        <v>419.09357700000515</v>
      </c>
      <c r="G88" s="5">
        <v>446.80197738938261</v>
      </c>
      <c r="H88" s="5">
        <v>486.91848051860728</v>
      </c>
      <c r="I88" s="5">
        <v>347.27011945760142</v>
      </c>
      <c r="J88" s="5">
        <v>370.22990705940009</v>
      </c>
      <c r="K88" s="5">
        <v>403.47132042972947</v>
      </c>
      <c r="L88" s="5">
        <v>419.09357700000515</v>
      </c>
      <c r="M88" s="5">
        <v>446.80197738938261</v>
      </c>
      <c r="N88" s="5">
        <v>486.91848051860728</v>
      </c>
    </row>
    <row r="89" spans="2:14">
      <c r="B89" s="3">
        <v>2034</v>
      </c>
      <c r="C89" s="5">
        <v>421.49551601812522</v>
      </c>
      <c r="D89" s="5">
        <v>450.20487239992474</v>
      </c>
      <c r="E89" s="5">
        <v>491.80864027309275</v>
      </c>
      <c r="F89" s="5">
        <v>415.62101405271585</v>
      </c>
      <c r="G89" s="5">
        <v>443.93024003198161</v>
      </c>
      <c r="H89" s="5">
        <v>484.95416445047113</v>
      </c>
      <c r="I89" s="5">
        <v>344.39267772212668</v>
      </c>
      <c r="J89" s="5">
        <v>367.8503225706703</v>
      </c>
      <c r="K89" s="5">
        <v>401.84364510118553</v>
      </c>
      <c r="L89" s="5">
        <v>415.62101405271585</v>
      </c>
      <c r="M89" s="5">
        <v>443.93024003198161</v>
      </c>
      <c r="N89" s="5">
        <v>484.95416445047113</v>
      </c>
    </row>
    <row r="90" spans="2:14">
      <c r="B90" s="3">
        <v>2035</v>
      </c>
      <c r="C90" s="5">
        <v>418.18743893257977</v>
      </c>
      <c r="D90" s="5">
        <v>447.46916143026795</v>
      </c>
      <c r="E90" s="5">
        <v>489.93736851433539</v>
      </c>
      <c r="F90" s="5">
        <v>412.3590425711501</v>
      </c>
      <c r="G90" s="5">
        <v>441.23265743820855</v>
      </c>
      <c r="H90" s="5">
        <v>483.10897313434452</v>
      </c>
      <c r="I90" s="5">
        <v>341.68973668881517</v>
      </c>
      <c r="J90" s="5">
        <v>365.61504653448731</v>
      </c>
      <c r="K90" s="5">
        <v>400.31467915195697</v>
      </c>
      <c r="L90" s="5">
        <v>412.3590425711501</v>
      </c>
      <c r="M90" s="5">
        <v>441.23265743820855</v>
      </c>
      <c r="N90" s="5">
        <v>483.10897313434452</v>
      </c>
    </row>
    <row r="91" spans="2:14">
      <c r="B91" s="3">
        <v>2036</v>
      </c>
      <c r="C91" s="5">
        <v>415.0685008937977</v>
      </c>
      <c r="D91" s="5">
        <v>444.88986451978826</v>
      </c>
      <c r="E91" s="5">
        <v>488.17308657097044</v>
      </c>
      <c r="F91" s="5">
        <v>409.28357405207237</v>
      </c>
      <c r="G91" s="5">
        <v>438.68930891672511</v>
      </c>
      <c r="H91" s="5">
        <v>481.36928048635752</v>
      </c>
      <c r="I91" s="5">
        <v>339.1413360961518</v>
      </c>
      <c r="J91" s="5">
        <v>363.50757222958322</v>
      </c>
      <c r="K91" s="5">
        <v>398.87313171042712</v>
      </c>
      <c r="L91" s="5">
        <v>409.28357405207237</v>
      </c>
      <c r="M91" s="5">
        <v>438.68930891672511</v>
      </c>
      <c r="N91" s="5">
        <v>481.36928048635752</v>
      </c>
    </row>
    <row r="92" spans="2:14">
      <c r="B92" s="3">
        <v>2037</v>
      </c>
      <c r="C92" s="5">
        <v>412.11823860094785</v>
      </c>
      <c r="D92" s="5">
        <v>442.45005894416232</v>
      </c>
      <c r="E92" s="5">
        <v>486.50421901837939</v>
      </c>
      <c r="F92" s="5">
        <v>406.37443039745028</v>
      </c>
      <c r="G92" s="5">
        <v>436.2835075999929</v>
      </c>
      <c r="H92" s="5">
        <v>479.72367241185134</v>
      </c>
      <c r="I92" s="5">
        <v>336.73075593004273</v>
      </c>
      <c r="J92" s="5">
        <v>361.5140725519376</v>
      </c>
      <c r="K92" s="5">
        <v>397.50954480770025</v>
      </c>
      <c r="L92" s="5">
        <v>406.37443039745028</v>
      </c>
      <c r="M92" s="5">
        <v>436.2835075999929</v>
      </c>
      <c r="N92" s="5">
        <v>479.72367241185134</v>
      </c>
    </row>
    <row r="93" spans="2:14">
      <c r="B93" s="3">
        <v>2038</v>
      </c>
      <c r="C93" s="5">
        <v>409.31933995677366</v>
      </c>
      <c r="D93" s="5">
        <v>440.13542795890453</v>
      </c>
      <c r="E93" s="5">
        <v>484.92097296545256</v>
      </c>
      <c r="F93" s="5">
        <v>403.61454079361306</v>
      </c>
      <c r="G93" s="5">
        <v>434.00113628003487</v>
      </c>
      <c r="H93" s="5">
        <v>478.16249250600362</v>
      </c>
      <c r="I93" s="5">
        <v>334.44385094029064</v>
      </c>
      <c r="J93" s="5">
        <v>359.62284967373915</v>
      </c>
      <c r="K93" s="5">
        <v>396.2159169351869</v>
      </c>
      <c r="L93" s="5">
        <v>403.61454079361306</v>
      </c>
      <c r="M93" s="5">
        <v>434.00113628003487</v>
      </c>
      <c r="N93" s="5">
        <v>478.16249250600362</v>
      </c>
    </row>
    <row r="94" spans="2:14">
      <c r="B94" s="3">
        <v>2039</v>
      </c>
      <c r="C94" s="5">
        <v>406.65702851873112</v>
      </c>
      <c r="D94" s="5">
        <v>437.93375175325627</v>
      </c>
      <c r="E94" s="5">
        <v>483.41498985859147</v>
      </c>
      <c r="F94" s="5">
        <v>400.98933474146656</v>
      </c>
      <c r="G94" s="5">
        <v>431.83014545704373</v>
      </c>
      <c r="H94" s="5">
        <v>476.67749871073642</v>
      </c>
      <c r="I94" s="5">
        <v>332.26854769213395</v>
      </c>
      <c r="J94" s="5">
        <v>357.82391911546557</v>
      </c>
      <c r="K94" s="5">
        <v>394.98541854299549</v>
      </c>
      <c r="L94" s="5">
        <v>400.98933474146656</v>
      </c>
      <c r="M94" s="5">
        <v>431.83014545704373</v>
      </c>
      <c r="N94" s="5">
        <v>476.67749871073642</v>
      </c>
    </row>
    <row r="95" spans="2:14">
      <c r="B95" s="3">
        <v>2040</v>
      </c>
      <c r="C95" s="5">
        <v>404.11859127772084</v>
      </c>
      <c r="D95" s="5">
        <v>435.83451693301561</v>
      </c>
      <c r="E95" s="5">
        <v>481.9790783614755</v>
      </c>
      <c r="F95" s="5">
        <v>398.48627641670731</v>
      </c>
      <c r="G95" s="5">
        <v>429.7601682649597</v>
      </c>
      <c r="H95" s="5">
        <v>475.26159991741298</v>
      </c>
      <c r="I95" s="5">
        <v>330.19445872691824</v>
      </c>
      <c r="J95" s="5">
        <v>356.10869066478114</v>
      </c>
      <c r="K95" s="5">
        <v>393.81217378315682</v>
      </c>
      <c r="L95" s="5">
        <v>398.48627641670731</v>
      </c>
      <c r="M95" s="5">
        <v>429.7601682649597</v>
      </c>
      <c r="N95" s="5">
        <v>475.26159991741298</v>
      </c>
    </row>
    <row r="96" spans="2:14">
      <c r="B96" s="3">
        <v>2041</v>
      </c>
      <c r="C96" s="5">
        <v>401.69301149236674</v>
      </c>
      <c r="D96" s="5">
        <v>433.8286128821199</v>
      </c>
      <c r="E96" s="5">
        <v>480.60700666133931</v>
      </c>
      <c r="F96" s="5">
        <v>396.09450262139302</v>
      </c>
      <c r="G96" s="5">
        <v>427.78222106494758</v>
      </c>
      <c r="H96" s="5">
        <v>473.90865116780134</v>
      </c>
      <c r="I96" s="5">
        <v>328.21258256083621</v>
      </c>
      <c r="J96" s="5">
        <v>354.46972028173218</v>
      </c>
      <c r="K96" s="5">
        <v>392.6910908086553</v>
      </c>
      <c r="L96" s="5">
        <v>396.09450262139302</v>
      </c>
      <c r="M96" s="5">
        <v>427.78222106494758</v>
      </c>
      <c r="N96" s="5">
        <v>473.90865116780134</v>
      </c>
    </row>
    <row r="97" spans="1:33">
      <c r="B97" s="3">
        <v>2042</v>
      </c>
      <c r="C97" s="5">
        <v>399.37067972335763</v>
      </c>
      <c r="D97" s="5">
        <v>431.90809279405397</v>
      </c>
      <c r="E97" s="5">
        <v>479.29333901048551</v>
      </c>
      <c r="F97" s="5">
        <v>393.80453784568022</v>
      </c>
      <c r="G97" s="5">
        <v>425.88846780737731</v>
      </c>
      <c r="H97" s="5">
        <v>472.61329247375386</v>
      </c>
      <c r="I97" s="5">
        <v>326.31506757884097</v>
      </c>
      <c r="J97" s="5">
        <v>352.90051484392222</v>
      </c>
      <c r="K97" s="5">
        <v>391.61772821588454</v>
      </c>
      <c r="L97" s="5">
        <v>393.80453784568022</v>
      </c>
      <c r="M97" s="5">
        <v>425.88846780737731</v>
      </c>
      <c r="N97" s="5">
        <v>472.61329247375386</v>
      </c>
    </row>
    <row r="98" spans="1:33">
      <c r="B98" s="3">
        <v>2043</v>
      </c>
      <c r="C98" s="5">
        <v>397.14316389542211</v>
      </c>
      <c r="D98" s="5">
        <v>430.06598351788438</v>
      </c>
      <c r="E98" s="5">
        <v>478.03330565781243</v>
      </c>
      <c r="F98" s="5">
        <v>391.60806753451033</v>
      </c>
      <c r="G98" s="5">
        <v>424.07203252808813</v>
      </c>
      <c r="H98" s="5">
        <v>471.37082056153616</v>
      </c>
      <c r="I98" s="5">
        <v>324.49502415845461</v>
      </c>
      <c r="J98" s="5">
        <v>351.39537677680806</v>
      </c>
      <c r="K98" s="5">
        <v>390.58818876918821</v>
      </c>
      <c r="L98" s="5">
        <v>391.60806753451033</v>
      </c>
      <c r="M98" s="5">
        <v>424.07203252808813</v>
      </c>
      <c r="N98" s="5">
        <v>471.37082056153616</v>
      </c>
    </row>
    <row r="99" spans="1:33">
      <c r="B99" s="3">
        <v>2044</v>
      </c>
      <c r="C99" s="5">
        <v>395.00302448384809</v>
      </c>
      <c r="D99" s="5">
        <v>428.29613272135362</v>
      </c>
      <c r="E99" s="5">
        <v>476.82269830583112</v>
      </c>
      <c r="F99" s="5">
        <v>389.49775584992693</v>
      </c>
      <c r="G99" s="5">
        <v>422.32684864161354</v>
      </c>
      <c r="H99" s="5">
        <v>470.17708578588912</v>
      </c>
      <c r="I99" s="5">
        <v>322.74637366363197</v>
      </c>
      <c r="J99" s="5">
        <v>349.94927917476463</v>
      </c>
      <c r="K99" s="5">
        <v>389.59903398159372</v>
      </c>
      <c r="L99" s="5">
        <v>389.49775584992693</v>
      </c>
      <c r="M99" s="5">
        <v>422.32684864161354</v>
      </c>
      <c r="N99" s="5">
        <v>470.17708578588912</v>
      </c>
    </row>
    <row r="100" spans="1:33">
      <c r="B100" s="3">
        <v>2045</v>
      </c>
      <c r="C100" s="5">
        <v>392.94366459903017</v>
      </c>
      <c r="D100" s="5">
        <v>426.59308491391755</v>
      </c>
      <c r="E100" s="5">
        <v>475.6577853083632</v>
      </c>
      <c r="F100" s="5">
        <v>387.46709784503673</v>
      </c>
      <c r="G100" s="5">
        <v>420.64753669212087</v>
      </c>
      <c r="H100" s="5">
        <v>469.02840850964026</v>
      </c>
      <c r="I100" s="5">
        <v>321.06372595286609</v>
      </c>
      <c r="J100" s="5">
        <v>348.5577645028352</v>
      </c>
      <c r="K100" s="5">
        <v>388.64721482512607</v>
      </c>
      <c r="L100" s="5">
        <v>387.46709784503673</v>
      </c>
      <c r="M100" s="5">
        <v>420.64753669212087</v>
      </c>
      <c r="N100" s="5">
        <v>469.02840850964026</v>
      </c>
    </row>
    <row r="101" spans="1:33">
      <c r="B101" s="3">
        <v>2046</v>
      </c>
      <c r="C101" s="5">
        <v>390.9592073482911</v>
      </c>
      <c r="D101" s="5">
        <v>424.95198002752198</v>
      </c>
      <c r="E101" s="5">
        <v>474.53524229810648</v>
      </c>
      <c r="F101" s="5">
        <v>385.51029853507453</v>
      </c>
      <c r="G101" s="5">
        <v>419.02930434769598</v>
      </c>
      <c r="H101" s="5">
        <v>467.92151069813281</v>
      </c>
      <c r="I101" s="5">
        <v>319.44227917482317</v>
      </c>
      <c r="J101" s="5">
        <v>347.21686172980463</v>
      </c>
      <c r="K101" s="5">
        <v>387.73001504845291</v>
      </c>
      <c r="L101" s="5">
        <v>385.51029853507453</v>
      </c>
      <c r="M101" s="5">
        <v>419.02930434769598</v>
      </c>
      <c r="N101" s="5">
        <v>467.92151069813281</v>
      </c>
    </row>
    <row r="102" spans="1:33">
      <c r="B102" s="3">
        <v>2047</v>
      </c>
      <c r="C102" s="5">
        <v>389.04439472775709</v>
      </c>
      <c r="D102" s="5">
        <v>423.3684698022854</v>
      </c>
      <c r="E102" s="5">
        <v>473.45209499305309</v>
      </c>
      <c r="F102" s="5">
        <v>383.62217319845041</v>
      </c>
      <c r="G102" s="5">
        <v>417.46786395138253</v>
      </c>
      <c r="H102" s="5">
        <v>466.85345952276651</v>
      </c>
      <c r="I102" s="5">
        <v>317.87773715560638</v>
      </c>
      <c r="J102" s="5">
        <v>345.92301800918449</v>
      </c>
      <c r="K102" s="5">
        <v>386.8450044455434</v>
      </c>
      <c r="L102" s="5">
        <v>383.62217319845041</v>
      </c>
      <c r="M102" s="5">
        <v>417.46786395138253</v>
      </c>
      <c r="N102" s="5">
        <v>466.85345952276651</v>
      </c>
    </row>
    <row r="103" spans="1:33">
      <c r="B103" s="3">
        <v>2048</v>
      </c>
      <c r="C103" s="5">
        <v>387.19450366200613</v>
      </c>
      <c r="D103" s="5">
        <v>421.83864835303382</v>
      </c>
      <c r="E103" s="5">
        <v>472.40567170284532</v>
      </c>
      <c r="F103" s="5">
        <v>381.79806458657748</v>
      </c>
      <c r="G103" s="5">
        <v>415.95936405543063</v>
      </c>
      <c r="H103" s="5">
        <v>465.82162052928641</v>
      </c>
      <c r="I103" s="5">
        <v>316.36624079700499</v>
      </c>
      <c r="J103" s="5">
        <v>344.67304194699113</v>
      </c>
      <c r="K103" s="5">
        <v>385.99000004988585</v>
      </c>
      <c r="L103" s="5">
        <v>381.79806458657748</v>
      </c>
      <c r="M103" s="5">
        <v>415.95936405543063</v>
      </c>
      <c r="N103" s="5">
        <v>465.82162052928641</v>
      </c>
    </row>
    <row r="104" spans="1:33">
      <c r="B104" s="3">
        <v>2049</v>
      </c>
      <c r="C104" s="5">
        <v>385.40527581579749</v>
      </c>
      <c r="D104" s="5">
        <v>420.35899412506069</v>
      </c>
      <c r="E104" s="5">
        <v>471.39356362555111</v>
      </c>
      <c r="F104" s="5">
        <v>380.03377371383522</v>
      </c>
      <c r="G104" s="5">
        <v>414.50033218603556</v>
      </c>
      <c r="H104" s="5">
        <v>464.82361848791265</v>
      </c>
      <c r="I104" s="5">
        <v>314.90431072754188</v>
      </c>
      <c r="J104" s="5">
        <v>343.46405617535459</v>
      </c>
      <c r="K104" s="5">
        <v>385.1630336940479</v>
      </c>
      <c r="L104" s="5">
        <v>380.03377371383522</v>
      </c>
      <c r="M104" s="5">
        <v>414.50033218603556</v>
      </c>
      <c r="N104" s="5">
        <v>464.82361848791265</v>
      </c>
    </row>
    <row r="105" spans="1:33">
      <c r="B105" s="3">
        <v>2050</v>
      </c>
      <c r="C105" s="5">
        <v>383.67285855291766</v>
      </c>
      <c r="D105" s="5">
        <v>418.92632106831968</v>
      </c>
      <c r="E105" s="5">
        <v>470.41359145000058</v>
      </c>
      <c r="F105" s="5">
        <v>378.32550163928812</v>
      </c>
      <c r="G105" s="5">
        <v>413.08762669802962</v>
      </c>
      <c r="H105" s="5">
        <v>463.85730446115025</v>
      </c>
      <c r="I105" s="5">
        <v>313.48879906153024</v>
      </c>
      <c r="J105" s="5">
        <v>342.29345745826129</v>
      </c>
      <c r="K105" s="5">
        <v>384.36232472134191</v>
      </c>
      <c r="L105" s="5">
        <v>378.32550163928812</v>
      </c>
      <c r="M105" s="5">
        <v>413.08762669802962</v>
      </c>
      <c r="N105" s="5">
        <v>463.85730446115025</v>
      </c>
    </row>
    <row r="108" spans="1:33" s="34" customFormat="1" ht="15.95">
      <c r="A108" s="34" t="s">
        <v>59</v>
      </c>
    </row>
    <row r="110" spans="1:33" ht="12.95">
      <c r="B110" s="1" t="s">
        <v>60</v>
      </c>
      <c r="C110" s="1">
        <v>2020</v>
      </c>
      <c r="D110" s="1">
        <v>2021</v>
      </c>
      <c r="E110" s="1">
        <v>2022</v>
      </c>
      <c r="F110" s="1">
        <v>2023</v>
      </c>
      <c r="G110" s="1">
        <v>2024</v>
      </c>
      <c r="H110" s="1">
        <v>2025</v>
      </c>
      <c r="I110" s="1">
        <v>2026</v>
      </c>
      <c r="J110" s="1">
        <v>2027</v>
      </c>
      <c r="K110" s="1">
        <v>2028</v>
      </c>
      <c r="L110" s="1">
        <v>2029</v>
      </c>
      <c r="M110" s="1">
        <v>2030</v>
      </c>
      <c r="N110" s="1">
        <v>2031</v>
      </c>
      <c r="O110" s="1">
        <v>2032</v>
      </c>
      <c r="P110" s="1">
        <v>2033</v>
      </c>
      <c r="Q110" s="1">
        <v>2034</v>
      </c>
      <c r="R110" s="1">
        <v>2035</v>
      </c>
      <c r="S110" s="1">
        <v>2036</v>
      </c>
      <c r="T110" s="1">
        <v>2037</v>
      </c>
      <c r="U110" s="1">
        <v>2038</v>
      </c>
      <c r="V110" s="1">
        <v>2039</v>
      </c>
      <c r="W110" s="1">
        <v>2040</v>
      </c>
      <c r="X110" s="1">
        <v>2041</v>
      </c>
      <c r="Y110" s="1">
        <v>2042</v>
      </c>
      <c r="Z110" s="1">
        <v>2043</v>
      </c>
      <c r="AA110" s="1">
        <v>2044</v>
      </c>
      <c r="AB110" s="1">
        <v>2045</v>
      </c>
      <c r="AC110" s="1">
        <v>2046</v>
      </c>
      <c r="AD110" s="1">
        <v>2047</v>
      </c>
      <c r="AE110" s="1">
        <v>2048</v>
      </c>
      <c r="AF110" s="1">
        <v>2049</v>
      </c>
      <c r="AG110" s="1">
        <v>2050</v>
      </c>
    </row>
    <row r="111" spans="1:33">
      <c r="B111" s="3" t="s">
        <v>61</v>
      </c>
      <c r="C111" s="7">
        <v>7.9000000000000001E-2</v>
      </c>
      <c r="D111" s="7">
        <v>7.9000000000000001E-2</v>
      </c>
      <c r="E111" s="33">
        <f t="shared" ref="E111:L113" si="0">D111*($M111/$D111)^(1/($M$110-$D$110))</f>
        <v>0.15068463203225627</v>
      </c>
      <c r="F111" s="33">
        <f t="shared" si="0"/>
        <v>0.28741592823666418</v>
      </c>
      <c r="G111" s="33">
        <f t="shared" si="0"/>
        <v>0.54821725805760901</v>
      </c>
      <c r="H111" s="33">
        <f t="shared" si="0"/>
        <v>1.0456698203056112</v>
      </c>
      <c r="I111" s="33">
        <f t="shared" si="0"/>
        <v>1.994511039240336</v>
      </c>
      <c r="J111" s="33">
        <f t="shared" si="0"/>
        <v>3.8043311649645957</v>
      </c>
      <c r="K111" s="33">
        <f t="shared" si="0"/>
        <v>7.2563828066017075</v>
      </c>
      <c r="L111" s="33">
        <f t="shared" si="0"/>
        <v>13.840827507569232</v>
      </c>
      <c r="M111" s="7">
        <v>26.4</v>
      </c>
      <c r="N111" s="33">
        <f>($AG111-$M111)/($AG$110-$M$110)+M111</f>
        <v>50.08</v>
      </c>
      <c r="O111" s="33">
        <f t="shared" ref="O111:AF113" si="1">($AG111-$M111)/($AG$110-$M$110)+N111</f>
        <v>73.759999999999991</v>
      </c>
      <c r="P111" s="33">
        <f t="shared" si="1"/>
        <v>97.44</v>
      </c>
      <c r="Q111" s="33">
        <f t="shared" si="1"/>
        <v>121.12</v>
      </c>
      <c r="R111" s="33">
        <f t="shared" si="1"/>
        <v>144.80000000000001</v>
      </c>
      <c r="S111" s="33">
        <f t="shared" si="1"/>
        <v>168.48000000000002</v>
      </c>
      <c r="T111" s="33">
        <f t="shared" si="1"/>
        <v>192.16000000000003</v>
      </c>
      <c r="U111" s="33">
        <f t="shared" si="1"/>
        <v>215.84000000000003</v>
      </c>
      <c r="V111" s="33">
        <f t="shared" si="1"/>
        <v>239.52000000000004</v>
      </c>
      <c r="W111" s="33">
        <f t="shared" si="1"/>
        <v>263.20000000000005</v>
      </c>
      <c r="X111" s="33">
        <f t="shared" si="1"/>
        <v>286.88000000000005</v>
      </c>
      <c r="Y111" s="33">
        <f t="shared" si="1"/>
        <v>310.56000000000006</v>
      </c>
      <c r="Z111" s="33">
        <f t="shared" si="1"/>
        <v>334.24000000000007</v>
      </c>
      <c r="AA111" s="33">
        <f t="shared" si="1"/>
        <v>357.92000000000007</v>
      </c>
      <c r="AB111" s="33">
        <f t="shared" si="1"/>
        <v>381.60000000000008</v>
      </c>
      <c r="AC111" s="33">
        <f t="shared" si="1"/>
        <v>405.28000000000009</v>
      </c>
      <c r="AD111" s="33">
        <f t="shared" si="1"/>
        <v>428.96000000000009</v>
      </c>
      <c r="AE111" s="33">
        <f t="shared" si="1"/>
        <v>452.6400000000001</v>
      </c>
      <c r="AF111" s="33">
        <f t="shared" si="1"/>
        <v>476.32000000000011</v>
      </c>
      <c r="AG111" s="7">
        <v>500</v>
      </c>
    </row>
    <row r="112" spans="1:33">
      <c r="B112" s="3" t="s">
        <v>62</v>
      </c>
      <c r="C112" s="7">
        <v>7.9000000000000001E-2</v>
      </c>
      <c r="D112" s="7">
        <v>7.9000000000000001E-2</v>
      </c>
      <c r="E112" s="33">
        <f t="shared" si="0"/>
        <v>0.14301742811103305</v>
      </c>
      <c r="F112" s="33">
        <f t="shared" si="0"/>
        <v>0.2589111992847406</v>
      </c>
      <c r="G112" s="33">
        <f t="shared" si="0"/>
        <v>0.46871916241578149</v>
      </c>
      <c r="H112" s="33">
        <f t="shared" si="0"/>
        <v>0.84854441917800827</v>
      </c>
      <c r="I112" s="33">
        <f t="shared" si="0"/>
        <v>1.5361600059342924</v>
      </c>
      <c r="J112" s="33">
        <f t="shared" si="0"/>
        <v>2.7809829520981233</v>
      </c>
      <c r="K112" s="33">
        <f t="shared" si="0"/>
        <v>5.0345446763253392</v>
      </c>
      <c r="L112" s="33">
        <f t="shared" si="0"/>
        <v>9.1142738141537123</v>
      </c>
      <c r="M112" s="7">
        <v>16.5</v>
      </c>
      <c r="N112" s="33">
        <f t="shared" ref="N112:AC113" si="2">($AG112-$M112)/($AG$110-$M$110)+M112</f>
        <v>27.175000000000001</v>
      </c>
      <c r="O112" s="33">
        <f t="shared" si="2"/>
        <v>37.85</v>
      </c>
      <c r="P112" s="33">
        <f t="shared" si="2"/>
        <v>48.525000000000006</v>
      </c>
      <c r="Q112" s="33">
        <f t="shared" si="2"/>
        <v>59.2</v>
      </c>
      <c r="R112" s="33">
        <f t="shared" si="2"/>
        <v>69.875</v>
      </c>
      <c r="S112" s="33">
        <f t="shared" si="2"/>
        <v>80.55</v>
      </c>
      <c r="T112" s="33">
        <f t="shared" si="2"/>
        <v>91.224999999999994</v>
      </c>
      <c r="U112" s="33">
        <f t="shared" si="2"/>
        <v>101.89999999999999</v>
      </c>
      <c r="V112" s="33">
        <f t="shared" si="2"/>
        <v>112.57499999999999</v>
      </c>
      <c r="W112" s="33">
        <f t="shared" si="2"/>
        <v>123.24999999999999</v>
      </c>
      <c r="X112" s="33">
        <f t="shared" si="2"/>
        <v>133.92499999999998</v>
      </c>
      <c r="Y112" s="33">
        <f t="shared" si="2"/>
        <v>144.6</v>
      </c>
      <c r="Z112" s="33">
        <f t="shared" si="2"/>
        <v>155.27500000000001</v>
      </c>
      <c r="AA112" s="33">
        <f t="shared" si="2"/>
        <v>165.95000000000002</v>
      </c>
      <c r="AB112" s="33">
        <f t="shared" si="2"/>
        <v>176.62500000000003</v>
      </c>
      <c r="AC112" s="33">
        <f t="shared" si="2"/>
        <v>187.30000000000004</v>
      </c>
      <c r="AD112" s="33">
        <f t="shared" si="1"/>
        <v>197.97500000000005</v>
      </c>
      <c r="AE112" s="33">
        <f t="shared" si="1"/>
        <v>208.65000000000006</v>
      </c>
      <c r="AF112" s="33">
        <f t="shared" si="1"/>
        <v>219.32500000000007</v>
      </c>
      <c r="AG112" s="7">
        <v>230</v>
      </c>
    </row>
    <row r="113" spans="2:33">
      <c r="B113" s="3" t="s">
        <v>63</v>
      </c>
      <c r="C113" s="7">
        <v>7.9000000000000001E-2</v>
      </c>
      <c r="D113" s="7">
        <v>7.9000000000000001E-2</v>
      </c>
      <c r="E113" s="33">
        <f t="shared" si="0"/>
        <v>0.12917349411808107</v>
      </c>
      <c r="F113" s="33">
        <f t="shared" si="0"/>
        <v>0.21121255167941677</v>
      </c>
      <c r="G113" s="33">
        <f t="shared" si="0"/>
        <v>0.34535523167121568</v>
      </c>
      <c r="H113" s="33">
        <f t="shared" si="0"/>
        <v>0.56469293654342156</v>
      </c>
      <c r="I113" s="33">
        <f t="shared" si="0"/>
        <v>0.92333366730523536</v>
      </c>
      <c r="J113" s="33">
        <f t="shared" si="0"/>
        <v>1.5097498233250513</v>
      </c>
      <c r="K113" s="33">
        <f t="shared" si="0"/>
        <v>2.4686032901652206</v>
      </c>
      <c r="L113" s="33">
        <f t="shared" si="0"/>
        <v>4.036431804835857</v>
      </c>
      <c r="M113" s="7">
        <v>6.6</v>
      </c>
      <c r="N113" s="33">
        <f t="shared" si="2"/>
        <v>11.02</v>
      </c>
      <c r="O113" s="33">
        <f t="shared" si="1"/>
        <v>15.44</v>
      </c>
      <c r="P113" s="33">
        <f t="shared" si="1"/>
        <v>19.86</v>
      </c>
      <c r="Q113" s="33">
        <f t="shared" si="1"/>
        <v>24.28</v>
      </c>
      <c r="R113" s="33">
        <f t="shared" si="1"/>
        <v>28.700000000000003</v>
      </c>
      <c r="S113" s="33">
        <f t="shared" si="1"/>
        <v>33.120000000000005</v>
      </c>
      <c r="T113" s="33">
        <f t="shared" si="1"/>
        <v>37.540000000000006</v>
      </c>
      <c r="U113" s="33">
        <f t="shared" si="1"/>
        <v>41.960000000000008</v>
      </c>
      <c r="V113" s="33">
        <f t="shared" si="1"/>
        <v>46.38000000000001</v>
      </c>
      <c r="W113" s="33">
        <f t="shared" si="1"/>
        <v>50.800000000000011</v>
      </c>
      <c r="X113" s="33">
        <f t="shared" si="1"/>
        <v>55.220000000000013</v>
      </c>
      <c r="Y113" s="33">
        <f t="shared" si="1"/>
        <v>59.640000000000015</v>
      </c>
      <c r="Z113" s="33">
        <f t="shared" si="1"/>
        <v>64.060000000000016</v>
      </c>
      <c r="AA113" s="33">
        <f t="shared" si="1"/>
        <v>68.480000000000018</v>
      </c>
      <c r="AB113" s="33">
        <f t="shared" si="1"/>
        <v>72.90000000000002</v>
      </c>
      <c r="AC113" s="33">
        <f t="shared" si="1"/>
        <v>77.320000000000022</v>
      </c>
      <c r="AD113" s="33">
        <f t="shared" si="1"/>
        <v>81.740000000000023</v>
      </c>
      <c r="AE113" s="33">
        <f t="shared" si="1"/>
        <v>86.160000000000025</v>
      </c>
      <c r="AF113" s="33">
        <f t="shared" si="1"/>
        <v>90.580000000000027</v>
      </c>
      <c r="AG113" s="7">
        <v>95</v>
      </c>
    </row>
    <row r="114" spans="2:33">
      <c r="B114" s="3" t="s">
        <v>64</v>
      </c>
      <c r="C114" s="38"/>
      <c r="D114" s="38"/>
      <c r="E114" s="38"/>
      <c r="F114" s="7">
        <v>0.123</v>
      </c>
      <c r="G114" s="33">
        <f>F114*($H114/$F114)^(1/($H$110-$F$110))</f>
        <v>0.34630189141845591</v>
      </c>
      <c r="H114" s="7">
        <v>0.97499999999999998</v>
      </c>
      <c r="I114" s="33">
        <f>H114*($M114/$H114)^(1/($M$110-$H$110))</f>
        <v>1.5436827083548452</v>
      </c>
      <c r="J114" s="33">
        <f>I114*($M114/$H114)^(1/($M$110-$H$110))</f>
        <v>2.4440577477679488</v>
      </c>
      <c r="K114" s="33">
        <f>J114*($M114/$H114)^(1/($M$110-$H$110))</f>
        <v>3.8695894189231494</v>
      </c>
      <c r="L114" s="33">
        <f>K114*($M114/$H114)^(1/($M$110-$H$110))</f>
        <v>6.1265828455636298</v>
      </c>
      <c r="M114" s="7">
        <v>9.6999999999999993</v>
      </c>
      <c r="N114" s="33">
        <f t="shared" ref="N114:Q115" si="3">M114*($R114/$M114)^(1/($R$110-$M$110))</f>
        <v>13.213554695586568</v>
      </c>
      <c r="O114" s="33">
        <f t="shared" si="3"/>
        <v>17.999796669408028</v>
      </c>
      <c r="P114" s="33">
        <f t="shared" si="3"/>
        <v>24.519721422748447</v>
      </c>
      <c r="Q114" s="33">
        <f t="shared" si="3"/>
        <v>33.401307230931167</v>
      </c>
      <c r="R114" s="7">
        <v>45.5</v>
      </c>
      <c r="S114" s="33">
        <f>($W114-$R114)/($W$110-$R$110)+R114</f>
        <v>58.44</v>
      </c>
      <c r="T114" s="33">
        <f>($W114-$R114)/($W$110-$R$110)+S114</f>
        <v>71.38</v>
      </c>
      <c r="U114" s="33">
        <f>($W114-$R114)/($W$110-$R$110)+T114</f>
        <v>84.32</v>
      </c>
      <c r="V114" s="33">
        <f>($W114-$R114)/($W$110-$R$110)+U114</f>
        <v>97.259999999999991</v>
      </c>
      <c r="W114" s="7">
        <v>110.2</v>
      </c>
      <c r="X114" s="33">
        <f>($AB114-$W114)/($AB$110-$W$110)+W114</f>
        <v>127.2</v>
      </c>
      <c r="Y114" s="33">
        <f>($AB114-$W114)/($AB$110-$W$110)+X114</f>
        <v>144.19999999999999</v>
      </c>
      <c r="Z114" s="33">
        <f>($AB114-$W114)/($AB$110-$W$110)+Y114</f>
        <v>161.19999999999999</v>
      </c>
      <c r="AA114" s="33">
        <f>($AB114-$W114)/($AB$110-$W$110)+Z114</f>
        <v>178.2</v>
      </c>
      <c r="AB114" s="7">
        <v>195.2</v>
      </c>
      <c r="AC114" s="33">
        <f>($AG114-$AB114)/($AG$110-$AB$110)+AB114</f>
        <v>211.2</v>
      </c>
      <c r="AD114" s="33">
        <f>($AG114-$AB114)/($AG$110-$AB$110)+AC114</f>
        <v>227.2</v>
      </c>
      <c r="AE114" s="33">
        <f>($AG114-$AB114)/($AG$110-$AB$110)+AD114</f>
        <v>243.2</v>
      </c>
      <c r="AF114" s="33">
        <f>($AG114-$AB114)/($AG$110-$AB$110)+AE114</f>
        <v>259.2</v>
      </c>
      <c r="AG114" s="7">
        <v>275.2</v>
      </c>
    </row>
    <row r="115" spans="2:33">
      <c r="B115" s="3" t="s">
        <v>65</v>
      </c>
      <c r="C115" s="38"/>
      <c r="D115" s="38"/>
      <c r="E115" s="38"/>
      <c r="F115" s="7">
        <v>0.123</v>
      </c>
      <c r="G115" s="33">
        <f t="shared" ref="G115:L117" si="4">F115*($M115/$F115)^(1/($M$110-$F$110))</f>
        <v>0.23802364272828255</v>
      </c>
      <c r="H115" s="33">
        <f t="shared" si="4"/>
        <v>0.46061182518407395</v>
      </c>
      <c r="I115" s="33">
        <f t="shared" si="4"/>
        <v>0.89135369523606633</v>
      </c>
      <c r="J115" s="33">
        <f t="shared" si="4"/>
        <v>1.7249044999951537</v>
      </c>
      <c r="K115" s="33">
        <f t="shared" si="4"/>
        <v>3.3379516459126286</v>
      </c>
      <c r="L115" s="33">
        <f t="shared" si="4"/>
        <v>6.4594423578129287</v>
      </c>
      <c r="M115" s="7">
        <v>12.5</v>
      </c>
      <c r="N115" s="33">
        <f t="shared" si="3"/>
        <v>16.493848884661176</v>
      </c>
      <c r="O115" s="33">
        <f t="shared" si="3"/>
        <v>21.7637640824031</v>
      </c>
      <c r="P115" s="33">
        <f t="shared" si="3"/>
        <v>28.717458874925867</v>
      </c>
      <c r="Q115" s="33">
        <f t="shared" si="3"/>
        <v>37.892914162759944</v>
      </c>
      <c r="R115" s="7">
        <v>50</v>
      </c>
      <c r="S115" s="33">
        <f t="shared" ref="S115:AE115" si="5">($AG115-$R115)/($AG$110-$R$110)+R115</f>
        <v>62</v>
      </c>
      <c r="T115" s="33">
        <f t="shared" si="5"/>
        <v>74</v>
      </c>
      <c r="U115" s="33">
        <f t="shared" si="5"/>
        <v>86</v>
      </c>
      <c r="V115" s="33">
        <f t="shared" si="5"/>
        <v>98</v>
      </c>
      <c r="W115" s="33">
        <f t="shared" si="5"/>
        <v>110</v>
      </c>
      <c r="X115" s="33">
        <f t="shared" si="5"/>
        <v>122</v>
      </c>
      <c r="Y115" s="33">
        <f t="shared" si="5"/>
        <v>134</v>
      </c>
      <c r="Z115" s="33">
        <f t="shared" si="5"/>
        <v>146</v>
      </c>
      <c r="AA115" s="33">
        <f t="shared" si="5"/>
        <v>158</v>
      </c>
      <c r="AB115" s="33">
        <f t="shared" si="5"/>
        <v>170</v>
      </c>
      <c r="AC115" s="33">
        <f t="shared" si="5"/>
        <v>182</v>
      </c>
      <c r="AD115" s="33">
        <f t="shared" si="5"/>
        <v>194</v>
      </c>
      <c r="AE115" s="33">
        <f t="shared" si="5"/>
        <v>206</v>
      </c>
      <c r="AF115" s="33">
        <f>($AG115-$R115)/($AG$110-$R$110)+AE115</f>
        <v>218</v>
      </c>
      <c r="AG115" s="7">
        <v>230</v>
      </c>
    </row>
    <row r="116" spans="2:33">
      <c r="B116" s="3" t="s">
        <v>66</v>
      </c>
      <c r="C116" s="38"/>
      <c r="D116" s="38"/>
      <c r="E116" s="38"/>
      <c r="F116" s="7">
        <v>0.123</v>
      </c>
      <c r="G116" s="33">
        <f t="shared" si="4"/>
        <v>0.21433008257834621</v>
      </c>
      <c r="H116" s="33">
        <f t="shared" si="4"/>
        <v>0.37347466908976185</v>
      </c>
      <c r="I116" s="33">
        <f t="shared" si="4"/>
        <v>0.65078745257666004</v>
      </c>
      <c r="J116" s="33">
        <f t="shared" si="4"/>
        <v>1.134010800420383</v>
      </c>
      <c r="K116" s="33">
        <f t="shared" si="4"/>
        <v>1.976037630071847</v>
      </c>
      <c r="L116" s="33">
        <f t="shared" si="4"/>
        <v>3.4432870604164107</v>
      </c>
      <c r="M116" s="7">
        <v>6</v>
      </c>
      <c r="N116" s="33">
        <f t="shared" ref="N116:R117" si="6">M116*($M116/$F116)^(1/($M$110-$F$110))</f>
        <v>10.455125979431521</v>
      </c>
      <c r="O116" s="33">
        <f t="shared" si="6"/>
        <v>18.218276540963991</v>
      </c>
      <c r="P116" s="33">
        <f t="shared" si="6"/>
        <v>31.745729393983414</v>
      </c>
      <c r="Q116" s="33">
        <f t="shared" si="6"/>
        <v>55.317600020506482</v>
      </c>
      <c r="R116" s="33">
        <f t="shared" si="6"/>
        <v>96.392079515699834</v>
      </c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</row>
    <row r="117" spans="2:33">
      <c r="B117" s="3" t="s">
        <v>67</v>
      </c>
      <c r="C117" s="38"/>
      <c r="D117" s="38"/>
      <c r="E117" s="38"/>
      <c r="F117" s="7">
        <v>0.123</v>
      </c>
      <c r="G117" s="33">
        <f t="shared" si="4"/>
        <v>0.23341160898733976</v>
      </c>
      <c r="H117" s="33">
        <f t="shared" si="4"/>
        <v>0.44293479032568123</v>
      </c>
      <c r="I117" s="33">
        <f t="shared" si="4"/>
        <v>0.84053757793810757</v>
      </c>
      <c r="J117" s="33">
        <f t="shared" si="4"/>
        <v>1.5950506380557332</v>
      </c>
      <c r="K117" s="33">
        <f t="shared" si="4"/>
        <v>3.0268563889826958</v>
      </c>
      <c r="L117" s="33">
        <f t="shared" si="4"/>
        <v>5.7439302433013024</v>
      </c>
      <c r="M117" s="7">
        <v>10.9</v>
      </c>
      <c r="N117" s="33">
        <f t="shared" si="6"/>
        <v>20.684443398065071</v>
      </c>
      <c r="O117" s="33">
        <f t="shared" si="6"/>
        <v>39.25194483373923</v>
      </c>
      <c r="P117" s="33">
        <f t="shared" si="6"/>
        <v>74.486663410775392</v>
      </c>
      <c r="Q117" s="33">
        <f t="shared" si="6"/>
        <v>141.35001589274384</v>
      </c>
      <c r="R117" s="33">
        <f t="shared" si="6"/>
        <v>268.23361495862918</v>
      </c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</row>
    <row r="118" spans="2:33">
      <c r="B118" s="3" t="s">
        <v>68</v>
      </c>
      <c r="C118" s="7">
        <v>7.9000000000000001E-2</v>
      </c>
      <c r="D118" s="33">
        <f t="shared" ref="D118:N118" si="7">C118*($O118/$C118)^(1/($O$110-$C$110))</f>
        <v>0.11607775479159704</v>
      </c>
      <c r="E118" s="33">
        <f t="shared" si="7"/>
        <v>0.17055753363871051</v>
      </c>
      <c r="F118" s="33">
        <f t="shared" si="7"/>
        <v>0.25060677933637726</v>
      </c>
      <c r="G118" s="33">
        <f t="shared" si="7"/>
        <v>0.36822623140404898</v>
      </c>
      <c r="H118" s="33">
        <f t="shared" si="7"/>
        <v>0.54104904046522873</v>
      </c>
      <c r="I118" s="33">
        <f t="shared" si="7"/>
        <v>0.794984276574072</v>
      </c>
      <c r="J118" s="33">
        <f t="shared" si="7"/>
        <v>1.1681011382194975</v>
      </c>
      <c r="K118" s="33">
        <f t="shared" si="7"/>
        <v>1.7163361708104838</v>
      </c>
      <c r="L118" s="33">
        <f t="shared" si="7"/>
        <v>2.5218791034846575</v>
      </c>
      <c r="M118" s="33">
        <f t="shared" si="7"/>
        <v>3.7054944833967678</v>
      </c>
      <c r="N118" s="33">
        <f t="shared" si="7"/>
        <v>5.4446263294347537</v>
      </c>
      <c r="O118" s="7">
        <v>8</v>
      </c>
      <c r="P118" s="33">
        <f>O118*($M118/$F118)^(1/($M$110-$F$110))</f>
        <v>11.75470934598451</v>
      </c>
      <c r="Q118" s="33">
        <f>P118*($M118/$F118)^(1/($M$110-$F$110))</f>
        <v>17.271648976071951</v>
      </c>
      <c r="R118" s="33">
        <f>Q118*($M118/$F118)^(1/($M$110-$F$110))</f>
        <v>25.377901704949597</v>
      </c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</row>
    <row r="120" spans="2:33">
      <c r="B120" s="3" t="s">
        <v>69</v>
      </c>
      <c r="D120" s="7">
        <v>5.6800000000000003E-2</v>
      </c>
      <c r="E120" s="40">
        <f t="shared" ref="E120:L120" si="8">D120*($M120/$D120)^(1/($M$110-$D$110))</f>
        <v>9.9217261854648617E-2</v>
      </c>
      <c r="F120" s="40">
        <f t="shared" si="8"/>
        <v>0.17331100440024491</v>
      </c>
      <c r="G120" s="40">
        <f>F120*($M120/$D120)^(1/($M$110-$D$110))</f>
        <v>0.30273667792026859</v>
      </c>
      <c r="H120" s="40">
        <f t="shared" si="8"/>
        <v>0.52881521560249478</v>
      </c>
      <c r="I120" s="40">
        <f t="shared" si="8"/>
        <v>0.92372531195695751</v>
      </c>
      <c r="J120" s="40">
        <f t="shared" si="8"/>
        <v>1.6135474675739512</v>
      </c>
      <c r="K120" s="40">
        <f t="shared" si="8"/>
        <v>2.8185169296688355</v>
      </c>
      <c r="L120" s="40">
        <f t="shared" si="8"/>
        <v>4.923336835435089</v>
      </c>
      <c r="M120" s="7">
        <f>ROUND(AVERAGE($M$114:$M$118),1)</f>
        <v>8.6</v>
      </c>
      <c r="N120" s="39">
        <f t="shared" ref="N120:AF120" si="9">($AG120-$M120)/($AG$110-$M$110)+M120</f>
        <v>12.92</v>
      </c>
      <c r="O120" s="39">
        <f t="shared" si="9"/>
        <v>17.240000000000002</v>
      </c>
      <c r="P120" s="39">
        <f t="shared" si="9"/>
        <v>21.560000000000002</v>
      </c>
      <c r="Q120" s="39">
        <f t="shared" si="9"/>
        <v>25.880000000000003</v>
      </c>
      <c r="R120" s="39">
        <f t="shared" si="9"/>
        <v>30.200000000000003</v>
      </c>
      <c r="S120" s="39">
        <f t="shared" si="9"/>
        <v>34.520000000000003</v>
      </c>
      <c r="T120" s="39">
        <f t="shared" si="9"/>
        <v>38.840000000000003</v>
      </c>
      <c r="U120" s="39">
        <f t="shared" si="9"/>
        <v>43.160000000000004</v>
      </c>
      <c r="V120" s="39">
        <f t="shared" si="9"/>
        <v>47.480000000000004</v>
      </c>
      <c r="W120" s="39">
        <f t="shared" si="9"/>
        <v>51.800000000000004</v>
      </c>
      <c r="X120" s="39">
        <f t="shared" si="9"/>
        <v>56.120000000000005</v>
      </c>
      <c r="Y120" s="39">
        <f t="shared" si="9"/>
        <v>60.440000000000005</v>
      </c>
      <c r="Z120" s="39">
        <f t="shared" si="9"/>
        <v>64.760000000000005</v>
      </c>
      <c r="AA120" s="39">
        <f t="shared" si="9"/>
        <v>69.080000000000013</v>
      </c>
      <c r="AB120" s="39">
        <f t="shared" si="9"/>
        <v>73.400000000000006</v>
      </c>
      <c r="AC120" s="39">
        <f t="shared" si="9"/>
        <v>77.72</v>
      </c>
      <c r="AD120" s="39">
        <f t="shared" si="9"/>
        <v>82.039999999999992</v>
      </c>
      <c r="AE120" s="39">
        <f t="shared" si="9"/>
        <v>86.359999999999985</v>
      </c>
      <c r="AF120" s="39">
        <f t="shared" si="9"/>
        <v>90.679999999999978</v>
      </c>
      <c r="AG120" s="7">
        <v>95</v>
      </c>
    </row>
    <row r="122" spans="2:33">
      <c r="B122" s="3" t="s">
        <v>70</v>
      </c>
      <c r="D122" s="8">
        <f>D111</f>
        <v>7.9000000000000001E-2</v>
      </c>
      <c r="E122" s="33">
        <f>AVERAGE(D122,F122)</f>
        <v>0.10100000000000001</v>
      </c>
      <c r="F122" s="8">
        <f>$F$114</f>
        <v>0.123</v>
      </c>
      <c r="G122" s="33">
        <f t="shared" ref="G122:L124" si="10">F122*($M122/$F122)^(1/($M$110-$F$110))</f>
        <v>0.24765377063734584</v>
      </c>
      <c r="H122" s="33">
        <f t="shared" si="10"/>
        <v>0.49863731797475691</v>
      </c>
      <c r="I122" s="33">
        <f t="shared" si="10"/>
        <v>1.003978959162128</v>
      </c>
      <c r="J122" s="33">
        <f t="shared" si="10"/>
        <v>2.0214567063175517</v>
      </c>
      <c r="K122" s="33">
        <f t="shared" si="10"/>
        <v>4.0700924837373291</v>
      </c>
      <c r="L122" s="33">
        <f t="shared" si="10"/>
        <v>8.1949085401647945</v>
      </c>
      <c r="M122" s="8">
        <f>M112</f>
        <v>16.5</v>
      </c>
      <c r="N122" s="33">
        <f t="shared" ref="N122:AF122" si="11">($AG122-$M122)/($AG$110-$M$110)+M122</f>
        <v>27.175000000000001</v>
      </c>
      <c r="O122" s="33">
        <f t="shared" si="11"/>
        <v>37.85</v>
      </c>
      <c r="P122" s="33">
        <f t="shared" si="11"/>
        <v>48.525000000000006</v>
      </c>
      <c r="Q122" s="33">
        <f t="shared" si="11"/>
        <v>59.2</v>
      </c>
      <c r="R122" s="33">
        <f t="shared" si="11"/>
        <v>69.875</v>
      </c>
      <c r="S122" s="33">
        <f t="shared" si="11"/>
        <v>80.55</v>
      </c>
      <c r="T122" s="33">
        <f t="shared" si="11"/>
        <v>91.224999999999994</v>
      </c>
      <c r="U122" s="33">
        <f t="shared" si="11"/>
        <v>101.89999999999999</v>
      </c>
      <c r="V122" s="33">
        <f t="shared" si="11"/>
        <v>112.57499999999999</v>
      </c>
      <c r="W122" s="33">
        <f t="shared" si="11"/>
        <v>123.24999999999999</v>
      </c>
      <c r="X122" s="33">
        <f t="shared" si="11"/>
        <v>133.92499999999998</v>
      </c>
      <c r="Y122" s="33">
        <f t="shared" si="11"/>
        <v>144.6</v>
      </c>
      <c r="Z122" s="33">
        <f t="shared" si="11"/>
        <v>155.27500000000001</v>
      </c>
      <c r="AA122" s="33">
        <f t="shared" si="11"/>
        <v>165.95000000000002</v>
      </c>
      <c r="AB122" s="33">
        <f t="shared" si="11"/>
        <v>176.62500000000003</v>
      </c>
      <c r="AC122" s="33">
        <f t="shared" si="11"/>
        <v>187.30000000000004</v>
      </c>
      <c r="AD122" s="33">
        <f t="shared" si="11"/>
        <v>197.97500000000005</v>
      </c>
      <c r="AE122" s="33">
        <f t="shared" si="11"/>
        <v>208.65000000000006</v>
      </c>
      <c r="AF122" s="33">
        <f t="shared" si="11"/>
        <v>219.32500000000007</v>
      </c>
      <c r="AG122" s="8">
        <f>AG115</f>
        <v>230</v>
      </c>
    </row>
    <row r="123" spans="2:33">
      <c r="B123" s="3" t="s">
        <v>71</v>
      </c>
      <c r="D123" s="8">
        <f>D112</f>
        <v>7.9000000000000001E-2</v>
      </c>
      <c r="E123" s="33">
        <f>AVERAGE(D123,F123)</f>
        <v>0.10100000000000001</v>
      </c>
      <c r="F123" s="8">
        <f>$F$114</f>
        <v>0.123</v>
      </c>
      <c r="G123" s="33">
        <f t="shared" si="10"/>
        <v>0.23446785642940743</v>
      </c>
      <c r="H123" s="33">
        <f t="shared" si="10"/>
        <v>0.44695264795610745</v>
      </c>
      <c r="I123" s="33">
        <f t="shared" si="10"/>
        <v>0.85200023814403314</v>
      </c>
      <c r="J123" s="33">
        <f t="shared" si="10"/>
        <v>1.6241192643493991</v>
      </c>
      <c r="K123" s="33">
        <f t="shared" si="10"/>
        <v>3.0959655487618676</v>
      </c>
      <c r="L123" s="33">
        <f t="shared" si="10"/>
        <v>5.9016618357519439</v>
      </c>
      <c r="M123" s="33">
        <f>AVERAGE(M122,M124)</f>
        <v>11.25</v>
      </c>
      <c r="N123" s="33">
        <f t="shared" ref="N123:AF123" si="12">($AG123-$M123)/($AG$110-$M$110)+M123</f>
        <v>18.8125</v>
      </c>
      <c r="O123" s="33">
        <f t="shared" si="12"/>
        <v>26.375</v>
      </c>
      <c r="P123" s="33">
        <f t="shared" si="12"/>
        <v>33.9375</v>
      </c>
      <c r="Q123" s="33">
        <f t="shared" si="12"/>
        <v>41.5</v>
      </c>
      <c r="R123" s="33">
        <f t="shared" si="12"/>
        <v>49.0625</v>
      </c>
      <c r="S123" s="33">
        <f t="shared" si="12"/>
        <v>56.625</v>
      </c>
      <c r="T123" s="33">
        <f t="shared" si="12"/>
        <v>64.1875</v>
      </c>
      <c r="U123" s="33">
        <f t="shared" si="12"/>
        <v>71.75</v>
      </c>
      <c r="V123" s="33">
        <f t="shared" si="12"/>
        <v>79.3125</v>
      </c>
      <c r="W123" s="33">
        <f t="shared" si="12"/>
        <v>86.875</v>
      </c>
      <c r="X123" s="33">
        <f t="shared" si="12"/>
        <v>94.4375</v>
      </c>
      <c r="Y123" s="33">
        <f t="shared" si="12"/>
        <v>102</v>
      </c>
      <c r="Z123" s="33">
        <f t="shared" si="12"/>
        <v>109.5625</v>
      </c>
      <c r="AA123" s="33">
        <f t="shared" si="12"/>
        <v>117.125</v>
      </c>
      <c r="AB123" s="33">
        <f t="shared" si="12"/>
        <v>124.6875</v>
      </c>
      <c r="AC123" s="33">
        <f t="shared" si="12"/>
        <v>132.25</v>
      </c>
      <c r="AD123" s="33">
        <f t="shared" si="12"/>
        <v>139.8125</v>
      </c>
      <c r="AE123" s="33">
        <f t="shared" si="12"/>
        <v>147.375</v>
      </c>
      <c r="AF123" s="33">
        <f t="shared" si="12"/>
        <v>154.9375</v>
      </c>
      <c r="AG123" s="33">
        <f>AVERAGE(AG122,AG124)</f>
        <v>162.5</v>
      </c>
    </row>
    <row r="124" spans="2:33">
      <c r="B124" s="3" t="s">
        <v>72</v>
      </c>
      <c r="D124" s="8">
        <f>D113</f>
        <v>7.9000000000000001E-2</v>
      </c>
      <c r="E124" s="33">
        <f>AVERAGE(D124,F124)</f>
        <v>0.10100000000000001</v>
      </c>
      <c r="F124" s="8">
        <f>$F$114</f>
        <v>0.123</v>
      </c>
      <c r="G124" s="33">
        <f t="shared" si="10"/>
        <v>0.21433008257834621</v>
      </c>
      <c r="H124" s="33">
        <f t="shared" si="10"/>
        <v>0.37347466908976185</v>
      </c>
      <c r="I124" s="33">
        <f t="shared" si="10"/>
        <v>0.65078745257666004</v>
      </c>
      <c r="J124" s="33">
        <f t="shared" si="10"/>
        <v>1.134010800420383</v>
      </c>
      <c r="K124" s="33">
        <f t="shared" si="10"/>
        <v>1.976037630071847</v>
      </c>
      <c r="L124" s="33">
        <f t="shared" si="10"/>
        <v>3.4432870604164107</v>
      </c>
      <c r="M124" s="8">
        <f>M116</f>
        <v>6</v>
      </c>
      <c r="N124" s="33">
        <f t="shared" ref="N124:AF124" si="13">($AG124-$M124)/($AG$110-$M$110)+M124</f>
        <v>10.45</v>
      </c>
      <c r="O124" s="33">
        <f t="shared" si="13"/>
        <v>14.899999999999999</v>
      </c>
      <c r="P124" s="33">
        <f t="shared" si="13"/>
        <v>19.349999999999998</v>
      </c>
      <c r="Q124" s="33">
        <f t="shared" si="13"/>
        <v>23.799999999999997</v>
      </c>
      <c r="R124" s="33">
        <f t="shared" si="13"/>
        <v>28.249999999999996</v>
      </c>
      <c r="S124" s="33">
        <f t="shared" si="13"/>
        <v>32.699999999999996</v>
      </c>
      <c r="T124" s="33">
        <f t="shared" si="13"/>
        <v>37.15</v>
      </c>
      <c r="U124" s="33">
        <f t="shared" si="13"/>
        <v>41.6</v>
      </c>
      <c r="V124" s="33">
        <f t="shared" si="13"/>
        <v>46.050000000000004</v>
      </c>
      <c r="W124" s="33">
        <f t="shared" si="13"/>
        <v>50.500000000000007</v>
      </c>
      <c r="X124" s="33">
        <f t="shared" si="13"/>
        <v>54.95000000000001</v>
      </c>
      <c r="Y124" s="33">
        <f t="shared" si="13"/>
        <v>59.400000000000013</v>
      </c>
      <c r="Z124" s="33">
        <f t="shared" si="13"/>
        <v>63.850000000000016</v>
      </c>
      <c r="AA124" s="33">
        <f t="shared" si="13"/>
        <v>68.300000000000011</v>
      </c>
      <c r="AB124" s="33">
        <f t="shared" si="13"/>
        <v>72.750000000000014</v>
      </c>
      <c r="AC124" s="33">
        <f t="shared" si="13"/>
        <v>77.200000000000017</v>
      </c>
      <c r="AD124" s="33">
        <f t="shared" si="13"/>
        <v>81.65000000000002</v>
      </c>
      <c r="AE124" s="33">
        <f t="shared" si="13"/>
        <v>86.100000000000023</v>
      </c>
      <c r="AF124" s="33">
        <f t="shared" si="13"/>
        <v>90.550000000000026</v>
      </c>
      <c r="AG124" s="8">
        <f>AG113</f>
        <v>95</v>
      </c>
    </row>
    <row r="127" spans="2:33" ht="12.95">
      <c r="B127" s="1" t="s">
        <v>73</v>
      </c>
      <c r="C127" s="1"/>
    </row>
    <row r="128" spans="2:33">
      <c r="B128" s="22" t="s">
        <v>74</v>
      </c>
      <c r="C128" s="23">
        <v>7.1999999999999995E-2</v>
      </c>
    </row>
    <row r="129" spans="2:33">
      <c r="B129" s="22" t="s">
        <v>64</v>
      </c>
      <c r="C129" s="23">
        <v>0.115</v>
      </c>
    </row>
    <row r="130" spans="2:33">
      <c r="B130" s="3" t="s">
        <v>75</v>
      </c>
      <c r="C130" s="23">
        <v>7.4999999999999997E-2</v>
      </c>
    </row>
    <row r="132" spans="2:33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2:33" ht="12.95">
      <c r="C133" s="1" t="s">
        <v>76</v>
      </c>
      <c r="D133" s="1">
        <v>2021</v>
      </c>
      <c r="E133" s="1">
        <v>2022</v>
      </c>
      <c r="F133" s="1">
        <v>2023</v>
      </c>
      <c r="G133" s="1">
        <v>2024</v>
      </c>
      <c r="H133" s="1">
        <v>2025</v>
      </c>
      <c r="I133" s="1">
        <v>2026</v>
      </c>
      <c r="J133" s="1">
        <v>2027</v>
      </c>
      <c r="K133" s="1">
        <v>2028</v>
      </c>
      <c r="L133" s="1">
        <v>2029</v>
      </c>
      <c r="M133" s="1">
        <v>2030</v>
      </c>
      <c r="N133" s="1">
        <v>2031</v>
      </c>
      <c r="O133" s="1">
        <v>2032</v>
      </c>
      <c r="P133" s="1">
        <v>2033</v>
      </c>
      <c r="Q133" s="1">
        <v>2034</v>
      </c>
      <c r="R133" s="1">
        <v>2035</v>
      </c>
      <c r="S133" s="1">
        <v>2036</v>
      </c>
      <c r="T133" s="1">
        <v>2037</v>
      </c>
      <c r="U133" s="1">
        <v>2038</v>
      </c>
      <c r="V133" s="1">
        <v>2039</v>
      </c>
      <c r="W133" s="1">
        <v>2040</v>
      </c>
      <c r="X133" s="1">
        <v>2041</v>
      </c>
      <c r="Y133" s="1">
        <v>2042</v>
      </c>
      <c r="Z133" s="1">
        <v>2043</v>
      </c>
      <c r="AA133" s="1">
        <v>2044</v>
      </c>
      <c r="AB133" s="1">
        <v>2045</v>
      </c>
      <c r="AC133" s="1">
        <v>2046</v>
      </c>
      <c r="AD133" s="1">
        <v>2047</v>
      </c>
      <c r="AE133" s="1">
        <v>2048</v>
      </c>
      <c r="AF133" s="1">
        <v>2049</v>
      </c>
      <c r="AG133" s="1">
        <v>2050</v>
      </c>
    </row>
    <row r="134" spans="2:33">
      <c r="B134" s="3" t="s">
        <v>70</v>
      </c>
      <c r="C134" s="35">
        <f>C129</f>
        <v>0.115</v>
      </c>
      <c r="D134" s="41">
        <v>1</v>
      </c>
      <c r="E134" s="37">
        <f t="shared" ref="E134:AG134" si="14">(1-$C134)^LOG((E122/$D122),2)</f>
        <v>0.95762409398607407</v>
      </c>
      <c r="F134" s="37">
        <f t="shared" si="14"/>
        <v>0.92493428073114303</v>
      </c>
      <c r="G134" s="37">
        <f t="shared" si="14"/>
        <v>0.81760075891283523</v>
      </c>
      <c r="H134" s="37">
        <f t="shared" si="14"/>
        <v>0.72272270030518326</v>
      </c>
      <c r="I134" s="37">
        <f t="shared" si="14"/>
        <v>0.63885471710050279</v>
      </c>
      <c r="J134" s="37">
        <f t="shared" si="14"/>
        <v>0.56471915077417745</v>
      </c>
      <c r="K134" s="37">
        <f t="shared" si="14"/>
        <v>0.49918660802646708</v>
      </c>
      <c r="L134" s="37">
        <f t="shared" si="14"/>
        <v>0.44125875542091519</v>
      </c>
      <c r="M134" s="37">
        <f t="shared" si="14"/>
        <v>0.39005311061007347</v>
      </c>
      <c r="N134" s="37">
        <f t="shared" si="14"/>
        <v>0.35721753441475845</v>
      </c>
      <c r="O134" s="37">
        <f t="shared" si="14"/>
        <v>0.33695425749939423</v>
      </c>
      <c r="P134" s="37">
        <f t="shared" si="14"/>
        <v>0.32251770743210595</v>
      </c>
      <c r="Q134" s="37">
        <f t="shared" si="14"/>
        <v>0.31141048801490212</v>
      </c>
      <c r="R134" s="37">
        <f t="shared" si="14"/>
        <v>0.30244274348441663</v>
      </c>
      <c r="S134" s="37">
        <f t="shared" si="14"/>
        <v>0.29495841991785532</v>
      </c>
      <c r="T134" s="37">
        <f t="shared" si="14"/>
        <v>0.28855908078081455</v>
      </c>
      <c r="U134" s="37">
        <f t="shared" si="14"/>
        <v>0.28298543614388094</v>
      </c>
      <c r="V134" s="37">
        <f t="shared" si="14"/>
        <v>0.27805974022456692</v>
      </c>
      <c r="W134" s="37">
        <f t="shared" si="14"/>
        <v>0.27365509358888757</v>
      </c>
      <c r="X134" s="37">
        <f t="shared" si="14"/>
        <v>0.26967789054779512</v>
      </c>
      <c r="Y134" s="37">
        <f t="shared" si="14"/>
        <v>0.26605720609773864</v>
      </c>
      <c r="Z134" s="37">
        <f t="shared" si="14"/>
        <v>0.26273808003734794</v>
      </c>
      <c r="AA134" s="37">
        <f t="shared" si="14"/>
        <v>0.25967710336442806</v>
      </c>
      <c r="AB134" s="37">
        <f t="shared" si="14"/>
        <v>0.25683942349455624</v>
      </c>
      <c r="AC134" s="37">
        <f t="shared" si="14"/>
        <v>0.25419665578747336</v>
      </c>
      <c r="AD134" s="37">
        <f t="shared" si="14"/>
        <v>0.25172539213147066</v>
      </c>
      <c r="AE134" s="37">
        <f t="shared" si="14"/>
        <v>0.24940611354565309</v>
      </c>
      <c r="AF134" s="37">
        <f t="shared" si="14"/>
        <v>0.24722238268302069</v>
      </c>
      <c r="AG134" s="37">
        <f t="shared" si="14"/>
        <v>0.24516023432771633</v>
      </c>
    </row>
    <row r="135" spans="2:33">
      <c r="B135" s="3" t="s">
        <v>71</v>
      </c>
      <c r="C135" s="36">
        <f>AVERAGE(C134,C136)</f>
        <v>9.35E-2</v>
      </c>
      <c r="D135" s="41">
        <v>1</v>
      </c>
      <c r="E135" s="37">
        <f t="shared" ref="E135:AG135" si="15">(1-$C135)^LOG((E123/$D123),2)</f>
        <v>0.96580587086113456</v>
      </c>
      <c r="F135" s="37">
        <f t="shared" si="15"/>
        <v>0.93922442934309047</v>
      </c>
      <c r="G135" s="37">
        <f t="shared" si="15"/>
        <v>0.85721594758359954</v>
      </c>
      <c r="H135" s="37">
        <f t="shared" si="15"/>
        <v>0.7823680452025652</v>
      </c>
      <c r="I135" s="37">
        <f t="shared" si="15"/>
        <v>0.71405549544374103</v>
      </c>
      <c r="J135" s="37">
        <f t="shared" si="15"/>
        <v>0.65170766329214425</v>
      </c>
      <c r="K135" s="37">
        <f t="shared" si="15"/>
        <v>0.59480373879031356</v>
      </c>
      <c r="L135" s="37">
        <f t="shared" si="15"/>
        <v>0.5428683865580689</v>
      </c>
      <c r="M135" s="37">
        <f t="shared" si="15"/>
        <v>0.49546777517491986</v>
      </c>
      <c r="N135" s="37">
        <f t="shared" si="15"/>
        <v>0.46067249039962604</v>
      </c>
      <c r="O135" s="37">
        <f t="shared" si="15"/>
        <v>0.43914703886295825</v>
      </c>
      <c r="P135" s="37">
        <f t="shared" si="15"/>
        <v>0.42374466012955164</v>
      </c>
      <c r="Q135" s="37">
        <f t="shared" si="15"/>
        <v>0.41184239707195569</v>
      </c>
      <c r="R135" s="37">
        <f t="shared" si="15"/>
        <v>0.40219343510466066</v>
      </c>
      <c r="S135" s="37">
        <f t="shared" si="15"/>
        <v>0.3941103641917279</v>
      </c>
      <c r="T135" s="37">
        <f t="shared" si="15"/>
        <v>0.38717533836617174</v>
      </c>
      <c r="U135" s="37">
        <f t="shared" si="15"/>
        <v>0.38111607802846292</v>
      </c>
      <c r="V135" s="37">
        <f t="shared" si="15"/>
        <v>0.37574564794524551</v>
      </c>
      <c r="W135" s="37">
        <f t="shared" si="15"/>
        <v>0.37093037235142706</v>
      </c>
      <c r="X135" s="37">
        <f t="shared" si="15"/>
        <v>0.36657148518209004</v>
      </c>
      <c r="Y135" s="37">
        <f t="shared" si="15"/>
        <v>0.36259402917393241</v>
      </c>
      <c r="Z135" s="37">
        <f t="shared" si="15"/>
        <v>0.35893982622999926</v>
      </c>
      <c r="AA135" s="37">
        <f t="shared" si="15"/>
        <v>0.3555628537365722</v>
      </c>
      <c r="AB135" s="37">
        <f t="shared" si="15"/>
        <v>0.35242610435518046</v>
      </c>
      <c r="AC135" s="37">
        <f t="shared" si="15"/>
        <v>0.34949939401989127</v>
      </c>
      <c r="AD135" s="37">
        <f t="shared" si="15"/>
        <v>0.34675779503797582</v>
      </c>
      <c r="AE135" s="37">
        <f t="shared" si="15"/>
        <v>0.34418049250975791</v>
      </c>
      <c r="AF135" s="37">
        <f t="shared" si="15"/>
        <v>0.34174993425587025</v>
      </c>
      <c r="AG135" s="37">
        <f t="shared" si="15"/>
        <v>0.33945118853450817</v>
      </c>
    </row>
    <row r="136" spans="2:33">
      <c r="B136" s="3" t="s">
        <v>72</v>
      </c>
      <c r="C136" s="35">
        <f>C128</f>
        <v>7.1999999999999995E-2</v>
      </c>
      <c r="D136" s="41">
        <v>1</v>
      </c>
      <c r="E136" s="37">
        <f t="shared" ref="E136:AG136" si="16">(1-$C136)^LOG((E124/$D124),2)</f>
        <v>0.97386331256008918</v>
      </c>
      <c r="F136" s="37">
        <f t="shared" si="16"/>
        <v>0.95339264435784188</v>
      </c>
      <c r="G136" s="37">
        <f t="shared" si="16"/>
        <v>0.89799105994555239</v>
      </c>
      <c r="H136" s="37">
        <f t="shared" si="16"/>
        <v>0.84580885799185057</v>
      </c>
      <c r="I136" s="37">
        <f t="shared" si="16"/>
        <v>0.79665896039193818</v>
      </c>
      <c r="J136" s="37">
        <f t="shared" si="16"/>
        <v>0.75036516013749133</v>
      </c>
      <c r="K136" s="37">
        <f t="shared" si="16"/>
        <v>0.70676148959795337</v>
      </c>
      <c r="L136" s="37">
        <f t="shared" si="16"/>
        <v>0.66569162551095928</v>
      </c>
      <c r="M136" s="37">
        <f t="shared" si="16"/>
        <v>0.6270083285487299</v>
      </c>
      <c r="N136" s="37">
        <f t="shared" si="16"/>
        <v>0.59060413819703728</v>
      </c>
      <c r="O136" s="37">
        <f t="shared" si="16"/>
        <v>0.56844340886142497</v>
      </c>
      <c r="P136" s="37">
        <f t="shared" si="16"/>
        <v>0.55265249251155313</v>
      </c>
      <c r="Q136" s="37">
        <f t="shared" si="16"/>
        <v>0.54045688013689308</v>
      </c>
      <c r="R136" s="37">
        <f t="shared" si="16"/>
        <v>0.53056184140522966</v>
      </c>
      <c r="S136" s="37">
        <f t="shared" si="16"/>
        <v>0.52226069729290048</v>
      </c>
      <c r="T136" s="37">
        <f t="shared" si="16"/>
        <v>0.51512644895356452</v>
      </c>
      <c r="U136" s="37">
        <f t="shared" si="16"/>
        <v>0.50888188002897483</v>
      </c>
      <c r="V136" s="37">
        <f t="shared" si="16"/>
        <v>0.50333710662215003</v>
      </c>
      <c r="W136" s="37">
        <f t="shared" si="16"/>
        <v>0.49835653840619049</v>
      </c>
      <c r="X136" s="37">
        <f t="shared" si="16"/>
        <v>0.49384007822609383</v>
      </c>
      <c r="Y136" s="37">
        <f t="shared" si="16"/>
        <v>0.48971179055887409</v>
      </c>
      <c r="Z136" s="37">
        <f t="shared" si="16"/>
        <v>0.4859127455575496</v>
      </c>
      <c r="AA136" s="37">
        <f t="shared" si="16"/>
        <v>0.48239632200684063</v>
      </c>
      <c r="AB136" s="37">
        <f t="shared" si="16"/>
        <v>0.47912502225597214</v>
      </c>
      <c r="AC136" s="37">
        <f t="shared" si="16"/>
        <v>0.47606825149908305</v>
      </c>
      <c r="AD136" s="37">
        <f t="shared" si="16"/>
        <v>0.47320073172499899</v>
      </c>
      <c r="AE136" s="37">
        <f t="shared" si="16"/>
        <v>0.47050134489038731</v>
      </c>
      <c r="AF136" s="37">
        <f t="shared" si="16"/>
        <v>0.46795227338111317</v>
      </c>
      <c r="AG136" s="37">
        <f t="shared" si="16"/>
        <v>0.46553835076707045</v>
      </c>
    </row>
    <row r="137" spans="2:33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2:33">
      <c r="B138" s="3" t="s">
        <v>70</v>
      </c>
      <c r="C138" s="12">
        <v>9924</v>
      </c>
      <c r="D138" s="16">
        <f t="shared" ref="D138:AF138" si="17">$C138*E134</f>
        <v>9503.461508717799</v>
      </c>
      <c r="E138" s="16">
        <f t="shared" si="17"/>
        <v>9179.047801975863</v>
      </c>
      <c r="F138" s="16">
        <f t="shared" si="17"/>
        <v>8113.8699314509768</v>
      </c>
      <c r="G138" s="16">
        <f t="shared" si="17"/>
        <v>7172.3000778286387</v>
      </c>
      <c r="H138" s="16">
        <f t="shared" si="17"/>
        <v>6339.9942125053894</v>
      </c>
      <c r="I138" s="16">
        <f t="shared" si="17"/>
        <v>5604.2728522829366</v>
      </c>
      <c r="J138" s="16">
        <f t="shared" si="17"/>
        <v>4953.9278980546596</v>
      </c>
      <c r="K138" s="16">
        <f t="shared" si="17"/>
        <v>4379.0518887971621</v>
      </c>
      <c r="L138" s="16">
        <f t="shared" si="17"/>
        <v>3870.8870696943691</v>
      </c>
      <c r="M138" s="16">
        <f t="shared" si="17"/>
        <v>3545.0268115320628</v>
      </c>
      <c r="N138" s="16">
        <f t="shared" si="17"/>
        <v>3343.9340514239884</v>
      </c>
      <c r="O138" s="16">
        <f t="shared" si="17"/>
        <v>3200.6657285562196</v>
      </c>
      <c r="P138" s="16">
        <f t="shared" si="17"/>
        <v>3090.4376830598885</v>
      </c>
      <c r="Q138" s="16">
        <f t="shared" si="17"/>
        <v>3001.4417863393505</v>
      </c>
      <c r="R138" s="16">
        <f t="shared" si="17"/>
        <v>2927.1673592647962</v>
      </c>
      <c r="S138" s="16">
        <f t="shared" si="17"/>
        <v>2863.6603176688036</v>
      </c>
      <c r="T138" s="16">
        <f t="shared" si="17"/>
        <v>2808.3474682918745</v>
      </c>
      <c r="U138" s="16">
        <f t="shared" si="17"/>
        <v>2759.464861988602</v>
      </c>
      <c r="V138" s="16">
        <f t="shared" si="17"/>
        <v>2715.7531487761203</v>
      </c>
      <c r="W138" s="16">
        <f t="shared" si="17"/>
        <v>2676.2833857963187</v>
      </c>
      <c r="X138" s="16">
        <f t="shared" si="17"/>
        <v>2640.3517133139585</v>
      </c>
      <c r="Y138" s="16">
        <f t="shared" si="17"/>
        <v>2607.4127062906409</v>
      </c>
      <c r="Z138" s="16">
        <f t="shared" si="17"/>
        <v>2577.0355737885843</v>
      </c>
      <c r="AA138" s="16">
        <f t="shared" si="17"/>
        <v>2548.8744387599763</v>
      </c>
      <c r="AB138" s="16">
        <f t="shared" si="17"/>
        <v>2522.6476120348857</v>
      </c>
      <c r="AC138" s="16">
        <f t="shared" si="17"/>
        <v>2498.1227915127147</v>
      </c>
      <c r="AD138" s="16">
        <f t="shared" si="17"/>
        <v>2475.1062708270611</v>
      </c>
      <c r="AE138" s="16">
        <f t="shared" si="17"/>
        <v>2453.4349257462973</v>
      </c>
      <c r="AF138" s="16">
        <f t="shared" si="17"/>
        <v>2432.9701654682567</v>
      </c>
    </row>
    <row r="139" spans="2:33">
      <c r="B139" s="3" t="s">
        <v>71</v>
      </c>
      <c r="C139" s="12">
        <v>9924</v>
      </c>
      <c r="D139" s="16">
        <f t="shared" ref="D139:AF139" si="18">$C139*E135</f>
        <v>9584.6574624258992</v>
      </c>
      <c r="E139" s="16">
        <f t="shared" si="18"/>
        <v>9320.8632368008293</v>
      </c>
      <c r="F139" s="16">
        <f t="shared" si="18"/>
        <v>8507.011063819642</v>
      </c>
      <c r="G139" s="16">
        <f t="shared" si="18"/>
        <v>7764.2204805902575</v>
      </c>
      <c r="H139" s="16">
        <f t="shared" si="18"/>
        <v>7086.2867367836861</v>
      </c>
      <c r="I139" s="16">
        <f t="shared" si="18"/>
        <v>6467.5468505112394</v>
      </c>
      <c r="J139" s="16">
        <f t="shared" si="18"/>
        <v>5902.8323037550717</v>
      </c>
      <c r="K139" s="16">
        <f t="shared" si="18"/>
        <v>5387.4258682022755</v>
      </c>
      <c r="L139" s="16">
        <f t="shared" si="18"/>
        <v>4917.0222008359051</v>
      </c>
      <c r="M139" s="16">
        <f t="shared" si="18"/>
        <v>4571.7137947258889</v>
      </c>
      <c r="N139" s="16">
        <f t="shared" si="18"/>
        <v>4358.0952136759979</v>
      </c>
      <c r="O139" s="16">
        <f t="shared" si="18"/>
        <v>4205.2420071256702</v>
      </c>
      <c r="P139" s="16">
        <f t="shared" si="18"/>
        <v>4087.1239485420883</v>
      </c>
      <c r="Q139" s="16">
        <f t="shared" si="18"/>
        <v>3991.3676499786525</v>
      </c>
      <c r="R139" s="16">
        <f t="shared" si="18"/>
        <v>3911.1512542387077</v>
      </c>
      <c r="S139" s="16">
        <f t="shared" si="18"/>
        <v>3842.3280579458883</v>
      </c>
      <c r="T139" s="16">
        <f t="shared" si="18"/>
        <v>3782.1959583544663</v>
      </c>
      <c r="U139" s="16">
        <f t="shared" si="18"/>
        <v>3728.8998102086166</v>
      </c>
      <c r="V139" s="16">
        <f t="shared" si="18"/>
        <v>3681.113015215562</v>
      </c>
      <c r="W139" s="16">
        <f t="shared" si="18"/>
        <v>3637.8554189470615</v>
      </c>
      <c r="X139" s="16">
        <f t="shared" si="18"/>
        <v>3598.3831455221052</v>
      </c>
      <c r="Y139" s="16">
        <f t="shared" si="18"/>
        <v>3562.1188355065128</v>
      </c>
      <c r="Z139" s="16">
        <f t="shared" si="18"/>
        <v>3528.6057604817424</v>
      </c>
      <c r="AA139" s="16">
        <f t="shared" si="18"/>
        <v>3497.476659620811</v>
      </c>
      <c r="AB139" s="16">
        <f t="shared" si="18"/>
        <v>3468.4319862534012</v>
      </c>
      <c r="AC139" s="16">
        <f t="shared" si="18"/>
        <v>3441.2243579568722</v>
      </c>
      <c r="AD139" s="16">
        <f t="shared" si="18"/>
        <v>3415.6472076668374</v>
      </c>
      <c r="AE139" s="16">
        <f t="shared" si="18"/>
        <v>3391.5263475552565</v>
      </c>
      <c r="AF139" s="16">
        <f t="shared" si="18"/>
        <v>3368.7135950164593</v>
      </c>
    </row>
    <row r="140" spans="2:33">
      <c r="B140" s="3" t="s">
        <v>72</v>
      </c>
      <c r="C140" s="12">
        <v>9924</v>
      </c>
      <c r="D140" s="16">
        <f t="shared" ref="D140:AF140" si="19">$C140*E136</f>
        <v>9664.6195138463245</v>
      </c>
      <c r="E140" s="16">
        <f t="shared" si="19"/>
        <v>9461.4686026072231</v>
      </c>
      <c r="F140" s="16">
        <f t="shared" si="19"/>
        <v>8911.6632788996612</v>
      </c>
      <c r="G140" s="16">
        <f t="shared" si="19"/>
        <v>8393.807106711125</v>
      </c>
      <c r="H140" s="16">
        <f t="shared" si="19"/>
        <v>7906.0435229295945</v>
      </c>
      <c r="I140" s="16">
        <f t="shared" si="19"/>
        <v>7446.623849204464</v>
      </c>
      <c r="J140" s="16">
        <f t="shared" si="19"/>
        <v>7013.9010227700892</v>
      </c>
      <c r="K140" s="16">
        <f t="shared" si="19"/>
        <v>6606.3236915707603</v>
      </c>
      <c r="L140" s="16">
        <f t="shared" si="19"/>
        <v>6222.4306525175953</v>
      </c>
      <c r="M140" s="16">
        <f t="shared" si="19"/>
        <v>5861.155467467398</v>
      </c>
      <c r="N140" s="16">
        <f t="shared" si="19"/>
        <v>5641.2323895407817</v>
      </c>
      <c r="O140" s="16">
        <f t="shared" si="19"/>
        <v>5484.5233356846529</v>
      </c>
      <c r="P140" s="16">
        <f t="shared" si="19"/>
        <v>5363.4940784785267</v>
      </c>
      <c r="Q140" s="16">
        <f t="shared" si="19"/>
        <v>5265.2957141054994</v>
      </c>
      <c r="R140" s="16">
        <f t="shared" si="19"/>
        <v>5182.9151599347442</v>
      </c>
      <c r="S140" s="16">
        <f t="shared" si="19"/>
        <v>5112.1148794151741</v>
      </c>
      <c r="T140" s="16">
        <f t="shared" si="19"/>
        <v>5050.1437774075466</v>
      </c>
      <c r="U140" s="16">
        <f t="shared" si="19"/>
        <v>4995.1174461182172</v>
      </c>
      <c r="V140" s="16">
        <f t="shared" si="19"/>
        <v>4945.6902871430348</v>
      </c>
      <c r="W140" s="16">
        <f t="shared" si="19"/>
        <v>4900.8689363157555</v>
      </c>
      <c r="X140" s="16">
        <f t="shared" si="19"/>
        <v>4859.8998095062661</v>
      </c>
      <c r="Y140" s="16">
        <f t="shared" si="19"/>
        <v>4822.1980869131221</v>
      </c>
      <c r="Z140" s="16">
        <f t="shared" si="19"/>
        <v>4787.3010995958866</v>
      </c>
      <c r="AA140" s="16">
        <f t="shared" si="19"/>
        <v>4754.8367208682675</v>
      </c>
      <c r="AB140" s="16">
        <f t="shared" si="19"/>
        <v>4724.5013278769002</v>
      </c>
      <c r="AC140" s="16">
        <f t="shared" si="19"/>
        <v>4696.0440616388896</v>
      </c>
      <c r="AD140" s="16">
        <f t="shared" si="19"/>
        <v>4669.2553466922036</v>
      </c>
      <c r="AE140" s="16">
        <f t="shared" si="19"/>
        <v>4643.958361034167</v>
      </c>
      <c r="AF140" s="16">
        <f t="shared" si="19"/>
        <v>4620.0025930124075</v>
      </c>
    </row>
    <row r="141" spans="2:33">
      <c r="C141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EB245-0713-404B-B280-1148D8FC6A31}">
  <dimension ref="B2:C7"/>
  <sheetViews>
    <sheetView showGridLines="0" workbookViewId="0">
      <selection activeCell="O34" sqref="O34"/>
    </sheetView>
  </sheetViews>
  <sheetFormatPr defaultColWidth="9" defaultRowHeight="12"/>
  <cols>
    <col min="1" max="1" width="2.140625" customWidth="1"/>
    <col min="2" max="2" width="10.140625" customWidth="1"/>
    <col min="3" max="3" width="13.140625" bestFit="1" customWidth="1"/>
  </cols>
  <sheetData>
    <row r="2" spans="2:3" ht="12.95">
      <c r="B2" s="1" t="s">
        <v>5</v>
      </c>
      <c r="C2" s="1" t="s">
        <v>78</v>
      </c>
    </row>
    <row r="3" spans="2:3">
      <c r="B3" s="3">
        <v>2018</v>
      </c>
      <c r="C3" s="7">
        <v>251.107</v>
      </c>
    </row>
    <row r="4" spans="2:3">
      <c r="B4" s="3">
        <v>2019</v>
      </c>
      <c r="C4" s="7">
        <v>255.65700000000001</v>
      </c>
    </row>
    <row r="5" spans="2:3">
      <c r="B5" s="3">
        <v>2020</v>
      </c>
      <c r="C5" s="7">
        <v>258.81099999999998</v>
      </c>
    </row>
    <row r="6" spans="2:3">
      <c r="B6" s="3">
        <v>2021</v>
      </c>
      <c r="C6" s="7">
        <v>270.97000000000003</v>
      </c>
    </row>
    <row r="7" spans="2:3">
      <c r="B7" s="3">
        <v>2022</v>
      </c>
      <c r="C7" s="7">
        <v>292.65499999999997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B75E45E5BCE46965C34C396CCE5BA" ma:contentTypeVersion="14" ma:contentTypeDescription="Create a new document." ma:contentTypeScope="" ma:versionID="84907c7f5602517728737aa52a2fcdf8">
  <xsd:schema xmlns:xsd="http://www.w3.org/2001/XMLSchema" xmlns:xs="http://www.w3.org/2001/XMLSchema" xmlns:p="http://schemas.microsoft.com/office/2006/metadata/properties" xmlns:ns2="64776ad0-39d4-4130-bf63-b73fdd226409" xmlns:ns3="263dcc5b-2454-4d67-bfd0-48987ca6b20e" targetNamespace="http://schemas.microsoft.com/office/2006/metadata/properties" ma:root="true" ma:fieldsID="e9136962610634b19eb8df4fbf15db38" ns2:_="" ns3:_="">
    <xsd:import namespace="64776ad0-39d4-4130-bf63-b73fdd226409"/>
    <xsd:import namespace="263dcc5b-2454-4d67-bfd0-48987ca6b2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776ad0-39d4-4130-bf63-b73fdd2264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58c64cc-ee56-435d-b6d0-239f1a5e0d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cc5b-2454-4d67-bfd0-48987ca6b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4fe8a9d-e986-4dab-81c8-a1881bcbad90}" ma:internalName="TaxCatchAll" ma:showField="CatchAllData" ma:web="263dcc5b-2454-4d67-bfd0-48987ca6b2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cc5b-2454-4d67-bfd0-48987ca6b20e" xsi:nil="true"/>
    <lcf76f155ced4ddcb4097134ff3c332f xmlns="64776ad0-39d4-4130-bf63-b73fdd22640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721155-47D6-477F-9A2B-C20E8BCCE367}"/>
</file>

<file path=customXml/itemProps2.xml><?xml version="1.0" encoding="utf-8"?>
<ds:datastoreItem xmlns:ds="http://schemas.openxmlformats.org/officeDocument/2006/customXml" ds:itemID="{D5152480-8F4C-499E-A02D-E7C5F833FC4F}"/>
</file>

<file path=customXml/itemProps3.xml><?xml version="1.0" encoding="utf-8"?>
<ds:datastoreItem xmlns:ds="http://schemas.openxmlformats.org/officeDocument/2006/customXml" ds:itemID="{331B2F40-BE42-4A7E-82C9-31BDAE1A21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 Schreiber</dc:creator>
  <cp:keywords/>
  <dc:description/>
  <cp:lastModifiedBy/>
  <cp:revision/>
  <dcterms:created xsi:type="dcterms:W3CDTF">2019-02-09T00:17:20Z</dcterms:created>
  <dcterms:modified xsi:type="dcterms:W3CDTF">2024-05-10T20:23:41Z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53bbb04a-1947-4eb6-967e-69cb9492be51</vt:lpwstr>
  </property>
  <property fmtid="{D5CDD505-2E9C-101B-9397-08002B2CF9AE}" pid="3" name="ContentTypeId">
    <vt:lpwstr>0x010100E34B75E45E5BCE46965C34C396CCE5BA</vt:lpwstr>
  </property>
  <property fmtid="{D5CDD505-2E9C-101B-9397-08002B2CF9AE}" pid="4" name="{A44787D4-0540-4523-9961-78E4036D8C6D}">
    <vt:lpwstr>{2ECBBC32-10FE-47BE-8DB5-22A938906143}</vt:lpwstr>
  </property>
  <property fmtid="{D5CDD505-2E9C-101B-9397-08002B2CF9AE}" pid="5" name="Order">
    <vt:r8>8500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MediaServiceImageTags">
    <vt:lpwstr/>
  </property>
</Properties>
</file>