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5filesrv5\Energy\RA Filings\2024\YA Allocations\CAM\Final YA CAM Allocation\"/>
    </mc:Choice>
  </mc:AlternateContent>
  <xr:revisionPtr revIDLastSave="0" documentId="13_ncr:1_{3CCE8DB3-82A4-4F22-9AA1-75A6C2EC4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GE CAM eligible contracts '24" sheetId="13" r:id="rId1"/>
    <sheet name="PGE CAM eligible contracts '25" sheetId="14" r:id="rId2"/>
    <sheet name="PGE CAM eligible contracts '26" sheetId="15" r:id="rId3"/>
    <sheet name="SCE CAM List 2024" sheetId="16" r:id="rId4"/>
    <sheet name="SCE CAM List 2025" sheetId="17" r:id="rId5"/>
    <sheet name="SCE CAM List 2026" sheetId="18" r:id="rId6"/>
    <sheet name="SDGE CAM eligible contracts" sheetId="1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'PGE CAM eligible contracts ''24'!$C$3:$O$12</definedName>
    <definedName name="_xlnm._FilterDatabase" localSheetId="3" hidden="1">'SCE CAM List 2024'!$A$3:$AR$40</definedName>
    <definedName name="_xlnm._FilterDatabase" localSheetId="4" hidden="1">'SCE CAM List 2025'!$A$3:$AQ$37</definedName>
    <definedName name="_xlnm._FilterDatabase" localSheetId="5" hidden="1">'SCE CAM List 2026'!$A$3:$AQ$36</definedName>
    <definedName name="Balancing_Authority">[1]Choices!$A$2:$A$41</definedName>
    <definedName name="Boolean">[1]Choices!$AG$2:$AG$3</definedName>
    <definedName name="Bucket" localSheetId="6">#REF!</definedName>
    <definedName name="Bucket">#REF!</definedName>
    <definedName name="Bundled_Unbundled">[1]Choices!$B$2:$B$3</definedName>
    <definedName name="Construction_Status">[1]Choices!$G$2:$G$5</definedName>
    <definedName name="ContractType">[3]DataValidation!$D$2:$D$5</definedName>
    <definedName name="counter_party_list">[4]List_Data!$D$2:$D$55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6">[13]Lists!#REF!</definedName>
    <definedName name="DeliverabilityOptions">[5]Lists!#REF!</definedName>
    <definedName name="DeliverabilityStatusOptions">[6]Lists!$B$36:$B$37</definedName>
    <definedName name="Draft2016EFC">#REF!</definedName>
    <definedName name="EndMonth" localSheetId="6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3">[7]Lists!$B$11:$B$21</definedName>
    <definedName name="LocalAreaOptions" localSheetId="4">[7]Lists!$B$11:$B$21</definedName>
    <definedName name="LocalAreaOptions" localSheetId="5">[7]Lists!$B$11:$B$21</definedName>
    <definedName name="LocalAreaOptions">#REF!</definedName>
    <definedName name="LSEs">[3]DataValidation!$A$2:$A$22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 localSheetId="5">#REF!</definedName>
    <definedName name="Month" localSheetId="6">#REF!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[6]Lists!$B$28:$B$29</definedName>
    <definedName name="PCC_Classification">[1]Choices!$U$2:$U$5</definedName>
    <definedName name="Program_Origination">[1]Choices!$I$2:$I$13</definedName>
    <definedName name="RA_Capacity" localSheetId="6">#REF!</definedName>
    <definedName name="RA_Capacity">#REF!</definedName>
    <definedName name="RAM_Auction_Round">[1]Choices!$AX$2:$AX$6</definedName>
    <definedName name="raw_data" localSheetId="1">#REF!</definedName>
    <definedName name="raw_data" localSheetId="2">#REF!</definedName>
    <definedName name="raw_data" localSheetId="3">#REF!</definedName>
    <definedName name="raw_data" localSheetId="4">#REF!</definedName>
    <definedName name="raw_data" localSheetId="5">#REF!</definedName>
    <definedName name="raw_data">#REF!</definedName>
    <definedName name="Reporting_LSE">[1]Choices!$J$2:$J$5</definedName>
    <definedName name="Resource_Designation">[8]Lists!$A$6:$A$8</definedName>
    <definedName name="Resource_ID">'[9]ID and Local Area'!$A$2:$A$1008</definedName>
    <definedName name="ResourceIDs">[3]DataValidation!$X$2:$X$1235</definedName>
    <definedName name="RMR">'[9]ID and Local Area'!$F$22:$F$23</definedName>
    <definedName name="SchedulingID" localSheetId="6">#REF!</definedName>
    <definedName name="SchedulingID">#REF!</definedName>
    <definedName name="sds">[6]Lists!$B$11:$B$21</definedName>
    <definedName name="StartMonth" localSheetId="6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[10]Lists!$A$2:$A$3</definedName>
    <definedName name="TACCalcOptions">[11]Lists!$B$32:$B$34</definedName>
    <definedName name="Technology_SubType">[1]Choices!$AV$2:$AV$8</definedName>
    <definedName name="Technology_Type">[1]Choices!$AD$2:$AD$19</definedName>
    <definedName name="TechnologyType">[3]DataValidation!$F$2:$F$8</definedName>
    <definedName name="test">#REF!</definedName>
    <definedName name="YesOrNo">[3]DataValidation!$H$2:$H$3</definedName>
    <definedName name="Zone" localSheetId="6">#REF!</definedName>
    <definedName name="Zone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9" l="1"/>
  <c r="N43" i="19"/>
  <c r="M43" i="19"/>
  <c r="L43" i="19"/>
  <c r="K43" i="19"/>
  <c r="J43" i="19"/>
  <c r="I43" i="19"/>
  <c r="H43" i="19"/>
  <c r="G43" i="19"/>
  <c r="F43" i="19"/>
  <c r="E43" i="19"/>
  <c r="D43" i="19"/>
  <c r="O42" i="19"/>
  <c r="O44" i="19" s="1"/>
  <c r="N42" i="19"/>
  <c r="N44" i="19" s="1"/>
  <c r="M42" i="19"/>
  <c r="M44" i="19" s="1"/>
  <c r="L42" i="19"/>
  <c r="L44" i="19" s="1"/>
  <c r="K42" i="19"/>
  <c r="J42" i="19"/>
  <c r="I42" i="19"/>
  <c r="H42" i="19"/>
  <c r="G42" i="19"/>
  <c r="G44" i="19" s="1"/>
  <c r="F42" i="19"/>
  <c r="F44" i="19" s="1"/>
  <c r="E42" i="19"/>
  <c r="E44" i="19" s="1"/>
  <c r="D42" i="19"/>
  <c r="D44" i="19" s="1"/>
  <c r="K24" i="19"/>
  <c r="K23" i="19"/>
  <c r="K22" i="19"/>
  <c r="P20" i="19"/>
  <c r="P19" i="19"/>
  <c r="P18" i="19"/>
  <c r="O4" i="19"/>
  <c r="N4" i="19"/>
  <c r="M4" i="19"/>
  <c r="L4" i="19"/>
  <c r="K4" i="19"/>
  <c r="J4" i="19"/>
  <c r="I4" i="19"/>
  <c r="H4" i="19"/>
  <c r="G4" i="19"/>
  <c r="F4" i="19"/>
  <c r="E4" i="19"/>
  <c r="D4" i="19"/>
  <c r="I44" i="19" l="1"/>
  <c r="J44" i="19"/>
  <c r="H44" i="19"/>
  <c r="K44" i="19"/>
  <c r="W45" i="18" l="1"/>
  <c r="V45" i="18"/>
  <c r="U45" i="18"/>
  <c r="T45" i="18"/>
  <c r="S45" i="18"/>
  <c r="R45" i="18"/>
  <c r="Q45" i="18"/>
  <c r="P45" i="18"/>
  <c r="O45" i="18"/>
  <c r="N45" i="18"/>
  <c r="M45" i="18"/>
  <c r="L45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H44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H43" i="18"/>
  <c r="H45" i="18" s="1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H42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W46" i="17"/>
  <c r="V46" i="17"/>
  <c r="U46" i="17"/>
  <c r="T46" i="17"/>
  <c r="S46" i="17"/>
  <c r="R46" i="17"/>
  <c r="Q46" i="17"/>
  <c r="P46" i="17"/>
  <c r="O46" i="17"/>
  <c r="N46" i="17"/>
  <c r="M46" i="17"/>
  <c r="L46" i="17"/>
  <c r="AJ45" i="17"/>
  <c r="AI45" i="17"/>
  <c r="AH45" i="17"/>
  <c r="AG45" i="17"/>
  <c r="AF45" i="17"/>
  <c r="AE45" i="17"/>
  <c r="AD45" i="17"/>
  <c r="AC45" i="17"/>
  <c r="AB45" i="17"/>
  <c r="AA45" i="17"/>
  <c r="Z45" i="17"/>
  <c r="Y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H45" i="17"/>
  <c r="AJ44" i="17"/>
  <c r="AI44" i="17"/>
  <c r="AH44" i="17"/>
  <c r="AG44" i="17"/>
  <c r="AF44" i="17"/>
  <c r="AE44" i="17"/>
  <c r="AD44" i="17"/>
  <c r="AC44" i="17"/>
  <c r="AB44" i="17"/>
  <c r="AA44" i="17"/>
  <c r="Z44" i="17"/>
  <c r="Y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H44" i="17"/>
  <c r="H46" i="17" s="1"/>
  <c r="AJ43" i="17"/>
  <c r="AI43" i="17"/>
  <c r="AH43" i="17"/>
  <c r="AG43" i="17"/>
  <c r="AF43" i="17"/>
  <c r="AE43" i="17"/>
  <c r="AD43" i="17"/>
  <c r="AC43" i="17"/>
  <c r="AB43" i="17"/>
  <c r="AA43" i="17"/>
  <c r="Z43" i="17"/>
  <c r="Y43" i="17"/>
  <c r="H43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H50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H49" i="16"/>
  <c r="AK48" i="16"/>
  <c r="AJ48" i="16"/>
  <c r="AI48" i="16"/>
  <c r="AH48" i="16"/>
  <c r="AG48" i="16"/>
  <c r="AF48" i="16"/>
  <c r="AE48" i="16"/>
  <c r="AD48" i="16"/>
  <c r="AC48" i="16"/>
  <c r="AB48" i="16"/>
  <c r="AA48" i="16"/>
  <c r="Z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H48" i="16"/>
  <c r="AK47" i="16"/>
  <c r="AJ47" i="16"/>
  <c r="AI47" i="16"/>
  <c r="AH47" i="16"/>
  <c r="AG47" i="16"/>
  <c r="AF47" i="16"/>
  <c r="AE47" i="16"/>
  <c r="AD47" i="16"/>
  <c r="AC47" i="16"/>
  <c r="AB47" i="16"/>
  <c r="AA47" i="16"/>
  <c r="Z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H47" i="16"/>
  <c r="AK46" i="16"/>
  <c r="AJ46" i="16"/>
  <c r="AI46" i="16"/>
  <c r="AH46" i="16"/>
  <c r="AG46" i="16"/>
  <c r="AF46" i="16"/>
  <c r="AE46" i="16"/>
  <c r="AD46" i="16"/>
  <c r="AC46" i="16"/>
  <c r="AB46" i="16"/>
  <c r="AA46" i="16"/>
  <c r="Z46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AK44" i="16"/>
  <c r="AJ44" i="16"/>
  <c r="AI44" i="16"/>
  <c r="AH44" i="16"/>
  <c r="AG44" i="16"/>
  <c r="AF44" i="16"/>
  <c r="AE44" i="16"/>
  <c r="AD44" i="16"/>
  <c r="AC44" i="16"/>
  <c r="AB44" i="16"/>
  <c r="AA44" i="16"/>
  <c r="Z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P6" i="15" l="1"/>
  <c r="P7" i="15"/>
  <c r="P8" i="15"/>
  <c r="P9" i="15"/>
  <c r="P10" i="15"/>
  <c r="P11" i="15"/>
  <c r="P5" i="15"/>
  <c r="P6" i="14"/>
  <c r="P7" i="14"/>
  <c r="P9" i="14"/>
  <c r="P11" i="14"/>
  <c r="P5" i="14"/>
  <c r="AB12" i="15"/>
  <c r="Y12" i="15"/>
  <c r="AC12" i="15"/>
  <c r="AG12" i="15"/>
  <c r="Z12" i="15"/>
  <c r="AA12" i="15"/>
  <c r="AF12" i="15"/>
  <c r="X12" i="15"/>
  <c r="AE12" i="14"/>
  <c r="AA12" i="14"/>
  <c r="AI12" i="14"/>
  <c r="AB12" i="14"/>
  <c r="X12" i="14"/>
  <c r="K18" i="15"/>
  <c r="L4" i="15"/>
  <c r="D4" i="15"/>
  <c r="F18" i="15"/>
  <c r="E18" i="15"/>
  <c r="E4" i="15"/>
  <c r="G18" i="15"/>
  <c r="H4" i="15"/>
  <c r="I4" i="15"/>
  <c r="C4" i="15"/>
  <c r="J18" i="14"/>
  <c r="F18" i="14"/>
  <c r="N18" i="14"/>
  <c r="H18" i="14"/>
  <c r="D18" i="14"/>
  <c r="L18" i="14"/>
  <c r="E18" i="14"/>
  <c r="J4" i="14"/>
  <c r="K4" i="14"/>
  <c r="L4" i="14"/>
  <c r="M18" i="14"/>
  <c r="C4" i="14"/>
  <c r="D18" i="15"/>
  <c r="J18" i="15"/>
  <c r="L18" i="15"/>
  <c r="M18" i="15"/>
  <c r="N18" i="15"/>
  <c r="C18" i="15"/>
  <c r="G18" i="14"/>
  <c r="I18" i="14"/>
  <c r="C18" i="14"/>
  <c r="J4" i="15"/>
  <c r="K4" i="15"/>
  <c r="M4" i="15"/>
  <c r="N4" i="15"/>
  <c r="AE12" i="15"/>
  <c r="AD12" i="15"/>
  <c r="AH12" i="15"/>
  <c r="AI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I4" i="14"/>
  <c r="G4" i="14"/>
  <c r="AF12" i="14"/>
  <c r="AC12" i="14"/>
  <c r="AD12" i="14"/>
  <c r="Y12" i="14"/>
  <c r="Z12" i="14"/>
  <c r="AG12" i="14"/>
  <c r="AH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P10" i="14" l="1"/>
  <c r="F4" i="15"/>
  <c r="I18" i="15"/>
  <c r="H18" i="15"/>
  <c r="G4" i="15"/>
  <c r="D4" i="14"/>
  <c r="K18" i="14"/>
  <c r="H4" i="14"/>
  <c r="P8" i="14"/>
  <c r="C26" i="15"/>
  <c r="C21" i="15"/>
  <c r="C25" i="15"/>
  <c r="C24" i="15"/>
  <c r="C23" i="15"/>
  <c r="C22" i="15"/>
  <c r="N4" i="14"/>
  <c r="F4" i="14"/>
  <c r="M4" i="14"/>
  <c r="E4" i="14"/>
  <c r="C21" i="14"/>
  <c r="C25" i="14"/>
  <c r="C24" i="14"/>
  <c r="C23" i="14"/>
  <c r="C26" i="14"/>
  <c r="C22" i="14"/>
  <c r="C28" i="15" l="1"/>
  <c r="C28" i="14"/>
  <c r="P12" i="13" l="1"/>
  <c r="Y12" i="13" l="1"/>
  <c r="Z12" i="13"/>
  <c r="X12" i="13"/>
  <c r="P8" i="13" l="1"/>
  <c r="N19" i="13"/>
  <c r="M19" i="13"/>
  <c r="L19" i="13"/>
  <c r="K19" i="13"/>
  <c r="H19" i="13"/>
  <c r="D19" i="13"/>
  <c r="C19" i="13"/>
  <c r="F19" i="13" l="1"/>
  <c r="G19" i="13"/>
  <c r="E19" i="13"/>
  <c r="I19" i="13"/>
  <c r="J19" i="13"/>
  <c r="P7" i="13"/>
  <c r="F4" i="13"/>
  <c r="P5" i="13"/>
  <c r="C23" i="13"/>
  <c r="AE12" i="13"/>
  <c r="P9" i="13"/>
  <c r="C4" i="13"/>
  <c r="P10" i="13"/>
  <c r="P11" i="13"/>
  <c r="N4" i="13"/>
  <c r="J4" i="13"/>
  <c r="AF12" i="13"/>
  <c r="H4" i="13"/>
  <c r="I4" i="13"/>
  <c r="AH12" i="13"/>
  <c r="M4" i="13"/>
  <c r="D4" i="13"/>
  <c r="K4" i="13"/>
  <c r="AC12" i="13"/>
  <c r="E4" i="13"/>
  <c r="L4" i="13"/>
  <c r="AD12" i="13"/>
  <c r="G4" i="13"/>
  <c r="AG12" i="13"/>
  <c r="AA12" i="13"/>
  <c r="AI12" i="13"/>
  <c r="AB12" i="13"/>
  <c r="P6" i="13"/>
  <c r="C27" i="13"/>
  <c r="C22" i="13"/>
  <c r="C24" i="13"/>
  <c r="C25" i="13"/>
  <c r="C26" i="13"/>
  <c r="C29" i="13" l="1"/>
</calcChain>
</file>

<file path=xl/sharedStrings.xml><?xml version="1.0" encoding="utf-8"?>
<sst xmlns="http://schemas.openxmlformats.org/spreadsheetml/2006/main" count="1318" uniqueCount="233">
  <si>
    <t>LSE Capacity Contract Identifier</t>
  </si>
  <si>
    <t xml:space="preserve">Scheduling Resource ID </t>
  </si>
  <si>
    <t>South</t>
  </si>
  <si>
    <t>LA Basin</t>
  </si>
  <si>
    <t>Big Creek-Ventura</t>
  </si>
  <si>
    <t>Bay Area</t>
  </si>
  <si>
    <t>CAISO System</t>
  </si>
  <si>
    <t>BARRE_6_PEAKER</t>
  </si>
  <si>
    <t>Kern</t>
  </si>
  <si>
    <t>CENTER_6_PEAKER</t>
  </si>
  <si>
    <t>CHEVMN_2_UNITS</t>
  </si>
  <si>
    <t>CHINO_6_CIMGEN</t>
  </si>
  <si>
    <t>ESCNDO_6_PL1X2</t>
  </si>
  <si>
    <t>ETIWND_6_GRPLND</t>
  </si>
  <si>
    <t>GRZZLY_1_BERKLY</t>
  </si>
  <si>
    <t>KERNRG_1_UNITS</t>
  </si>
  <si>
    <t>MIRLOM_6_PEAKER</t>
  </si>
  <si>
    <t>SAMPSN_6_KELCO1</t>
  </si>
  <si>
    <t>SNCLRA_6_PROCGN</t>
  </si>
  <si>
    <t>STOILS_1_UNITS</t>
  </si>
  <si>
    <t>TANHIL_6_SOLART</t>
  </si>
  <si>
    <t>Local RA Area</t>
  </si>
  <si>
    <t>CAM Allocation Effective Date (mm/dd/yyyy)</t>
  </si>
  <si>
    <t>Y</t>
  </si>
  <si>
    <t>N</t>
  </si>
  <si>
    <t>San Diego-IV</t>
  </si>
  <si>
    <t>Capacity End Date (mm/dd/yyyy)</t>
  </si>
  <si>
    <t>MNDALY_6_MCGRTH</t>
  </si>
  <si>
    <t>01C202QAA</t>
  </si>
  <si>
    <t xml:space="preserve">Local RA </t>
  </si>
  <si>
    <t>Flexible Category</t>
  </si>
  <si>
    <t>Flex RA Commitments for CAM Resources</t>
  </si>
  <si>
    <t>Fresno</t>
  </si>
  <si>
    <t>Sierra</t>
  </si>
  <si>
    <t>Flex Category</t>
  </si>
  <si>
    <t>Total</t>
  </si>
  <si>
    <t>CHINO_2_APEBT1</t>
  </si>
  <si>
    <t>ELCAJN_6_EB1BT1</t>
  </si>
  <si>
    <t>ESCNDO_6_EB1BT1</t>
  </si>
  <si>
    <t>ESCNDO_6_EB2BT2</t>
  </si>
  <si>
    <t>ESCNDO_6_EB3BT3</t>
  </si>
  <si>
    <t>PIOPIC_2_CTG1</t>
  </si>
  <si>
    <t>PIOPIC_2_CTG2</t>
  </si>
  <si>
    <t>PIOPIC_2_CTG3</t>
  </si>
  <si>
    <t>MIRLOM_2_MLBBTA</t>
  </si>
  <si>
    <t>Mira Loma BESS A</t>
  </si>
  <si>
    <t>MIRLOM_2_MLBBTB</t>
  </si>
  <si>
    <t>Mira Loma BESS B</t>
  </si>
  <si>
    <t>SANTGO_2_MABBT1</t>
  </si>
  <si>
    <t>System</t>
  </si>
  <si>
    <t>Local Other PG&amp;E Area</t>
  </si>
  <si>
    <t>Local Bay Area</t>
  </si>
  <si>
    <t>01C084QAA</t>
  </si>
  <si>
    <t>CARLS1_2_CARCT1</t>
  </si>
  <si>
    <t>CARLS2_1_CARCT1</t>
  </si>
  <si>
    <t>25C049QAA2</t>
  </si>
  <si>
    <t>Path Designation</t>
  </si>
  <si>
    <t>25C151QPA2</t>
  </si>
  <si>
    <t>ALAMIT_2_PL1X3</t>
  </si>
  <si>
    <t>HNTGBH_2_PL1X3</t>
  </si>
  <si>
    <t>STANTN_2_STAGT1</t>
  </si>
  <si>
    <t>STANTN_2_STAGT2</t>
  </si>
  <si>
    <t>ALAMIT_7_ES1</t>
  </si>
  <si>
    <t>GOLETA_2_VALBT1</t>
  </si>
  <si>
    <t>40S013</t>
  </si>
  <si>
    <t>ANNUAL</t>
  </si>
  <si>
    <t>SNCLRA_2_SILBT1</t>
  </si>
  <si>
    <t>VISTRA_5_DALBT1</t>
  </si>
  <si>
    <t>VISTRA_5_DALBT2</t>
  </si>
  <si>
    <t>VISTRA_5_DALBT3</t>
  </si>
  <si>
    <t>SNCLRA_2_VESBT1</t>
  </si>
  <si>
    <t>CHARMN_2_PGONG1</t>
  </si>
  <si>
    <t>MRGT_6_TGEBT1</t>
  </si>
  <si>
    <t>ELKHRN_1_EESX3</t>
  </si>
  <si>
    <t>2024 DRAM Total Monthly</t>
  </si>
  <si>
    <t>MCC Bucket</t>
  </si>
  <si>
    <t>Available 24/7?</t>
  </si>
  <si>
    <t>2024 Local CAM</t>
  </si>
  <si>
    <t>FALBRK_6_FESBT1</t>
  </si>
  <si>
    <t>Fallbrook Energy Storage</t>
  </si>
  <si>
    <t>2025 Local CAM</t>
  </si>
  <si>
    <t>2025 DRAM Total Monthly</t>
  </si>
  <si>
    <t>2026 Local CAM</t>
  </si>
  <si>
    <t>2026 DRAM Total Monthly</t>
  </si>
  <si>
    <t>2024 Final YA</t>
  </si>
  <si>
    <t>2025 Final YA</t>
  </si>
  <si>
    <t>2026 Final YA</t>
  </si>
  <si>
    <t>Totals Including DRAM</t>
  </si>
  <si>
    <t>Updated - 9/21/2023</t>
  </si>
  <si>
    <t/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</si>
  <si>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</si>
  <si>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</si>
  <si>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</si>
  <si>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</si>
  <si>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</si>
  <si>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</si>
  <si>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</si>
  <si>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</si>
  <si>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</si>
  <si>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</si>
  <si>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</si>
  <si>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</si>
  <si>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</si>
  <si>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</si>
  <si>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</si>
  <si>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</si>
  <si>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</si>
  <si>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MCC  Category</t>
  </si>
  <si>
    <t>System RA Allocated (MW)</t>
  </si>
  <si>
    <t>System EFC Allocated (MW)</t>
  </si>
  <si>
    <t>E-4804</t>
  </si>
  <si>
    <t>AltaGas Pomona Energy Storage (PES_2018)</t>
  </si>
  <si>
    <t>Grand Johanna Energy Storage</t>
  </si>
  <si>
    <t>E-4860</t>
  </si>
  <si>
    <t>O.L.S. Energy - Chino (11226)</t>
  </si>
  <si>
    <t>D.09-03-031</t>
  </si>
  <si>
    <t>SCE-Barre Peaker</t>
  </si>
  <si>
    <t>UOG</t>
  </si>
  <si>
    <t>SCE-Center Peaker</t>
  </si>
  <si>
    <t>SCE-Grapeland Peaker</t>
  </si>
  <si>
    <t>D.14-06-043</t>
  </si>
  <si>
    <t>SCE-McGrath Peaker</t>
  </si>
  <si>
    <t>SCE-Mira Loma Peaker</t>
  </si>
  <si>
    <t>D.18-06-009</t>
  </si>
  <si>
    <t>Pending approval for extension from 10 to 20 years</t>
  </si>
  <si>
    <t>D.14-7-019</t>
  </si>
  <si>
    <t>Chevron USA</t>
  </si>
  <si>
    <t>D.15-11-041</t>
  </si>
  <si>
    <t>RA Purchase Agreement</t>
  </si>
  <si>
    <t>AES Alamitos Energy, LLC</t>
  </si>
  <si>
    <t>AES Huntington Beach Energy, LLC</t>
  </si>
  <si>
    <t>Stanton Energy Reliability Center, LLC</t>
  </si>
  <si>
    <t>AES ES Alamitos, LLC</t>
  </si>
  <si>
    <t>A.19-04-016</t>
  </si>
  <si>
    <t>Ventura Energy Storage (fka: Strata Saticoy, LLC)</t>
  </si>
  <si>
    <t>AL 4002-E</t>
  </si>
  <si>
    <t>Goleta Energy Storage (f.k.a. AltaGas Power Holdings (U.S.) Inc.)</t>
  </si>
  <si>
    <t>TBD</t>
  </si>
  <si>
    <t>Orni 34 LLC</t>
  </si>
  <si>
    <t>Silverstrand Grid, LLC</t>
  </si>
  <si>
    <t>Painter Energy Storage, LLC</t>
  </si>
  <si>
    <t>AL 3882-E</t>
  </si>
  <si>
    <t>CHP RFO</t>
  </si>
  <si>
    <t>The Procter &amp; Gamble Paper Products Company</t>
  </si>
  <si>
    <t> </t>
  </si>
  <si>
    <t>D. 10-12-035</t>
  </si>
  <si>
    <t xml:space="preserve">DRAM RFO </t>
  </si>
  <si>
    <t xml:space="preserve"> Effective Date (mm/dd/yyyy)</t>
  </si>
  <si>
    <t>AL 5042-E</t>
  </si>
  <si>
    <t>10143_Enersponse</t>
  </si>
  <si>
    <t>[TBD]</t>
  </si>
  <si>
    <t>10141_Leap</t>
  </si>
  <si>
    <t>10142_Voltus</t>
  </si>
  <si>
    <t>LCR Projects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</si>
  <si>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</si>
  <si>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</si>
  <si>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</si>
  <si>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</si>
  <si>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</si>
  <si>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</si>
  <si>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</si>
  <si>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</si>
  <si>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</si>
  <si>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</si>
  <si>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</si>
  <si>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</si>
  <si>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D.18-07-023</t>
  </si>
  <si>
    <t>BTM-DRES - Covid-19 amendment executed. CAISO market integration planned for Jul 2022.</t>
  </si>
  <si>
    <t xml:space="preserve">Swell Energy Fund 2016-1, LLC - 
ID# PRP-2016-DRES-006
</t>
  </si>
  <si>
    <t>Resolution E-5033</t>
  </si>
  <si>
    <t xml:space="preserve">BTM DRES </t>
  </si>
  <si>
    <t>Swell Energy VPP Fund 2019-I LLC -ID# ACES2-2019-DRES-001</t>
  </si>
  <si>
    <t>SCNW_6_PDRP61</t>
  </si>
  <si>
    <t>DR (1+ PRM)</t>
  </si>
  <si>
    <t>Per D.23-06-029</t>
  </si>
  <si>
    <t>Distribution Loss Factor</t>
  </si>
  <si>
    <t>Total CAM</t>
  </si>
  <si>
    <t>Total Flex</t>
  </si>
  <si>
    <t>Total Dispatchable LCR (allocated in DR)</t>
  </si>
  <si>
    <t>Category 1 Totals</t>
  </si>
  <si>
    <t>Local CAM</t>
  </si>
  <si>
    <t>Dispatchable BTM LCR</t>
  </si>
  <si>
    <t>Category 2 Totals</t>
  </si>
  <si>
    <t>Category 3 Totals</t>
  </si>
  <si>
    <t>DRAM RFO Pending</t>
  </si>
  <si>
    <t>DRAM</t>
  </si>
  <si>
    <t>Swell Energy VPP Fund 2019-I LLC -
ID# ACES2-2019-DRES-001</t>
  </si>
  <si>
    <t>DR (1+PRM)</t>
  </si>
  <si>
    <t xml:space="preserve">Hybrid Electric Irvine 1 -
ID# 467009 </t>
  </si>
  <si>
    <t>Hybrid Electric Irvine 2 -
ID# 467010</t>
  </si>
  <si>
    <t>SCEW_2_PDRP09SCEW_2_PDRP10</t>
  </si>
  <si>
    <t xml:space="preserve">Hybrid Electric West LA 1 - 
ID# 467022
</t>
  </si>
  <si>
    <t>SCEC_1_PDRP124 SCEW_2_PDRP114 SCEW_2_PDRP159 SCEW_2_PDRP167</t>
  </si>
  <si>
    <t>Hybrid Electric West LA 2 - 
ID# 467205</t>
  </si>
  <si>
    <t>SCEC_1_PDRP173 
SCEW_2_PDRP160
SCEW_2_PDRP163</t>
  </si>
  <si>
    <t>Stem 1 - 
ID# 402040</t>
  </si>
  <si>
    <t>SCEC_1_PDRP60 SCEW_2_PDRP85 SCEW_2_PDRP89</t>
  </si>
  <si>
    <t>Cost Recovery Mechanism</t>
  </si>
  <si>
    <t>CAM System RA NQC Allocated (MW)</t>
  </si>
  <si>
    <t>Local RA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</si>
  <si>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</si>
  <si>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</si>
  <si>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</si>
  <si>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</si>
  <si>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</si>
  <si>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</si>
  <si>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</si>
  <si>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</si>
  <si>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</si>
  <si>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</si>
  <si>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</si>
  <si>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</si>
  <si>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</si>
  <si>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Local Generating Balancing Account (CAM)</t>
  </si>
  <si>
    <t>SP26</t>
  </si>
  <si>
    <t>03/06/2017</t>
  </si>
  <si>
    <t>02/21/2017</t>
  </si>
  <si>
    <t>LEAP_SDG3_DRAM_2024</t>
  </si>
  <si>
    <t>Varies</t>
  </si>
  <si>
    <t>AMDRMA</t>
  </si>
  <si>
    <t>DR</t>
  </si>
  <si>
    <t>RESI_SDG3_DRAM_2024 Residential</t>
  </si>
  <si>
    <t>RESI_SDG3_DRAM_2024 Non-Residential</t>
  </si>
  <si>
    <t>2024 NQC</t>
  </si>
  <si>
    <t>2024 CAM for local</t>
  </si>
  <si>
    <t>2025 CAM for local</t>
  </si>
  <si>
    <t>2026 CAM for local</t>
  </si>
  <si>
    <t>Flexible RA</t>
  </si>
  <si>
    <t>Miramar Energy Storage</t>
  </si>
  <si>
    <t>2024 EFC</t>
  </si>
  <si>
    <t>Category 1</t>
  </si>
  <si>
    <t>Category 2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</si>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</sst>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yy;@"/>
    <numFmt numFmtId="165" formatCode="[$-409]mmm\-yy;@"/>
    <numFmt numFmtId="167" formatCode="_(* #,##0.000_);_(* \(#,##0.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3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i/>
      <sz val="10"/>
      <name val="Calibri"/>
      <family val="2"/>
      <scheme val="minor"/>
    </font>
    <font>
      <b/>
      <sz val="9"/>
      <name val="Arial"/>
      <family val="2"/>
    </font>
    <font>
      <i/>
      <sz val="10"/>
      <color theme="3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13" fillId="0" borderId="0"/>
    <xf numFmtId="0" fontId="9" fillId="0" borderId="0"/>
    <xf numFmtId="43" fontId="12" fillId="0" borderId="0" applyFont="0" applyFill="0" applyBorder="0" applyAlignment="0" applyProtection="0"/>
    <xf numFmtId="0" fontId="12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7" fillId="0" borderId="0"/>
    <xf numFmtId="0" fontId="10" fillId="0" borderId="0"/>
    <xf numFmtId="0" fontId="13" fillId="0" borderId="0"/>
    <xf numFmtId="0" fontId="18" fillId="0" borderId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0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1" fillId="2" borderId="0" xfId="0" applyFont="1" applyFill="1"/>
    <xf numFmtId="0" fontId="11" fillId="2" borderId="1" xfId="0" applyFont="1" applyFill="1" applyBorder="1" applyAlignment="1" applyProtection="1">
      <alignment horizontal="center" wrapText="1"/>
      <protection locked="0"/>
    </xf>
    <xf numFmtId="165" fontId="11" fillId="0" borderId="1" xfId="0" applyNumberFormat="1" applyFont="1" applyBorder="1" applyAlignment="1" applyProtection="1">
      <alignment horizontal="center" wrapText="1"/>
      <protection locked="0"/>
    </xf>
    <xf numFmtId="2" fontId="11" fillId="0" borderId="1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wrapText="1"/>
    </xf>
    <xf numFmtId="0" fontId="11" fillId="0" borderId="1" xfId="0" applyFont="1" applyBorder="1"/>
    <xf numFmtId="2" fontId="11" fillId="0" borderId="1" xfId="0" applyNumberFormat="1" applyFont="1" applyBorder="1"/>
    <xf numFmtId="0" fontId="0" fillId="0" borderId="1" xfId="0" applyBorder="1"/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/>
    <xf numFmtId="0" fontId="0" fillId="3" borderId="0" xfId="0" applyFill="1"/>
    <xf numFmtId="14" fontId="0" fillId="3" borderId="0" xfId="0" applyNumberFormat="1" applyFill="1"/>
    <xf numFmtId="2" fontId="13" fillId="3" borderId="1" xfId="5" applyNumberFormat="1" applyFont="1" applyFill="1" applyBorder="1"/>
    <xf numFmtId="1" fontId="13" fillId="3" borderId="1" xfId="5" applyNumberFormat="1" applyFont="1" applyFill="1" applyBorder="1" applyAlignment="1">
      <alignment horizontal="center"/>
    </xf>
    <xf numFmtId="0" fontId="0" fillId="3" borderId="1" xfId="0" applyFill="1" applyBorder="1"/>
    <xf numFmtId="164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14" fontId="10" fillId="0" borderId="0" xfId="0" applyNumberFormat="1" applyFont="1" applyAlignment="1">
      <alignment horizontal="center"/>
    </xf>
    <xf numFmtId="14" fontId="0" fillId="0" borderId="0" xfId="0" applyNumberFormat="1"/>
    <xf numFmtId="0" fontId="10" fillId="4" borderId="0" xfId="0" applyFont="1" applyFill="1"/>
    <xf numFmtId="165" fontId="14" fillId="4" borderId="4" xfId="0" applyNumberFormat="1" applyFont="1" applyFill="1" applyBorder="1" applyAlignment="1">
      <alignment horizontal="center"/>
    </xf>
    <xf numFmtId="165" fontId="14" fillId="4" borderId="5" xfId="0" applyNumberFormat="1" applyFont="1" applyFill="1" applyBorder="1" applyAlignment="1">
      <alignment horizontal="center"/>
    </xf>
    <xf numFmtId="165" fontId="14" fillId="4" borderId="6" xfId="0" applyNumberFormat="1" applyFont="1" applyFill="1" applyBorder="1" applyAlignment="1">
      <alignment horizontal="center"/>
    </xf>
    <xf numFmtId="164" fontId="10" fillId="3" borderId="1" xfId="19" applyNumberFormat="1" applyFill="1" applyBorder="1" applyAlignment="1" applyProtection="1">
      <alignment horizontal="center"/>
      <protection locked="0"/>
    </xf>
    <xf numFmtId="0" fontId="10" fillId="3" borderId="1" xfId="19" applyFill="1" applyBorder="1" applyAlignment="1" applyProtection="1">
      <alignment horizontal="center" vertical="center"/>
      <protection locked="0"/>
    </xf>
    <xf numFmtId="0" fontId="10" fillId="3" borderId="1" xfId="19" applyFill="1" applyBorder="1" applyAlignment="1" applyProtection="1">
      <alignment horizontal="left" vertical="center"/>
      <protection locked="0"/>
    </xf>
    <xf numFmtId="164" fontId="10" fillId="3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2" fontId="12" fillId="5" borderId="1" xfId="0" applyNumberFormat="1" applyFont="1" applyFill="1" applyBorder="1" applyAlignment="1" applyProtection="1">
      <alignment horizontal="center"/>
      <protection locked="0"/>
    </xf>
    <xf numFmtId="164" fontId="10" fillId="5" borderId="1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0" xfId="0" applyNumberFormat="1" applyFill="1"/>
    <xf numFmtId="0" fontId="11" fillId="4" borderId="0" xfId="0" applyFont="1" applyFill="1"/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0" fillId="6" borderId="0" xfId="0" applyFill="1"/>
    <xf numFmtId="0" fontId="10" fillId="6" borderId="0" xfId="0" applyFont="1" applyFill="1" applyAlignment="1">
      <alignment horizontal="right"/>
    </xf>
    <xf numFmtId="0" fontId="22" fillId="3" borderId="0" xfId="0" applyFont="1" applyFill="1"/>
    <xf numFmtId="0" fontId="10" fillId="0" borderId="0" xfId="19"/>
    <xf numFmtId="0" fontId="15" fillId="0" borderId="0" xfId="19" applyFont="1"/>
    <xf numFmtId="2" fontId="10" fillId="4" borderId="0" xfId="19" applyNumberFormat="1" applyFill="1"/>
    <xf numFmtId="0" fontId="10" fillId="4" borderId="0" xfId="19" applyFill="1"/>
    <xf numFmtId="0" fontId="11" fillId="4" borderId="0" xfId="19" applyFont="1" applyFill="1"/>
    <xf numFmtId="0" fontId="16" fillId="0" borderId="0" xfId="19" applyFont="1" applyAlignment="1">
      <alignment horizontal="left" vertical="center"/>
    </xf>
    <xf numFmtId="2" fontId="11" fillId="0" borderId="1" xfId="19" applyNumberFormat="1" applyFont="1" applyBorder="1" applyAlignment="1" applyProtection="1">
      <alignment horizontal="center" wrapText="1"/>
      <protection locked="0"/>
    </xf>
    <xf numFmtId="14" fontId="10" fillId="0" borderId="0" xfId="19" applyNumberFormat="1"/>
    <xf numFmtId="14" fontId="10" fillId="3" borderId="0" xfId="19" applyNumberFormat="1" applyFill="1"/>
    <xf numFmtId="0" fontId="10" fillId="3" borderId="0" xfId="19" applyFill="1"/>
    <xf numFmtId="164" fontId="10" fillId="0" borderId="0" xfId="19" applyNumberFormat="1" applyAlignment="1" applyProtection="1">
      <alignment horizontal="center"/>
      <protection locked="0"/>
    </xf>
    <xf numFmtId="0" fontId="23" fillId="3" borderId="0" xfId="19" applyFont="1" applyFill="1"/>
    <xf numFmtId="0" fontId="10" fillId="0" borderId="1" xfId="19" applyBorder="1"/>
    <xf numFmtId="2" fontId="11" fillId="0" borderId="1" xfId="19" applyNumberFormat="1" applyFont="1" applyBorder="1"/>
    <xf numFmtId="0" fontId="11" fillId="0" borderId="1" xfId="19" applyFont="1" applyBorder="1"/>
    <xf numFmtId="1" fontId="13" fillId="3" borderId="1" xfId="50" applyNumberFormat="1" applyFont="1" applyFill="1" applyBorder="1" applyAlignment="1">
      <alignment horizontal="center"/>
    </xf>
    <xf numFmtId="2" fontId="13" fillId="3" borderId="1" xfId="50" applyNumberFormat="1" applyFont="1" applyFill="1" applyBorder="1"/>
    <xf numFmtId="0" fontId="10" fillId="3" borderId="1" xfId="19" applyFill="1" applyBorder="1"/>
    <xf numFmtId="2" fontId="10" fillId="3" borderId="1" xfId="19" applyNumberFormat="1" applyFill="1" applyBorder="1" applyAlignment="1" applyProtection="1">
      <alignment horizontal="center"/>
      <protection locked="0"/>
    </xf>
    <xf numFmtId="0" fontId="16" fillId="3" borderId="1" xfId="19" applyFont="1" applyFill="1" applyBorder="1" applyAlignment="1">
      <alignment horizontal="left" vertical="center"/>
    </xf>
    <xf numFmtId="0" fontId="10" fillId="3" borderId="1" xfId="19" applyFill="1" applyBorder="1" applyAlignment="1" applyProtection="1">
      <alignment horizontal="center"/>
      <protection locked="0"/>
    </xf>
    <xf numFmtId="165" fontId="14" fillId="4" borderId="6" xfId="19" applyNumberFormat="1" applyFont="1" applyFill="1" applyBorder="1" applyAlignment="1">
      <alignment horizontal="center"/>
    </xf>
    <xf numFmtId="165" fontId="14" fillId="4" borderId="5" xfId="19" applyNumberFormat="1" applyFont="1" applyFill="1" applyBorder="1" applyAlignment="1">
      <alignment horizontal="center"/>
    </xf>
    <xf numFmtId="165" fontId="14" fillId="4" borderId="4" xfId="19" applyNumberFormat="1" applyFont="1" applyFill="1" applyBorder="1" applyAlignment="1">
      <alignment horizontal="center"/>
    </xf>
    <xf numFmtId="14" fontId="10" fillId="0" borderId="0" xfId="19" applyNumberFormat="1" applyAlignment="1">
      <alignment horizontal="center"/>
    </xf>
    <xf numFmtId="0" fontId="11" fillId="2" borderId="0" xfId="19" applyFont="1" applyFill="1"/>
    <xf numFmtId="0" fontId="11" fillId="0" borderId="0" xfId="19" applyFont="1" applyAlignment="1" applyProtection="1">
      <alignment horizontal="center" wrapText="1"/>
      <protection locked="0"/>
    </xf>
    <xf numFmtId="0" fontId="11" fillId="0" borderId="1" xfId="19" applyFont="1" applyBorder="1" applyAlignment="1" applyProtection="1">
      <alignment horizontal="center" wrapText="1"/>
      <protection locked="0"/>
    </xf>
    <xf numFmtId="0" fontId="11" fillId="2" borderId="1" xfId="19" applyFont="1" applyFill="1" applyBorder="1" applyAlignment="1" applyProtection="1">
      <alignment horizontal="center" wrapText="1"/>
      <protection locked="0"/>
    </xf>
    <xf numFmtId="165" fontId="11" fillId="0" borderId="1" xfId="19" applyNumberFormat="1" applyFont="1" applyBorder="1" applyAlignment="1" applyProtection="1">
      <alignment horizontal="center" wrapText="1"/>
      <protection locked="0"/>
    </xf>
    <xf numFmtId="0" fontId="11" fillId="0" borderId="3" xfId="19" applyFont="1" applyBorder="1" applyAlignment="1">
      <alignment horizontal="left"/>
    </xf>
    <xf numFmtId="0" fontId="10" fillId="0" borderId="3" xfId="19" applyBorder="1"/>
    <xf numFmtId="0" fontId="11" fillId="0" borderId="2" xfId="19" applyFont="1" applyBorder="1" applyAlignment="1">
      <alignment horizontal="left"/>
    </xf>
    <xf numFmtId="0" fontId="10" fillId="6" borderId="0" xfId="19" applyFill="1"/>
    <xf numFmtId="0" fontId="21" fillId="0" borderId="0" xfId="51" applyFont="1"/>
    <xf numFmtId="0" fontId="21" fillId="0" borderId="0" xfId="51" applyFont="1" applyAlignment="1">
      <alignment horizontal="left"/>
    </xf>
    <xf numFmtId="0" fontId="24" fillId="0" borderId="0" xfId="51" applyFont="1"/>
    <xf numFmtId="0" fontId="21" fillId="0" borderId="4" xfId="51" applyFont="1" applyBorder="1"/>
    <xf numFmtId="0" fontId="21" fillId="0" borderId="5" xfId="51" applyFont="1" applyBorder="1"/>
    <xf numFmtId="0" fontId="21" fillId="0" borderId="5" xfId="51" applyFont="1" applyBorder="1" applyAlignment="1">
      <alignment horizontal="left"/>
    </xf>
    <xf numFmtId="0" fontId="24" fillId="0" borderId="5" xfId="51" applyFont="1" applyBorder="1"/>
    <xf numFmtId="0" fontId="25" fillId="0" borderId="1" xfId="51" applyFont="1" applyBorder="1" applyAlignment="1" applyProtection="1">
      <alignment horizontal="center" wrapText="1"/>
      <protection locked="0"/>
    </xf>
    <xf numFmtId="0" fontId="26" fillId="7" borderId="1" xfId="51" applyFont="1" applyFill="1" applyBorder="1" applyAlignment="1">
      <alignment horizontal="center" wrapText="1"/>
    </xf>
    <xf numFmtId="0" fontId="26" fillId="7" borderId="1" xfId="51" applyFont="1" applyFill="1" applyBorder="1" applyAlignment="1" applyProtection="1">
      <alignment horizontal="center" wrapText="1"/>
      <protection locked="0"/>
    </xf>
    <xf numFmtId="0" fontId="26" fillId="7" borderId="7" xfId="51" applyFont="1" applyFill="1" applyBorder="1" applyAlignment="1" applyProtection="1">
      <alignment horizontal="center" wrapText="1"/>
      <protection locked="0"/>
    </xf>
    <xf numFmtId="0" fontId="11" fillId="7" borderId="7" xfId="52" applyFont="1" applyFill="1" applyBorder="1" applyAlignment="1" applyProtection="1">
      <alignment horizontal="center" wrapText="1"/>
      <protection locked="0"/>
    </xf>
    <xf numFmtId="0" fontId="11" fillId="7" borderId="1" xfId="52" applyFont="1" applyFill="1" applyBorder="1" applyAlignment="1" applyProtection="1">
      <alignment horizontal="center" wrapText="1"/>
      <protection locked="0"/>
    </xf>
    <xf numFmtId="0" fontId="11" fillId="0" borderId="0" xfId="52" applyFont="1" applyAlignment="1" applyProtection="1">
      <alignment horizontal="center" wrapText="1"/>
      <protection locked="0"/>
    </xf>
    <xf numFmtId="0" fontId="21" fillId="8" borderId="1" xfId="51" applyFont="1" applyFill="1" applyBorder="1"/>
    <xf numFmtId="0" fontId="21" fillId="8" borderId="2" xfId="51" applyFont="1" applyFill="1" applyBorder="1"/>
    <xf numFmtId="0" fontId="21" fillId="8" borderId="2" xfId="51" applyFont="1" applyFill="1" applyBorder="1" applyAlignment="1" applyProtection="1">
      <alignment horizontal="left"/>
      <protection locked="0"/>
    </xf>
    <xf numFmtId="0" fontId="27" fillId="8" borderId="1" xfId="51" applyFont="1" applyFill="1" applyBorder="1" applyAlignment="1">
      <alignment horizontal="left"/>
    </xf>
    <xf numFmtId="0" fontId="27" fillId="8" borderId="1" xfId="51" applyFont="1" applyFill="1" applyBorder="1"/>
    <xf numFmtId="2" fontId="21" fillId="8" borderId="8" xfId="51" applyNumberFormat="1" applyFont="1" applyFill="1" applyBorder="1" applyAlignment="1" applyProtection="1">
      <alignment horizontal="center"/>
      <protection locked="0"/>
    </xf>
    <xf numFmtId="2" fontId="21" fillId="8" borderId="1" xfId="51" applyNumberFormat="1" applyFont="1" applyFill="1" applyBorder="1" applyAlignment="1" applyProtection="1">
      <alignment horizontal="center"/>
      <protection locked="0"/>
    </xf>
    <xf numFmtId="1" fontId="21" fillId="8" borderId="1" xfId="51" applyNumberFormat="1" applyFont="1" applyFill="1" applyBorder="1" applyAlignment="1" applyProtection="1">
      <alignment horizontal="center"/>
      <protection locked="0"/>
    </xf>
    <xf numFmtId="164" fontId="21" fillId="8" borderId="1" xfId="51" applyNumberFormat="1" applyFont="1" applyFill="1" applyBorder="1" applyAlignment="1" applyProtection="1">
      <alignment horizontal="center"/>
      <protection locked="0"/>
    </xf>
    <xf numFmtId="14" fontId="21" fillId="8" borderId="1" xfId="51" applyNumberFormat="1" applyFont="1" applyFill="1" applyBorder="1" applyAlignment="1">
      <alignment horizontal="center"/>
    </xf>
    <xf numFmtId="2" fontId="21" fillId="0" borderId="0" xfId="51" applyNumberFormat="1" applyFont="1" applyAlignment="1" applyProtection="1">
      <alignment horizontal="center"/>
      <protection locked="0"/>
    </xf>
    <xf numFmtId="2" fontId="21" fillId="0" borderId="0" xfId="51" applyNumberFormat="1" applyFont="1"/>
    <xf numFmtId="2" fontId="21" fillId="9" borderId="1" xfId="51" applyNumberFormat="1" applyFont="1" applyFill="1" applyBorder="1" applyAlignment="1" applyProtection="1">
      <alignment horizontal="center"/>
      <protection locked="0"/>
    </xf>
    <xf numFmtId="2" fontId="21" fillId="6" borderId="1" xfId="51" applyNumberFormat="1" applyFont="1" applyFill="1" applyBorder="1" applyAlignment="1" applyProtection="1">
      <alignment horizontal="center"/>
      <protection locked="0"/>
    </xf>
    <xf numFmtId="0" fontId="28" fillId="0" borderId="1" xfId="52" applyFont="1" applyBorder="1" applyAlignment="1">
      <alignment wrapText="1"/>
    </xf>
    <xf numFmtId="0" fontId="28" fillId="0" borderId="8" xfId="52" applyFont="1" applyBorder="1" applyAlignment="1">
      <alignment wrapText="1"/>
    </xf>
    <xf numFmtId="0" fontId="28" fillId="0" borderId="3" xfId="52" applyFont="1" applyBorder="1" applyAlignment="1">
      <alignment wrapText="1"/>
    </xf>
    <xf numFmtId="0" fontId="29" fillId="0" borderId="8" xfId="52" applyFont="1" applyBorder="1" applyAlignment="1">
      <alignment horizontal="center" wrapText="1"/>
    </xf>
    <xf numFmtId="0" fontId="28" fillId="0" borderId="8" xfId="52" applyFont="1" applyBorder="1" applyAlignment="1">
      <alignment horizontal="center" wrapText="1"/>
    </xf>
    <xf numFmtId="14" fontId="28" fillId="0" borderId="8" xfId="52" applyNumberFormat="1" applyFont="1" applyBorder="1" applyAlignment="1">
      <alignment horizontal="center" wrapText="1"/>
    </xf>
    <xf numFmtId="2" fontId="21" fillId="0" borderId="1" xfId="51" applyNumberFormat="1" applyFont="1" applyBorder="1" applyAlignment="1" applyProtection="1">
      <alignment horizontal="center"/>
      <protection locked="0"/>
    </xf>
    <xf numFmtId="0" fontId="25" fillId="5" borderId="1" xfId="51" applyFont="1" applyFill="1" applyBorder="1" applyAlignment="1">
      <alignment horizontal="center" wrapText="1"/>
    </xf>
    <xf numFmtId="14" fontId="25" fillId="5" borderId="1" xfId="51" applyNumberFormat="1" applyFont="1" applyFill="1" applyBorder="1" applyAlignment="1">
      <alignment horizontal="center" wrapText="1"/>
    </xf>
    <xf numFmtId="0" fontId="25" fillId="5" borderId="1" xfId="51" applyFont="1" applyFill="1" applyBorder="1" applyAlignment="1">
      <alignment horizontal="center"/>
    </xf>
    <xf numFmtId="0" fontId="25" fillId="0" borderId="0" xfId="51" applyFont="1" applyAlignment="1">
      <alignment horizontal="center"/>
    </xf>
    <xf numFmtId="0" fontId="25" fillId="10" borderId="1" xfId="51" applyFont="1" applyFill="1" applyBorder="1" applyAlignment="1">
      <alignment horizontal="center" wrapText="1"/>
    </xf>
    <xf numFmtId="0" fontId="30" fillId="10" borderId="2" xfId="51" applyFont="1" applyFill="1" applyBorder="1" applyAlignment="1">
      <alignment horizontal="center" wrapText="1"/>
    </xf>
    <xf numFmtId="0" fontId="21" fillId="10" borderId="1" xfId="51" applyFont="1" applyFill="1" applyBorder="1" applyAlignment="1">
      <alignment horizontal="center" wrapText="1"/>
    </xf>
    <xf numFmtId="0" fontId="25" fillId="10" borderId="8" xfId="51" applyFont="1" applyFill="1" applyBorder="1" applyAlignment="1">
      <alignment horizontal="center" wrapText="1"/>
    </xf>
    <xf numFmtId="14" fontId="21" fillId="10" borderId="1" xfId="51" applyNumberFormat="1" applyFont="1" applyFill="1" applyBorder="1" applyAlignment="1">
      <alignment horizontal="center" wrapText="1"/>
    </xf>
    <xf numFmtId="2" fontId="21" fillId="10" borderId="9" xfId="51" applyNumberFormat="1" applyFont="1" applyFill="1" applyBorder="1" applyAlignment="1" applyProtection="1">
      <alignment horizontal="center"/>
      <protection locked="0"/>
    </xf>
    <xf numFmtId="2" fontId="21" fillId="8" borderId="0" xfId="51" applyNumberFormat="1" applyFont="1" applyFill="1" applyAlignment="1" applyProtection="1">
      <alignment horizontal="center"/>
      <protection locked="0"/>
    </xf>
    <xf numFmtId="0" fontId="30" fillId="0" borderId="1" xfId="51" applyFont="1" applyBorder="1" applyAlignment="1" applyProtection="1">
      <alignment horizontal="left"/>
      <protection locked="0"/>
    </xf>
    <xf numFmtId="0" fontId="21" fillId="0" borderId="1" xfId="51" applyFont="1" applyBorder="1"/>
    <xf numFmtId="0" fontId="30" fillId="0" borderId="2" xfId="51" applyFont="1" applyBorder="1" applyAlignment="1" applyProtection="1">
      <alignment horizontal="left"/>
      <protection locked="0"/>
    </xf>
    <xf numFmtId="0" fontId="21" fillId="0" borderId="1" xfId="51" applyFont="1" applyBorder="1" applyAlignment="1">
      <alignment horizontal="center"/>
    </xf>
    <xf numFmtId="2" fontId="30" fillId="0" borderId="1" xfId="51" applyNumberFormat="1" applyFont="1" applyBorder="1" applyAlignment="1" applyProtection="1">
      <alignment horizontal="center"/>
      <protection locked="0"/>
    </xf>
    <xf numFmtId="2" fontId="21" fillId="0" borderId="8" xfId="51" applyNumberFormat="1" applyFont="1" applyBorder="1" applyAlignment="1" applyProtection="1">
      <alignment horizontal="center"/>
      <protection locked="0"/>
    </xf>
    <xf numFmtId="1" fontId="21" fillId="0" borderId="1" xfId="51" applyNumberFormat="1" applyFont="1" applyBorder="1" applyAlignment="1" applyProtection="1">
      <alignment horizontal="center"/>
      <protection locked="0"/>
    </xf>
    <xf numFmtId="164" fontId="21" fillId="0" borderId="1" xfId="51" applyNumberFormat="1" applyFont="1" applyBorder="1" applyAlignment="1" applyProtection="1">
      <alignment horizontal="center"/>
      <protection locked="0"/>
    </xf>
    <xf numFmtId="14" fontId="21" fillId="0" borderId="1" xfId="51" applyNumberFormat="1" applyFont="1" applyBorder="1" applyAlignment="1">
      <alignment horizontal="center"/>
    </xf>
    <xf numFmtId="0" fontId="25" fillId="11" borderId="1" xfId="51" applyFont="1" applyFill="1" applyBorder="1" applyAlignment="1" applyProtection="1">
      <alignment horizontal="center"/>
      <protection locked="0"/>
    </xf>
    <xf numFmtId="0" fontId="25" fillId="11" borderId="1" xfId="51" applyFont="1" applyFill="1" applyBorder="1" applyAlignment="1">
      <alignment horizontal="center"/>
    </xf>
    <xf numFmtId="0" fontId="25" fillId="11" borderId="1" xfId="51" applyFont="1" applyFill="1" applyBorder="1" applyAlignment="1">
      <alignment horizontal="center" wrapText="1"/>
    </xf>
    <xf numFmtId="2" fontId="25" fillId="11" borderId="1" xfId="51" applyNumberFormat="1" applyFont="1" applyFill="1" applyBorder="1" applyAlignment="1" applyProtection="1">
      <alignment horizontal="center"/>
      <protection locked="0"/>
    </xf>
    <xf numFmtId="1" fontId="25" fillId="11" borderId="1" xfId="51" applyNumberFormat="1" applyFont="1" applyFill="1" applyBorder="1" applyAlignment="1" applyProtection="1">
      <alignment horizontal="center" wrapText="1"/>
      <protection locked="0"/>
    </xf>
    <xf numFmtId="1" fontId="25" fillId="11" borderId="1" xfId="51" applyNumberFormat="1" applyFont="1" applyFill="1" applyBorder="1" applyAlignment="1" applyProtection="1">
      <alignment horizontal="center"/>
      <protection locked="0"/>
    </xf>
    <xf numFmtId="0" fontId="11" fillId="11" borderId="1" xfId="52" applyFont="1" applyFill="1" applyBorder="1" applyAlignment="1" applyProtection="1">
      <alignment horizontal="center" wrapText="1"/>
      <protection locked="0"/>
    </xf>
    <xf numFmtId="0" fontId="31" fillId="11" borderId="1" xfId="52" applyFont="1" applyFill="1" applyBorder="1" applyAlignment="1" applyProtection="1">
      <alignment horizontal="center" wrapText="1"/>
      <protection locked="0"/>
    </xf>
    <xf numFmtId="0" fontId="31" fillId="0" borderId="0" xfId="52" applyFont="1" applyAlignment="1" applyProtection="1">
      <alignment horizontal="center" wrapText="1"/>
      <protection locked="0"/>
    </xf>
    <xf numFmtId="0" fontId="1" fillId="12" borderId="1" xfId="52" applyFill="1" applyBorder="1" applyAlignment="1">
      <alignment vertical="center"/>
    </xf>
    <xf numFmtId="0" fontId="1" fillId="12" borderId="1" xfId="52" applyFill="1" applyBorder="1" applyAlignment="1">
      <alignment horizontal="center" vertical="center"/>
    </xf>
    <xf numFmtId="0" fontId="10" fillId="12" borderId="1" xfId="52" applyFont="1" applyFill="1" applyBorder="1" applyAlignment="1" applyProtection="1">
      <alignment horizontal="left" vertical="center"/>
      <protection locked="0"/>
    </xf>
    <xf numFmtId="0" fontId="10" fillId="12" borderId="2" xfId="52" applyFont="1" applyFill="1" applyBorder="1" applyAlignment="1" applyProtection="1">
      <alignment horizontal="left" vertical="center"/>
      <protection locked="0"/>
    </xf>
    <xf numFmtId="0" fontId="1" fillId="12" borderId="1" xfId="52" applyFill="1" applyBorder="1" applyAlignment="1">
      <alignment horizontal="left" vertical="center"/>
    </xf>
    <xf numFmtId="2" fontId="10" fillId="12" borderId="1" xfId="52" applyNumberFormat="1" applyFont="1" applyFill="1" applyBorder="1" applyAlignment="1" applyProtection="1">
      <alignment horizontal="center" vertical="center"/>
      <protection locked="0"/>
    </xf>
    <xf numFmtId="2" fontId="10" fillId="12" borderId="8" xfId="52" applyNumberFormat="1" applyFont="1" applyFill="1" applyBorder="1" applyAlignment="1" applyProtection="1">
      <alignment horizontal="center" vertical="center"/>
      <protection locked="0"/>
    </xf>
    <xf numFmtId="1" fontId="10" fillId="12" borderId="1" xfId="52" applyNumberFormat="1" applyFont="1" applyFill="1" applyBorder="1" applyAlignment="1" applyProtection="1">
      <alignment horizontal="center" vertical="center"/>
      <protection locked="0"/>
    </xf>
    <xf numFmtId="164" fontId="10" fillId="12" borderId="1" xfId="52" applyNumberFormat="1" applyFont="1" applyFill="1" applyBorder="1" applyAlignment="1" applyProtection="1">
      <alignment horizontal="center" vertical="center"/>
      <protection locked="0"/>
    </xf>
    <xf numFmtId="2" fontId="10" fillId="12" borderId="1" xfId="53" applyNumberFormat="1" applyFont="1" applyFill="1" applyBorder="1" applyAlignment="1" applyProtection="1">
      <alignment horizontal="center" vertical="center"/>
      <protection locked="0"/>
    </xf>
    <xf numFmtId="2" fontId="10" fillId="0" borderId="0" xfId="52" applyNumberFormat="1" applyFont="1" applyAlignment="1" applyProtection="1">
      <alignment horizontal="center" vertical="center"/>
      <protection locked="0"/>
    </xf>
    <xf numFmtId="2" fontId="10" fillId="0" borderId="0" xfId="53" applyNumberFormat="1" applyFont="1" applyFill="1" applyBorder="1" applyAlignment="1" applyProtection="1">
      <alignment horizontal="center" vertical="center"/>
      <protection locked="0"/>
    </xf>
    <xf numFmtId="0" fontId="10" fillId="12" borderId="2" xfId="52" applyFont="1" applyFill="1" applyBorder="1" applyAlignment="1" applyProtection="1">
      <alignment horizontal="left" vertical="center" wrapText="1"/>
      <protection locked="0"/>
    </xf>
    <xf numFmtId="1" fontId="10" fillId="12" borderId="2" xfId="52" applyNumberFormat="1" applyFont="1" applyFill="1" applyBorder="1" applyAlignment="1" applyProtection="1">
      <alignment horizontal="center" vertical="center"/>
      <protection locked="0"/>
    </xf>
    <xf numFmtId="0" fontId="25" fillId="3" borderId="1" xfId="51" applyFont="1" applyFill="1" applyBorder="1"/>
    <xf numFmtId="167" fontId="21" fillId="0" borderId="1" xfId="53" applyNumberFormat="1" applyFont="1" applyBorder="1"/>
    <xf numFmtId="0" fontId="32" fillId="0" borderId="0" xfId="51" applyFont="1"/>
    <xf numFmtId="2" fontId="10" fillId="0" borderId="0" xfId="52" applyNumberFormat="1" applyFont="1" applyAlignment="1" applyProtection="1">
      <alignment horizontal="center"/>
      <protection locked="0"/>
    </xf>
    <xf numFmtId="2" fontId="11" fillId="0" borderId="0" xfId="52" applyNumberFormat="1" applyFont="1" applyAlignment="1" applyProtection="1">
      <alignment horizontal="center" wrapText="1"/>
      <protection locked="0"/>
    </xf>
    <xf numFmtId="0" fontId="11" fillId="0" borderId="0" xfId="52" applyFont="1"/>
    <xf numFmtId="2" fontId="11" fillId="0" borderId="1" xfId="52" applyNumberFormat="1" applyFont="1" applyBorder="1" applyAlignment="1" applyProtection="1">
      <alignment horizontal="center" wrapText="1"/>
      <protection locked="0"/>
    </xf>
    <xf numFmtId="0" fontId="11" fillId="0" borderId="0" xfId="52" applyFont="1" applyAlignment="1">
      <alignment horizontal="right"/>
    </xf>
    <xf numFmtId="0" fontId="11" fillId="0" borderId="0" xfId="52" applyFont="1" applyAlignment="1">
      <alignment wrapText="1"/>
    </xf>
    <xf numFmtId="2" fontId="11" fillId="6" borderId="1" xfId="52" applyNumberFormat="1" applyFont="1" applyFill="1" applyBorder="1" applyAlignment="1" applyProtection="1">
      <alignment horizontal="center" wrapText="1"/>
      <protection locked="0"/>
    </xf>
    <xf numFmtId="0" fontId="1" fillId="0" borderId="0" xfId="52"/>
    <xf numFmtId="0" fontId="33" fillId="0" borderId="0" xfId="52" applyFont="1" applyAlignment="1">
      <alignment horizontal="right"/>
    </xf>
    <xf numFmtId="2" fontId="10" fillId="0" borderId="0" xfId="52" applyNumberFormat="1" applyFont="1" applyAlignment="1" applyProtection="1">
      <alignment horizontal="center" wrapText="1"/>
      <protection locked="0"/>
    </xf>
    <xf numFmtId="0" fontId="25" fillId="0" borderId="0" xfId="51" applyFont="1"/>
    <xf numFmtId="2" fontId="10" fillId="0" borderId="0" xfId="52" applyNumberFormat="1" applyFont="1" applyAlignment="1">
      <alignment horizontal="center"/>
    </xf>
    <xf numFmtId="0" fontId="11" fillId="0" borderId="0" xfId="51" applyFont="1" applyAlignment="1">
      <alignment horizontal="center" vertical="center" wrapText="1"/>
    </xf>
    <xf numFmtId="14" fontId="25" fillId="0" borderId="0" xfId="51" applyNumberFormat="1" applyFont="1" applyAlignment="1">
      <alignment horizontal="center" wrapText="1"/>
    </xf>
    <xf numFmtId="2" fontId="10" fillId="0" borderId="0" xfId="51" applyNumberFormat="1" applyAlignment="1">
      <alignment horizontal="center"/>
    </xf>
    <xf numFmtId="2" fontId="21" fillId="13" borderId="1" xfId="51" applyNumberFormat="1" applyFont="1" applyFill="1" applyBorder="1" applyAlignment="1" applyProtection="1">
      <alignment horizontal="center"/>
      <protection locked="0"/>
    </xf>
    <xf numFmtId="0" fontId="13" fillId="0" borderId="0" xfId="52" applyFont="1"/>
    <xf numFmtId="0" fontId="11" fillId="0" borderId="1" xfId="52" applyFont="1" applyBorder="1" applyAlignment="1" applyProtection="1">
      <alignment horizontal="center" wrapText="1"/>
      <protection locked="0"/>
    </xf>
    <xf numFmtId="0" fontId="11" fillId="0" borderId="7" xfId="52" applyFont="1" applyBorder="1" applyAlignment="1" applyProtection="1">
      <alignment horizontal="center" wrapText="1"/>
      <protection locked="0"/>
    </xf>
    <xf numFmtId="0" fontId="34" fillId="0" borderId="1" xfId="52" applyFont="1" applyBorder="1" applyAlignment="1">
      <alignment horizontal="right"/>
    </xf>
    <xf numFmtId="0" fontId="34" fillId="0" borderId="1" xfId="52" applyFont="1" applyBorder="1" applyAlignment="1">
      <alignment horizontal="center" wrapText="1"/>
    </xf>
    <xf numFmtId="0" fontId="34" fillId="0" borderId="10" xfId="52" applyFont="1" applyBorder="1" applyAlignment="1">
      <alignment horizontal="center" wrapText="1"/>
    </xf>
    <xf numFmtId="2" fontId="10" fillId="0" borderId="1" xfId="52" applyNumberFormat="1" applyFont="1" applyBorder="1" applyAlignment="1" applyProtection="1">
      <alignment horizontal="center"/>
      <protection locked="0"/>
    </xf>
    <xf numFmtId="164" fontId="10" fillId="0" borderId="1" xfId="52" applyNumberFormat="1" applyFont="1" applyBorder="1" applyAlignment="1" applyProtection="1">
      <alignment horizontal="center"/>
      <protection locked="0"/>
    </xf>
    <xf numFmtId="14" fontId="10" fillId="0" borderId="1" xfId="52" applyNumberFormat="1" applyFont="1" applyBorder="1" applyAlignment="1">
      <alignment horizontal="center"/>
    </xf>
    <xf numFmtId="0" fontId="13" fillId="0" borderId="1" xfId="52" applyFont="1" applyBorder="1" applyAlignment="1">
      <alignment horizontal="center"/>
    </xf>
    <xf numFmtId="2" fontId="13" fillId="0" borderId="1" xfId="52" applyNumberFormat="1" applyFont="1" applyBorder="1" applyAlignment="1">
      <alignment horizontal="center"/>
    </xf>
    <xf numFmtId="164" fontId="10" fillId="0" borderId="2" xfId="52" applyNumberFormat="1" applyFont="1" applyBorder="1" applyAlignment="1" applyProtection="1">
      <alignment horizontal="center"/>
      <protection locked="0"/>
    </xf>
    <xf numFmtId="0" fontId="13" fillId="0" borderId="1" xfId="52" applyFont="1" applyBorder="1" applyAlignment="1">
      <alignment horizontal="right"/>
    </xf>
    <xf numFmtId="14" fontId="13" fillId="0" borderId="1" xfId="52" applyNumberFormat="1" applyFont="1" applyBorder="1" applyAlignment="1">
      <alignment horizontal="right"/>
    </xf>
    <xf numFmtId="2" fontId="11" fillId="0" borderId="1" xfId="52" applyNumberFormat="1" applyFont="1" applyBorder="1" applyAlignment="1" applyProtection="1">
      <alignment horizontal="right" wrapText="1"/>
      <protection locked="0"/>
    </xf>
    <xf numFmtId="0" fontId="10" fillId="0" borderId="1" xfId="52" applyFont="1" applyBorder="1" applyAlignment="1" applyProtection="1">
      <alignment horizontal="center" vertical="center"/>
      <protection locked="0"/>
    </xf>
    <xf numFmtId="0" fontId="13" fillId="0" borderId="1" xfId="52" applyFont="1" applyBorder="1" applyAlignment="1">
      <alignment horizontal="center" vertical="center"/>
    </xf>
    <xf numFmtId="0" fontId="1" fillId="0" borderId="1" xfId="52" applyBorder="1" applyAlignment="1">
      <alignment horizontal="center" vertical="center" wrapText="1"/>
    </xf>
    <xf numFmtId="2" fontId="13" fillId="0" borderId="1" xfId="52" applyNumberFormat="1" applyFont="1" applyBorder="1" applyAlignment="1">
      <alignment horizontal="center" vertical="center"/>
    </xf>
    <xf numFmtId="14" fontId="13" fillId="0" borderId="1" xfId="52" applyNumberFormat="1" applyFont="1" applyBorder="1" applyAlignment="1">
      <alignment horizontal="center" vertical="center"/>
    </xf>
    <xf numFmtId="1" fontId="13" fillId="0" borderId="1" xfId="52" applyNumberFormat="1" applyFont="1" applyBorder="1" applyAlignment="1">
      <alignment horizontal="center" vertical="center"/>
    </xf>
    <xf numFmtId="0" fontId="10" fillId="0" borderId="1" xfId="52" applyFont="1" applyBorder="1" applyAlignment="1">
      <alignment horizontal="center" vertical="center"/>
    </xf>
    <xf numFmtId="0" fontId="20" fillId="0" borderId="1" xfId="52" applyFont="1" applyBorder="1" applyAlignment="1">
      <alignment horizontal="center" vertical="center" wrapText="1"/>
    </xf>
    <xf numFmtId="2" fontId="10" fillId="0" borderId="2" xfId="52" applyNumberFormat="1" applyFont="1" applyBorder="1" applyAlignment="1" applyProtection="1">
      <alignment horizontal="center" vertical="center"/>
      <protection locked="0"/>
    </xf>
    <xf numFmtId="2" fontId="10" fillId="0" borderId="1" xfId="52" applyNumberFormat="1" applyFont="1" applyBorder="1" applyAlignment="1" applyProtection="1">
      <alignment horizontal="center" vertical="center"/>
      <protection locked="0"/>
    </xf>
    <xf numFmtId="0" fontId="10" fillId="0" borderId="10" xfId="52" applyFont="1" applyBorder="1" applyAlignment="1">
      <alignment horizontal="center"/>
    </xf>
    <xf numFmtId="0" fontId="10" fillId="0" borderId="0" xfId="52" applyFont="1" applyAlignment="1">
      <alignment horizontal="center"/>
    </xf>
    <xf numFmtId="0" fontId="20" fillId="0" borderId="0" xfId="52" applyFont="1" applyAlignment="1">
      <alignment horizontal="center" vertical="center" wrapText="1"/>
    </xf>
    <xf numFmtId="2" fontId="10" fillId="0" borderId="0" xfId="52" applyNumberFormat="1" applyFont="1" applyProtection="1">
      <protection locked="0"/>
    </xf>
    <xf numFmtId="2" fontId="13" fillId="0" borderId="0" xfId="52" applyNumberFormat="1" applyFont="1"/>
    <xf numFmtId="0" fontId="13" fillId="0" borderId="0" xfId="52" applyFont="1" applyAlignment="1">
      <alignment horizontal="center"/>
    </xf>
    <xf numFmtId="164" fontId="10" fillId="14" borderId="0" xfId="52" applyNumberFormat="1" applyFont="1" applyFill="1" applyAlignment="1" applyProtection="1">
      <alignment horizontal="center"/>
      <protection locked="0"/>
    </xf>
    <xf numFmtId="14" fontId="10" fillId="0" borderId="0" xfId="52" applyNumberFormat="1" applyFont="1" applyAlignment="1">
      <alignment horizontal="center"/>
    </xf>
    <xf numFmtId="1" fontId="13" fillId="0" borderId="0" xfId="52" applyNumberFormat="1" applyFont="1" applyAlignment="1">
      <alignment horizontal="center"/>
    </xf>
    <xf numFmtId="1" fontId="10" fillId="0" borderId="1" xfId="52" applyNumberFormat="1" applyFont="1" applyBorder="1" applyAlignment="1" applyProtection="1">
      <alignment horizontal="center" vertical="center"/>
      <protection locked="0"/>
    </xf>
    <xf numFmtId="0" fontId="34" fillId="0" borderId="0" xfId="52" applyFont="1" applyAlignment="1">
      <alignment horizontal="center"/>
    </xf>
    <xf numFmtId="0" fontId="34" fillId="0" borderId="0" xfId="52" applyFont="1"/>
  </cellXfs>
  <cellStyles count="54">
    <cellStyle name="Comma 2" xfId="3" xr:uid="{00000000-0005-0000-0000-000000000000}"/>
    <cellStyle name="Comma 2 2" xfId="8" xr:uid="{00000000-0005-0000-0000-000001000000}"/>
    <cellStyle name="Comma 2 3" xfId="6" xr:uid="{00000000-0005-0000-0000-000002000000}"/>
    <cellStyle name="Comma 3" xfId="14" xr:uid="{00000000-0005-0000-0000-000003000000}"/>
    <cellStyle name="Comma 4" xfId="15" xr:uid="{00000000-0005-0000-0000-000004000000}"/>
    <cellStyle name="Comma 4 2" xfId="16" xr:uid="{00000000-0005-0000-0000-000005000000}"/>
    <cellStyle name="Comma 5" xfId="17" xr:uid="{00000000-0005-0000-0000-000006000000}"/>
    <cellStyle name="Comma 5 2" xfId="18" xr:uid="{00000000-0005-0000-0000-000007000000}"/>
    <cellStyle name="Comma 6" xfId="53" xr:uid="{356E9503-60B0-41C6-A36A-93F2EC8C82B0}"/>
    <cellStyle name="Normal" xfId="0" builtinId="0"/>
    <cellStyle name="Normal 10" xfId="19" xr:uid="{00000000-0005-0000-0000-000009000000}"/>
    <cellStyle name="Normal 10 2" xfId="20" xr:uid="{00000000-0005-0000-0000-00000A000000}"/>
    <cellStyle name="Normal 10 2 2" xfId="21" xr:uid="{00000000-0005-0000-0000-00000B000000}"/>
    <cellStyle name="Normal 11" xfId="9" xr:uid="{00000000-0005-0000-0000-00000C000000}"/>
    <cellStyle name="Normal 12" xfId="36" xr:uid="{989BBA2E-B712-4B4B-A65D-DB4EC4C1D705}"/>
    <cellStyle name="Normal 13" xfId="52" xr:uid="{AF92D95F-6FFF-4858-A7F3-49F3A0B30744}"/>
    <cellStyle name="Normal 2" xfId="4" xr:uid="{00000000-0005-0000-0000-00000D000000}"/>
    <cellStyle name="Normal 2 2" xfId="7" xr:uid="{00000000-0005-0000-0000-00000E000000}"/>
    <cellStyle name="Normal 2 3" xfId="28" xr:uid="{00000000-0005-0000-0000-00000F000000}"/>
    <cellStyle name="Normal 2 4" xfId="33" xr:uid="{BE8C14E0-17CC-4DBE-A136-B9C621991279}"/>
    <cellStyle name="Normal 2 4 2" xfId="46" xr:uid="{05A615AB-E547-43F0-94B9-E949BB335DC4}"/>
    <cellStyle name="Normal 3" xfId="2" xr:uid="{00000000-0005-0000-0000-000010000000}"/>
    <cellStyle name="Normal 3 2" xfId="10" xr:uid="{00000000-0005-0000-0000-000011000000}"/>
    <cellStyle name="Normal 3 3" xfId="5" xr:uid="{00000000-0005-0000-0000-000012000000}"/>
    <cellStyle name="Normal 3 3 2" xfId="30" xr:uid="{E7D6352E-B025-4356-8E06-C3F25CC693E6}"/>
    <cellStyle name="Normal 3 3 2 2" xfId="43" xr:uid="{B3528267-7C7B-4558-A267-E7A6F1EFEA20}"/>
    <cellStyle name="Normal 3 3 3" xfId="38" xr:uid="{52232773-6EC8-4E69-A5F0-01E081BB9410}"/>
    <cellStyle name="Normal 3 3 4" xfId="49" xr:uid="{C713819F-8BC9-43D6-A0AF-1D4D322CD4CD}"/>
    <cellStyle name="Normal 3 3 5" xfId="50" xr:uid="{EB11F5B8-24A4-4330-B5F9-24A7D6B21852}"/>
    <cellStyle name="Normal 3 4" xfId="22" xr:uid="{00000000-0005-0000-0000-000013000000}"/>
    <cellStyle name="Normal 3 5" xfId="29" xr:uid="{85882D5A-D1F5-4530-9152-CD9AE54A30B3}"/>
    <cellStyle name="Normal 3 5 2" xfId="42" xr:uid="{F6881C7D-B163-473E-B167-055688363163}"/>
    <cellStyle name="Normal 3 6" xfId="37" xr:uid="{13CAB7DE-B24B-4744-889B-CEBBF2E1EA20}"/>
    <cellStyle name="Normal 4" xfId="11" xr:uid="{00000000-0005-0000-0000-000014000000}"/>
    <cellStyle name="Normal 4 2" xfId="51" xr:uid="{BEBA95D8-761C-4EF8-A168-AAF44076F8DF}"/>
    <cellStyle name="Normal 5" xfId="12" xr:uid="{00000000-0005-0000-0000-000015000000}"/>
    <cellStyle name="Normal 5 2" xfId="23" xr:uid="{00000000-0005-0000-0000-000016000000}"/>
    <cellStyle name="Normal 6" xfId="13" xr:uid="{00000000-0005-0000-0000-000017000000}"/>
    <cellStyle name="Normal 6 2" xfId="24" xr:uid="{00000000-0005-0000-0000-000018000000}"/>
    <cellStyle name="Normal 6 2 2" xfId="32" xr:uid="{A2DFCDE9-F32A-48CE-B478-680E8E60E5C2}"/>
    <cellStyle name="Normal 6 2 2 2" xfId="45" xr:uid="{BDAFBA75-ED93-4F0C-A601-605FBC6582B6}"/>
    <cellStyle name="Normal 6 2 3" xfId="40" xr:uid="{ABC9AFA8-86B3-4F1D-BC24-77FA681F0766}"/>
    <cellStyle name="Normal 6 3" xfId="31" xr:uid="{7493B165-BAB5-4FBB-9627-8C99D61C9542}"/>
    <cellStyle name="Normal 6 3 2" xfId="44" xr:uid="{60BEB07B-9DD4-4D43-9982-76E3F3C6134A}"/>
    <cellStyle name="Normal 6 4" xfId="39" xr:uid="{0FB4B29C-D28D-4DD3-A8B5-31D2DA5B9924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8 2" xfId="34" xr:uid="{2C772B67-72EA-44B8-A770-363E26616F0E}"/>
    <cellStyle name="Normal 8 2 2" xfId="47" xr:uid="{4ED7F4CD-EF20-4F7A-87F7-3ED0206453B2}"/>
    <cellStyle name="Normal 8 3" xfId="41" xr:uid="{9358F6AE-633D-4374-A9A5-61419C7DFFEC}"/>
    <cellStyle name="Normal 9" xfId="1" xr:uid="{00000000-0005-0000-0000-00001C000000}"/>
    <cellStyle name="Percent 2" xfId="35" xr:uid="{F182F1EA-3A3A-4F97-B106-8A32D31425F6}"/>
    <cellStyle name="Percent 2 2" xfId="48" xr:uid="{68196FB2-2B06-4053-A0EE-61FD5431EDC0}"/>
  </cellStyles>
  <dxfs count="0"/>
  <tableStyles count="1" defaultTableStyle="TableStyleMedium9" defaultPivotStyle="PivotStyleLight16">
    <tableStyle name="Invisible" pivot="0" table="0" count="0" xr9:uid="{9D5BBD65-E8C6-4624-A3FE-C4A47665EF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5filesrv5\Energy\RA%20Filings\2024\YA%20Allocations\CAM\Final%20YA%20CAM%20Allocation\SDGE%20CAM-Eligible%20Contracts%202024%20-2026%20-%2009-07-23.xlsx" TargetMode="External"/><Relationship Id="rId1" Type="http://schemas.openxmlformats.org/officeDocument/2006/relationships/externalLinkPath" Target="SDGE%20CAM-Eligible%20Contracts%202024%20-2026%20-%2009-07-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5filesrv5\Energy\RA%20Filings\2024\YA%20Allocations\CAM\Final%20YA%20CAM%20Allocation\YA%20CAM_LCR_2024_2026_Final_090823.xlsx" TargetMode="External"/><Relationship Id="rId1" Type="http://schemas.openxmlformats.org/officeDocument/2006/relationships/externalLinkPath" Target="YA%20CAM_LCR_2024_2026_Final_0908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DGE CAM eligible contracts"/>
      <sheetName val="SDGE IRP"/>
      <sheetName val="Emergency Reliability Resources"/>
      <sheetName val="2024 Draft Final NQC List"/>
      <sheetName val="2024 EFC"/>
      <sheetName val="2023 NQC List"/>
      <sheetName val="2023 EF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M List 2024"/>
      <sheetName val="2024 ERP"/>
      <sheetName val="2024 IRP"/>
      <sheetName val="2025 ERP"/>
      <sheetName val="CAM List 2025"/>
      <sheetName val="CAM List 2026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4BC1-80C6-4C52-A257-8C0F647949C4}">
  <sheetPr>
    <pageSetUpPr fitToPage="1"/>
  </sheetPr>
  <dimension ref="A1:AK32"/>
  <sheetViews>
    <sheetView tabSelected="1" zoomScaleNormal="100" workbookViewId="0">
      <selection activeCell="B2" sqref="B2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5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5546875" customWidth="1"/>
    <col min="17" max="18" width="10.1093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7" x14ac:dyDescent="0.25">
      <c r="G1" s="47"/>
      <c r="H1" s="48" t="s">
        <v>88</v>
      </c>
    </row>
    <row r="2" spans="1:37" x14ac:dyDescent="0.25">
      <c r="A2" s="2" t="s">
        <v>65</v>
      </c>
      <c r="B2" s="46" t="s">
        <v>84</v>
      </c>
      <c r="C2" s="38"/>
      <c r="D2" s="38"/>
      <c r="E2" s="38"/>
      <c r="F2" s="3"/>
      <c r="G2" s="3"/>
      <c r="H2" s="3"/>
    </row>
    <row r="3" spans="1:37" ht="39.6" x14ac:dyDescent="0.25">
      <c r="A3" s="1" t="s">
        <v>0</v>
      </c>
      <c r="B3" s="1" t="s">
        <v>1</v>
      </c>
      <c r="C3" s="9">
        <v>45292</v>
      </c>
      <c r="D3" s="9">
        <v>45323</v>
      </c>
      <c r="E3" s="9">
        <v>45352</v>
      </c>
      <c r="F3" s="9">
        <v>45383</v>
      </c>
      <c r="G3" s="9">
        <v>45413</v>
      </c>
      <c r="H3" s="9">
        <v>45444</v>
      </c>
      <c r="I3" s="9">
        <v>45474</v>
      </c>
      <c r="J3" s="9">
        <v>45505</v>
      </c>
      <c r="K3" s="9">
        <v>45536</v>
      </c>
      <c r="L3" s="9">
        <v>45566</v>
      </c>
      <c r="M3" s="9">
        <v>45597</v>
      </c>
      <c r="N3" s="9">
        <v>45627</v>
      </c>
      <c r="O3" s="1" t="s">
        <v>21</v>
      </c>
      <c r="P3" s="1" t="s">
        <v>29</v>
      </c>
      <c r="Q3" s="1" t="s">
        <v>75</v>
      </c>
      <c r="R3" s="1" t="s">
        <v>76</v>
      </c>
      <c r="S3" s="8" t="s">
        <v>30</v>
      </c>
      <c r="T3" s="1" t="s">
        <v>22</v>
      </c>
      <c r="U3" s="1" t="s">
        <v>26</v>
      </c>
      <c r="V3" s="27"/>
      <c r="Z3" s="4"/>
      <c r="AA3" s="4"/>
      <c r="AB3" s="4"/>
    </row>
    <row r="4" spans="1:37" x14ac:dyDescent="0.25">
      <c r="A4" s="1"/>
      <c r="B4" s="1"/>
      <c r="C4" s="10">
        <f t="shared" ref="C4:N4" si="0">SUM(C5:C12)</f>
        <v>478.34000000000003</v>
      </c>
      <c r="D4" s="10">
        <f t="shared" si="0"/>
        <v>485.09000000000003</v>
      </c>
      <c r="E4" s="10">
        <f t="shared" si="0"/>
        <v>477.2</v>
      </c>
      <c r="F4" s="10">
        <f t="shared" si="0"/>
        <v>480.85</v>
      </c>
      <c r="G4" s="10">
        <f t="shared" si="0"/>
        <v>478.84000000000003</v>
      </c>
      <c r="H4" s="10">
        <f t="shared" si="0"/>
        <v>477.97</v>
      </c>
      <c r="I4" s="10">
        <f t="shared" si="0"/>
        <v>482.7</v>
      </c>
      <c r="J4" s="10">
        <f t="shared" si="0"/>
        <v>486.11</v>
      </c>
      <c r="K4" s="10">
        <f t="shared" si="0"/>
        <v>476.56</v>
      </c>
      <c r="L4" s="10">
        <f t="shared" si="0"/>
        <v>488.84000000000003</v>
      </c>
      <c r="M4" s="10">
        <f t="shared" si="0"/>
        <v>493.76</v>
      </c>
      <c r="N4" s="10">
        <f t="shared" si="0"/>
        <v>477.05</v>
      </c>
      <c r="O4" s="1"/>
      <c r="P4" s="1"/>
      <c r="Q4" s="1"/>
      <c r="R4" s="1"/>
      <c r="S4" s="1"/>
      <c r="T4" s="1"/>
      <c r="U4" s="1"/>
      <c r="V4" s="27"/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7" x14ac:dyDescent="0.25">
      <c r="A5" s="15" t="s">
        <v>52</v>
      </c>
      <c r="B5" s="16" t="s">
        <v>14</v>
      </c>
      <c r="C5" s="17">
        <v>0.43</v>
      </c>
      <c r="D5" s="17">
        <v>7.57</v>
      </c>
      <c r="E5" s="17">
        <v>0.22</v>
      </c>
      <c r="F5" s="17">
        <v>2.81</v>
      </c>
      <c r="G5" s="17">
        <v>0.67</v>
      </c>
      <c r="H5" s="17">
        <v>0.4</v>
      </c>
      <c r="I5" s="17">
        <v>0.33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17" t="s">
        <v>5</v>
      </c>
      <c r="P5" s="17">
        <f>IF(O5="CAISO System","0.00",J5)</f>
        <v>0</v>
      </c>
      <c r="Q5" s="17">
        <v>4</v>
      </c>
      <c r="R5" s="44" t="s">
        <v>23</v>
      </c>
      <c r="S5" s="17" t="s">
        <v>89</v>
      </c>
      <c r="T5" s="37">
        <v>42948</v>
      </c>
      <c r="U5" s="40">
        <v>45504</v>
      </c>
      <c r="V5" s="28"/>
      <c r="X5" s="31">
        <v>45292</v>
      </c>
      <c r="Y5" s="32">
        <v>45323</v>
      </c>
      <c r="Z5" s="31">
        <v>45352</v>
      </c>
      <c r="AA5" s="32">
        <v>45383</v>
      </c>
      <c r="AB5" s="31">
        <v>45047</v>
      </c>
      <c r="AC5" s="32">
        <v>45444</v>
      </c>
      <c r="AD5" s="31">
        <v>45474</v>
      </c>
      <c r="AE5" s="32">
        <v>45505</v>
      </c>
      <c r="AF5" s="31">
        <v>45536</v>
      </c>
      <c r="AG5" s="32">
        <v>45566</v>
      </c>
      <c r="AH5" s="31">
        <v>45597</v>
      </c>
      <c r="AI5" s="32">
        <v>45627</v>
      </c>
      <c r="AJ5" s="33" t="s">
        <v>34</v>
      </c>
    </row>
    <row r="6" spans="1:37" x14ac:dyDescent="0.25">
      <c r="A6" s="15" t="s">
        <v>28</v>
      </c>
      <c r="B6" s="16" t="s">
        <v>19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5.33</v>
      </c>
      <c r="J6" s="17">
        <v>9.44</v>
      </c>
      <c r="K6" s="17">
        <v>0</v>
      </c>
      <c r="L6" s="17">
        <v>11.34</v>
      </c>
      <c r="M6" s="17">
        <v>16.559999999999999</v>
      </c>
      <c r="N6" s="17">
        <v>0</v>
      </c>
      <c r="O6" s="17" t="s">
        <v>5</v>
      </c>
      <c r="P6" s="17">
        <f>IF(O6="CAISO System","0.00",J6)</f>
        <v>9.44</v>
      </c>
      <c r="Q6" s="17">
        <v>4</v>
      </c>
      <c r="R6" s="44" t="s">
        <v>23</v>
      </c>
      <c r="S6" s="17" t="s">
        <v>89</v>
      </c>
      <c r="T6" s="37">
        <v>41852</v>
      </c>
      <c r="U6" s="37">
        <v>46234</v>
      </c>
      <c r="V6" s="28"/>
      <c r="W6" s="25" t="s">
        <v>67</v>
      </c>
      <c r="X6" s="23">
        <v>200</v>
      </c>
      <c r="Y6" s="23">
        <v>200</v>
      </c>
      <c r="Z6" s="23">
        <v>200</v>
      </c>
      <c r="AA6" s="23">
        <v>200</v>
      </c>
      <c r="AB6" s="23">
        <v>200</v>
      </c>
      <c r="AC6" s="23">
        <v>200</v>
      </c>
      <c r="AD6" s="23">
        <v>200</v>
      </c>
      <c r="AE6" s="23">
        <v>200</v>
      </c>
      <c r="AF6" s="23">
        <v>200</v>
      </c>
      <c r="AG6" s="23">
        <v>200</v>
      </c>
      <c r="AH6" s="23">
        <v>200</v>
      </c>
      <c r="AI6" s="23">
        <v>200</v>
      </c>
      <c r="AJ6" s="24">
        <v>1</v>
      </c>
    </row>
    <row r="7" spans="1:37" x14ac:dyDescent="0.25">
      <c r="A7" s="15" t="s">
        <v>55</v>
      </c>
      <c r="B7" s="16" t="s">
        <v>15</v>
      </c>
      <c r="C7" s="17">
        <v>0.87</v>
      </c>
      <c r="D7" s="17">
        <v>0.44</v>
      </c>
      <c r="E7" s="17">
        <v>0.21</v>
      </c>
      <c r="F7" s="17">
        <v>0.87</v>
      </c>
      <c r="G7" s="17">
        <v>0.79</v>
      </c>
      <c r="H7" s="17">
        <v>0.79</v>
      </c>
      <c r="I7" s="17">
        <v>0.68</v>
      </c>
      <c r="J7" s="17">
        <v>0.62</v>
      </c>
      <c r="K7" s="17">
        <v>0.46</v>
      </c>
      <c r="L7" s="17">
        <v>0.46</v>
      </c>
      <c r="M7" s="17">
        <v>0.84</v>
      </c>
      <c r="N7" s="17">
        <v>0.98</v>
      </c>
      <c r="O7" s="17" t="s">
        <v>6</v>
      </c>
      <c r="P7" s="17" t="str">
        <f t="shared" ref="P7:P12" si="1">IF(O7="CAISO System","0.00",J7)</f>
        <v>0.00</v>
      </c>
      <c r="Q7" s="17">
        <v>4</v>
      </c>
      <c r="R7" s="44" t="s">
        <v>23</v>
      </c>
      <c r="S7" s="17" t="s">
        <v>89</v>
      </c>
      <c r="T7" s="37">
        <v>43739</v>
      </c>
      <c r="U7" s="37">
        <v>46295</v>
      </c>
      <c r="V7" s="26"/>
      <c r="W7" s="25" t="s">
        <v>68</v>
      </c>
      <c r="X7" s="23">
        <v>200</v>
      </c>
      <c r="Y7" s="23">
        <v>200</v>
      </c>
      <c r="Z7" s="23">
        <v>200</v>
      </c>
      <c r="AA7" s="23">
        <v>200</v>
      </c>
      <c r="AB7" s="23">
        <v>200</v>
      </c>
      <c r="AC7" s="23">
        <v>200</v>
      </c>
      <c r="AD7" s="23">
        <v>200</v>
      </c>
      <c r="AE7" s="23">
        <v>200</v>
      </c>
      <c r="AF7" s="23">
        <v>200</v>
      </c>
      <c r="AG7" s="23">
        <v>200</v>
      </c>
      <c r="AH7" s="23">
        <v>200</v>
      </c>
      <c r="AI7" s="23">
        <v>200</v>
      </c>
      <c r="AJ7" s="24">
        <v>1</v>
      </c>
    </row>
    <row r="8" spans="1:37" x14ac:dyDescent="0.25">
      <c r="A8" s="19" t="s">
        <v>57</v>
      </c>
      <c r="B8" s="18" t="s">
        <v>20</v>
      </c>
      <c r="C8" s="17">
        <v>12.04</v>
      </c>
      <c r="D8" s="17">
        <v>12.08</v>
      </c>
      <c r="E8" s="17">
        <v>11.77</v>
      </c>
      <c r="F8" s="17">
        <v>12.17</v>
      </c>
      <c r="G8" s="17">
        <v>12.38</v>
      </c>
      <c r="H8" s="17">
        <v>11.78</v>
      </c>
      <c r="I8" s="17">
        <v>11.36</v>
      </c>
      <c r="J8" s="17">
        <v>11.05</v>
      </c>
      <c r="K8" s="17">
        <v>11.1</v>
      </c>
      <c r="L8" s="17">
        <v>12.04</v>
      </c>
      <c r="M8" s="17">
        <v>11.36</v>
      </c>
      <c r="N8" s="17">
        <v>11.07</v>
      </c>
      <c r="O8" s="17" t="s">
        <v>6</v>
      </c>
      <c r="P8" s="17" t="str">
        <f t="shared" si="1"/>
        <v>0.00</v>
      </c>
      <c r="Q8" s="17">
        <v>4</v>
      </c>
      <c r="R8" s="44" t="s">
        <v>23</v>
      </c>
      <c r="S8" s="17" t="s">
        <v>89</v>
      </c>
      <c r="T8" s="37">
        <v>43800</v>
      </c>
      <c r="U8" s="37">
        <v>46356</v>
      </c>
      <c r="V8" s="26"/>
      <c r="W8" s="25" t="s">
        <v>69</v>
      </c>
      <c r="X8" s="23">
        <v>200</v>
      </c>
      <c r="Y8" s="23">
        <v>200</v>
      </c>
      <c r="Z8" s="23">
        <v>200</v>
      </c>
      <c r="AA8" s="23">
        <v>200</v>
      </c>
      <c r="AB8" s="23">
        <v>200</v>
      </c>
      <c r="AC8" s="23">
        <v>200</v>
      </c>
      <c r="AD8" s="23">
        <v>200</v>
      </c>
      <c r="AE8" s="23">
        <v>200</v>
      </c>
      <c r="AF8" s="23">
        <v>200</v>
      </c>
      <c r="AG8" s="23">
        <v>200</v>
      </c>
      <c r="AH8" s="23">
        <v>200</v>
      </c>
      <c r="AI8" s="23">
        <v>200</v>
      </c>
      <c r="AJ8" s="24">
        <v>1</v>
      </c>
    </row>
    <row r="9" spans="1:37" x14ac:dyDescent="0.25">
      <c r="A9" s="35" t="s">
        <v>64</v>
      </c>
      <c r="B9" s="36" t="s">
        <v>67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7" t="s">
        <v>5</v>
      </c>
      <c r="P9" s="17">
        <f t="shared" si="1"/>
        <v>100</v>
      </c>
      <c r="Q9" s="17">
        <v>1</v>
      </c>
      <c r="R9" s="44" t="s">
        <v>24</v>
      </c>
      <c r="S9" s="17">
        <v>1</v>
      </c>
      <c r="T9" s="34">
        <v>44348</v>
      </c>
      <c r="U9" s="34">
        <v>51652</v>
      </c>
      <c r="V9" s="26"/>
      <c r="W9" s="45" t="s">
        <v>73</v>
      </c>
      <c r="X9" s="23">
        <v>330</v>
      </c>
      <c r="Y9" s="23">
        <v>330</v>
      </c>
      <c r="Z9" s="23">
        <v>330</v>
      </c>
      <c r="AA9" s="23">
        <v>330</v>
      </c>
      <c r="AB9" s="23">
        <v>330</v>
      </c>
      <c r="AC9" s="23">
        <v>330</v>
      </c>
      <c r="AD9" s="23">
        <v>330</v>
      </c>
      <c r="AE9" s="23">
        <v>330</v>
      </c>
      <c r="AF9" s="23">
        <v>330</v>
      </c>
      <c r="AG9" s="23">
        <v>330</v>
      </c>
      <c r="AH9" s="23">
        <v>330</v>
      </c>
      <c r="AI9" s="23">
        <v>330</v>
      </c>
      <c r="AJ9" s="24">
        <v>1</v>
      </c>
      <c r="AK9" s="4"/>
    </row>
    <row r="10" spans="1:37" x14ac:dyDescent="0.25">
      <c r="A10" s="35" t="s">
        <v>64</v>
      </c>
      <c r="B10" s="36" t="s">
        <v>68</v>
      </c>
      <c r="C10" s="17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7" t="s">
        <v>5</v>
      </c>
      <c r="P10" s="17">
        <f t="shared" si="1"/>
        <v>100</v>
      </c>
      <c r="Q10" s="17">
        <v>1</v>
      </c>
      <c r="R10" s="44" t="s">
        <v>24</v>
      </c>
      <c r="S10" s="17">
        <v>1</v>
      </c>
      <c r="T10" s="34">
        <v>44348</v>
      </c>
      <c r="U10" s="34">
        <v>51652</v>
      </c>
      <c r="V10" s="26"/>
      <c r="W10" s="25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4"/>
    </row>
    <row r="11" spans="1:37" x14ac:dyDescent="0.25">
      <c r="A11" s="35" t="s">
        <v>64</v>
      </c>
      <c r="B11" s="36" t="s">
        <v>69</v>
      </c>
      <c r="C11" s="17">
        <v>100</v>
      </c>
      <c r="D11" s="17">
        <v>100</v>
      </c>
      <c r="E11" s="17">
        <v>100</v>
      </c>
      <c r="F11" s="17">
        <v>100</v>
      </c>
      <c r="G11" s="17">
        <v>100</v>
      </c>
      <c r="H11" s="17">
        <v>100</v>
      </c>
      <c r="I11" s="17">
        <v>100</v>
      </c>
      <c r="J11" s="17">
        <v>100</v>
      </c>
      <c r="K11" s="17">
        <v>100</v>
      </c>
      <c r="L11" s="17">
        <v>100</v>
      </c>
      <c r="M11" s="17">
        <v>100</v>
      </c>
      <c r="N11" s="17">
        <v>100</v>
      </c>
      <c r="O11" s="17" t="s">
        <v>5</v>
      </c>
      <c r="P11" s="17">
        <f t="shared" si="1"/>
        <v>100</v>
      </c>
      <c r="Q11" s="17">
        <v>1</v>
      </c>
      <c r="R11" s="44" t="s">
        <v>24</v>
      </c>
      <c r="S11" s="17">
        <v>1</v>
      </c>
      <c r="T11" s="34">
        <v>44348</v>
      </c>
      <c r="U11" s="34">
        <v>51652</v>
      </c>
      <c r="V11" s="26"/>
      <c r="W11" s="25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4"/>
    </row>
    <row r="12" spans="1:37" x14ac:dyDescent="0.25">
      <c r="A12" s="19" t="s">
        <v>73</v>
      </c>
      <c r="B12" s="45" t="s">
        <v>73</v>
      </c>
      <c r="C12" s="17">
        <v>165</v>
      </c>
      <c r="D12" s="17">
        <v>165</v>
      </c>
      <c r="E12" s="17">
        <v>165</v>
      </c>
      <c r="F12" s="17">
        <v>165</v>
      </c>
      <c r="G12" s="17">
        <v>165</v>
      </c>
      <c r="H12" s="17">
        <v>165</v>
      </c>
      <c r="I12" s="17">
        <v>165</v>
      </c>
      <c r="J12" s="17">
        <v>165</v>
      </c>
      <c r="K12" s="17">
        <v>165</v>
      </c>
      <c r="L12" s="17">
        <v>165</v>
      </c>
      <c r="M12" s="17">
        <v>165</v>
      </c>
      <c r="N12" s="17">
        <v>165</v>
      </c>
      <c r="O12" s="17" t="s">
        <v>5</v>
      </c>
      <c r="P12" s="17">
        <f t="shared" si="1"/>
        <v>165</v>
      </c>
      <c r="Q12" s="44">
        <v>1</v>
      </c>
      <c r="R12" s="44" t="s">
        <v>24</v>
      </c>
      <c r="S12" s="44">
        <v>1</v>
      </c>
      <c r="T12" s="37">
        <v>44470</v>
      </c>
      <c r="U12" s="37">
        <v>55153</v>
      </c>
      <c r="V12" s="26"/>
      <c r="W12" s="12" t="s">
        <v>35</v>
      </c>
      <c r="X12" s="13">
        <f>SUM(X6:X10)</f>
        <v>930</v>
      </c>
      <c r="Y12" s="13">
        <f t="shared" ref="Y12:AI12" si="2">SUM(Y6:Y10)</f>
        <v>930</v>
      </c>
      <c r="Z12" s="13">
        <f t="shared" si="2"/>
        <v>930</v>
      </c>
      <c r="AA12" s="13">
        <f t="shared" si="2"/>
        <v>930</v>
      </c>
      <c r="AB12" s="13">
        <f t="shared" si="2"/>
        <v>930</v>
      </c>
      <c r="AC12" s="13">
        <f t="shared" si="2"/>
        <v>930</v>
      </c>
      <c r="AD12" s="13">
        <f t="shared" si="2"/>
        <v>930</v>
      </c>
      <c r="AE12" s="13">
        <f t="shared" si="2"/>
        <v>930</v>
      </c>
      <c r="AF12" s="13">
        <f t="shared" si="2"/>
        <v>930</v>
      </c>
      <c r="AG12" s="13">
        <f t="shared" si="2"/>
        <v>930</v>
      </c>
      <c r="AH12" s="13">
        <f t="shared" si="2"/>
        <v>930</v>
      </c>
      <c r="AI12" s="13">
        <f t="shared" si="2"/>
        <v>930</v>
      </c>
      <c r="AJ12" s="14"/>
    </row>
    <row r="13" spans="1:37" x14ac:dyDescent="0.25">
      <c r="V13" s="26"/>
    </row>
    <row r="14" spans="1:37" x14ac:dyDescent="0.25">
      <c r="A14" s="20"/>
      <c r="B14" s="20" t="s">
        <v>74</v>
      </c>
      <c r="C14" s="49">
        <v>17.95</v>
      </c>
      <c r="D14" s="49">
        <v>18.850000000000001</v>
      </c>
      <c r="E14" s="49">
        <v>18.649999999999999</v>
      </c>
      <c r="F14" s="49">
        <v>21.11</v>
      </c>
      <c r="G14" s="49">
        <v>24.8</v>
      </c>
      <c r="H14" s="49">
        <v>26.72</v>
      </c>
      <c r="I14" s="49">
        <v>28.35</v>
      </c>
      <c r="J14" s="49">
        <v>28.03</v>
      </c>
      <c r="K14" s="49">
        <v>28.03</v>
      </c>
      <c r="L14" s="49">
        <v>24.74</v>
      </c>
      <c r="M14" s="49">
        <v>18.309999999999999</v>
      </c>
      <c r="N14" s="49">
        <v>18.309999999999999</v>
      </c>
      <c r="O14" s="21" t="s">
        <v>6</v>
      </c>
      <c r="P14" s="21"/>
      <c r="Q14" s="21"/>
      <c r="R14" s="21"/>
      <c r="S14" s="21"/>
      <c r="T14" s="22">
        <v>45292</v>
      </c>
      <c r="U14" s="22">
        <v>45657</v>
      </c>
      <c r="V14" s="26"/>
    </row>
    <row r="15" spans="1:37" x14ac:dyDescent="0.25">
      <c r="A15" s="20"/>
      <c r="B15" s="20" t="s">
        <v>49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21"/>
      <c r="S15" s="21"/>
      <c r="T15" s="22"/>
      <c r="U15" s="22"/>
      <c r="V15" s="29"/>
      <c r="X15" s="4"/>
      <c r="Z15" s="6"/>
      <c r="AA15" s="6"/>
    </row>
    <row r="16" spans="1:37" x14ac:dyDescent="0.25">
      <c r="A16" s="20"/>
      <c r="B16" s="20" t="s">
        <v>50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21"/>
      <c r="S16" s="21"/>
      <c r="T16" s="22"/>
      <c r="U16" s="22"/>
      <c r="V16" s="29"/>
      <c r="X16" s="4"/>
      <c r="Z16" s="6"/>
      <c r="AA16" s="6"/>
    </row>
    <row r="17" spans="1:27" x14ac:dyDescent="0.25">
      <c r="A17" s="20"/>
      <c r="B17" s="20" t="s">
        <v>51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21"/>
      <c r="S17" s="21"/>
      <c r="T17" s="22"/>
      <c r="U17" s="22"/>
      <c r="V17" s="29"/>
      <c r="X17" s="4"/>
      <c r="Z17" s="6"/>
      <c r="AA17" s="6"/>
    </row>
    <row r="18" spans="1:27" x14ac:dyDescent="0.25">
      <c r="I18"/>
      <c r="V18" s="29"/>
      <c r="X18" s="4"/>
      <c r="Z18" s="6"/>
      <c r="AA18" s="6"/>
    </row>
    <row r="19" spans="1:27" x14ac:dyDescent="0.25">
      <c r="B19" s="11" t="s">
        <v>87</v>
      </c>
      <c r="C19" s="10">
        <f>SUM(C5:C12)+C14</f>
        <v>496.29</v>
      </c>
      <c r="D19" s="10">
        <f t="shared" ref="D19:N19" si="3">SUM(D5:D12)+D14</f>
        <v>503.94000000000005</v>
      </c>
      <c r="E19" s="10">
        <f t="shared" si="3"/>
        <v>495.84999999999997</v>
      </c>
      <c r="F19" s="10">
        <f t="shared" si="3"/>
        <v>501.96000000000004</v>
      </c>
      <c r="G19" s="10">
        <f t="shared" si="3"/>
        <v>503.64000000000004</v>
      </c>
      <c r="H19" s="10">
        <f t="shared" si="3"/>
        <v>504.69000000000005</v>
      </c>
      <c r="I19" s="10">
        <f t="shared" si="3"/>
        <v>511.05</v>
      </c>
      <c r="J19" s="10">
        <f t="shared" si="3"/>
        <v>514.14</v>
      </c>
      <c r="K19" s="10">
        <f t="shared" si="3"/>
        <v>504.59000000000003</v>
      </c>
      <c r="L19" s="10">
        <f t="shared" si="3"/>
        <v>513.58000000000004</v>
      </c>
      <c r="M19" s="10">
        <f t="shared" si="3"/>
        <v>512.06999999999994</v>
      </c>
      <c r="N19" s="10">
        <f t="shared" si="3"/>
        <v>495.36</v>
      </c>
      <c r="X19" s="4"/>
      <c r="Z19" s="6"/>
      <c r="AA19" s="6"/>
    </row>
    <row r="20" spans="1:27" ht="24" customHeight="1" x14ac:dyDescent="0.25">
      <c r="X20" s="4"/>
    </row>
    <row r="21" spans="1:27" x14ac:dyDescent="0.25">
      <c r="B21" s="43" t="s">
        <v>77</v>
      </c>
      <c r="C21" s="41"/>
      <c r="D21" s="4"/>
      <c r="E21" s="4"/>
      <c r="X21" s="4"/>
    </row>
    <row r="22" spans="1:27" x14ac:dyDescent="0.25">
      <c r="B22" s="41" t="s">
        <v>5</v>
      </c>
      <c r="C22" s="42">
        <f t="shared" ref="C22:C27" si="4">SUMIF($O$5:$O$12,B22,$J$5:$J$12)</f>
        <v>474.44</v>
      </c>
      <c r="D22" s="4"/>
      <c r="E22" s="4"/>
      <c r="X22" s="4"/>
    </row>
    <row r="23" spans="1:27" x14ac:dyDescent="0.25">
      <c r="B23" s="30" t="s">
        <v>32</v>
      </c>
      <c r="C23" s="42">
        <f t="shared" si="4"/>
        <v>0</v>
      </c>
      <c r="D23" s="4"/>
      <c r="E23" s="4"/>
      <c r="X23" s="4"/>
    </row>
    <row r="24" spans="1:27" x14ac:dyDescent="0.25">
      <c r="B24" s="30" t="s">
        <v>8</v>
      </c>
      <c r="C24" s="42">
        <f t="shared" si="4"/>
        <v>0</v>
      </c>
      <c r="D24" s="4"/>
      <c r="E24" s="4"/>
      <c r="X24" s="4"/>
    </row>
    <row r="25" spans="1:27" x14ac:dyDescent="0.25">
      <c r="B25" s="30" t="s">
        <v>33</v>
      </c>
      <c r="C25" s="42">
        <f t="shared" si="4"/>
        <v>0</v>
      </c>
      <c r="D25" s="4"/>
      <c r="E25" s="4"/>
      <c r="X25" s="4"/>
    </row>
    <row r="26" spans="1:27" x14ac:dyDescent="0.25">
      <c r="B26" s="30" t="s">
        <v>4</v>
      </c>
      <c r="C26" s="42">
        <f t="shared" si="4"/>
        <v>0</v>
      </c>
      <c r="D26" s="4"/>
      <c r="E26" s="4"/>
      <c r="X26" s="4"/>
    </row>
    <row r="27" spans="1:27" x14ac:dyDescent="0.25">
      <c r="B27" s="30" t="s">
        <v>6</v>
      </c>
      <c r="C27" s="42">
        <f t="shared" si="4"/>
        <v>11.67</v>
      </c>
      <c r="X27" s="4"/>
    </row>
    <row r="28" spans="1:27" x14ac:dyDescent="0.25">
      <c r="B28" s="41"/>
      <c r="C28" s="41"/>
      <c r="X28" s="4"/>
    </row>
    <row r="29" spans="1:27" x14ac:dyDescent="0.25">
      <c r="B29" s="30" t="s">
        <v>35</v>
      </c>
      <c r="C29" s="42">
        <f>SUM(C22:C27)</f>
        <v>486.11</v>
      </c>
      <c r="X29" s="4"/>
    </row>
    <row r="30" spans="1:27" x14ac:dyDescent="0.25">
      <c r="B30" s="4"/>
      <c r="C30" s="4"/>
      <c r="D30" s="4"/>
      <c r="E30" s="4"/>
      <c r="X30" s="4"/>
    </row>
    <row r="31" spans="1:27" x14ac:dyDescent="0.25">
      <c r="X31" s="4"/>
    </row>
    <row r="32" spans="1:27" x14ac:dyDescent="0.25">
      <c r="X32" s="4"/>
    </row>
  </sheetData>
  <autoFilter ref="C3:O12" xr:uid="{43B74BC1-80C6-4C52-A257-8C0F647949C4}"/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  <ignoredErrors>
    <ignoredError sqref="X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094D-D4FF-4942-B879-A13E523B9E0A}">
  <dimension ref="A1:AJ28"/>
  <sheetViews>
    <sheetView workbookViewId="0">
      <selection activeCell="B2" sqref="B2"/>
    </sheetView>
  </sheetViews>
  <sheetFormatPr defaultColWidth="9.109375" defaultRowHeight="13.2" x14ac:dyDescent="0.25"/>
  <cols>
    <col min="1" max="1" width="19.33203125" style="50" customWidth="1"/>
    <col min="2" max="2" width="30" style="50" customWidth="1"/>
    <col min="3" max="6" width="9.44140625" style="50" customWidth="1"/>
    <col min="7" max="7" width="9.5546875" style="50" customWidth="1"/>
    <col min="8" max="8" width="10.5546875" style="50" customWidth="1"/>
    <col min="9" max="9" width="10.5546875" style="51" customWidth="1"/>
    <col min="10" max="10" width="10.6640625" style="50" customWidth="1"/>
    <col min="11" max="11" width="10.44140625" style="50" customWidth="1"/>
    <col min="12" max="12" width="10" style="50" customWidth="1"/>
    <col min="13" max="13" width="10.44140625" style="50" customWidth="1"/>
    <col min="14" max="14" width="11.109375" style="50" customWidth="1"/>
    <col min="15" max="15" width="16.33203125" style="50" bestFit="1" customWidth="1"/>
    <col min="16" max="16" width="11.5546875" style="50" customWidth="1"/>
    <col min="17" max="18" width="10.109375" style="50" customWidth="1"/>
    <col min="19" max="19" width="11.6640625" style="50" customWidth="1"/>
    <col min="20" max="21" width="15.44140625" style="50" customWidth="1"/>
    <col min="22" max="22" width="10.88671875" style="50" customWidth="1"/>
    <col min="23" max="23" width="42.44140625" style="50" customWidth="1"/>
    <col min="24" max="24" width="9.109375" style="50"/>
    <col min="25" max="25" width="9.88671875" style="50" customWidth="1"/>
    <col min="26" max="35" width="9.109375" style="50"/>
    <col min="36" max="36" width="13.88671875" style="50" bestFit="1" customWidth="1"/>
    <col min="37" max="16384" width="9.109375" style="50"/>
  </cols>
  <sheetData>
    <row r="1" spans="1:36" x14ac:dyDescent="0.25">
      <c r="G1" s="47"/>
      <c r="H1" s="48" t="s">
        <v>88</v>
      </c>
    </row>
    <row r="2" spans="1:36" x14ac:dyDescent="0.25">
      <c r="A2" s="82" t="s">
        <v>65</v>
      </c>
      <c r="B2" s="62" t="s">
        <v>85</v>
      </c>
      <c r="C2" s="81"/>
      <c r="D2" s="81"/>
      <c r="E2" s="81"/>
      <c r="F2" s="80"/>
      <c r="G2" s="80"/>
      <c r="H2" s="80"/>
    </row>
    <row r="3" spans="1:36" ht="39.6" x14ac:dyDescent="0.25">
      <c r="A3" s="77" t="s">
        <v>0</v>
      </c>
      <c r="B3" s="77" t="s">
        <v>1</v>
      </c>
      <c r="C3" s="79">
        <v>45658</v>
      </c>
      <c r="D3" s="79">
        <v>45689</v>
      </c>
      <c r="E3" s="79">
        <v>45717</v>
      </c>
      <c r="F3" s="79">
        <v>45748</v>
      </c>
      <c r="G3" s="79">
        <v>45778</v>
      </c>
      <c r="H3" s="79">
        <v>45809</v>
      </c>
      <c r="I3" s="79">
        <v>45839</v>
      </c>
      <c r="J3" s="79">
        <v>45870</v>
      </c>
      <c r="K3" s="79">
        <v>45901</v>
      </c>
      <c r="L3" s="79">
        <v>45931</v>
      </c>
      <c r="M3" s="79">
        <v>45962</v>
      </c>
      <c r="N3" s="79">
        <v>45992</v>
      </c>
      <c r="O3" s="77" t="s">
        <v>21</v>
      </c>
      <c r="P3" s="77" t="s">
        <v>29</v>
      </c>
      <c r="Q3" s="77" t="s">
        <v>75</v>
      </c>
      <c r="R3" s="77" t="s">
        <v>76</v>
      </c>
      <c r="S3" s="78" t="s">
        <v>30</v>
      </c>
      <c r="T3" s="77" t="s">
        <v>22</v>
      </c>
      <c r="U3" s="77" t="s">
        <v>26</v>
      </c>
      <c r="V3" s="76"/>
    </row>
    <row r="4" spans="1:36" x14ac:dyDescent="0.25">
      <c r="A4" s="77"/>
      <c r="B4" s="77"/>
      <c r="C4" s="56">
        <f t="shared" ref="C4:N4" si="0">SUM(C5:C11)</f>
        <v>495.40999999999997</v>
      </c>
      <c r="D4" s="56">
        <f t="shared" si="0"/>
        <v>495.02</v>
      </c>
      <c r="E4" s="56">
        <f t="shared" si="0"/>
        <v>494.48</v>
      </c>
      <c r="F4" s="56">
        <f t="shared" si="0"/>
        <v>495.53999999999996</v>
      </c>
      <c r="G4" s="56">
        <f t="shared" si="0"/>
        <v>495.67</v>
      </c>
      <c r="H4" s="56">
        <f t="shared" si="0"/>
        <v>495.07</v>
      </c>
      <c r="I4" s="56">
        <f t="shared" si="0"/>
        <v>499.87</v>
      </c>
      <c r="J4" s="56">
        <f t="shared" si="0"/>
        <v>503.61</v>
      </c>
      <c r="K4" s="56">
        <f t="shared" si="0"/>
        <v>494.06</v>
      </c>
      <c r="L4" s="56">
        <f t="shared" si="0"/>
        <v>506.34000000000003</v>
      </c>
      <c r="M4" s="56">
        <f t="shared" si="0"/>
        <v>511.26</v>
      </c>
      <c r="N4" s="56">
        <f t="shared" si="0"/>
        <v>494.55</v>
      </c>
      <c r="O4" s="77"/>
      <c r="P4" s="77"/>
      <c r="Q4" s="77"/>
      <c r="R4" s="77"/>
      <c r="S4" s="77"/>
      <c r="T4" s="77"/>
      <c r="U4" s="77"/>
      <c r="V4" s="76"/>
      <c r="W4" s="75" t="s">
        <v>31</v>
      </c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1:36" x14ac:dyDescent="0.25">
      <c r="A5" s="70" t="s">
        <v>28</v>
      </c>
      <c r="B5" s="67" t="s">
        <v>19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5.33</v>
      </c>
      <c r="J5" s="68">
        <v>9.44</v>
      </c>
      <c r="K5" s="68">
        <v>0</v>
      </c>
      <c r="L5" s="68">
        <v>11.34</v>
      </c>
      <c r="M5" s="68">
        <v>16.559999999999999</v>
      </c>
      <c r="N5" s="68">
        <v>0</v>
      </c>
      <c r="O5" s="68" t="s">
        <v>5</v>
      </c>
      <c r="P5" s="68">
        <f t="shared" ref="P5:P11" si="1">IF(O5="CAISO System","0.00",J5)</f>
        <v>9.44</v>
      </c>
      <c r="Q5" s="68">
        <v>4</v>
      </c>
      <c r="R5" s="68" t="s">
        <v>23</v>
      </c>
      <c r="S5" s="68" t="s">
        <v>89</v>
      </c>
      <c r="T5" s="34">
        <v>41852</v>
      </c>
      <c r="U5" s="34">
        <v>46234</v>
      </c>
      <c r="V5" s="74"/>
      <c r="X5" s="73">
        <v>45658</v>
      </c>
      <c r="Y5" s="72">
        <v>45689</v>
      </c>
      <c r="Z5" s="73">
        <v>45717</v>
      </c>
      <c r="AA5" s="72">
        <v>45748</v>
      </c>
      <c r="AB5" s="73">
        <v>45778</v>
      </c>
      <c r="AC5" s="72">
        <v>45809</v>
      </c>
      <c r="AD5" s="73">
        <v>45839</v>
      </c>
      <c r="AE5" s="72">
        <v>45870</v>
      </c>
      <c r="AF5" s="73">
        <v>45901</v>
      </c>
      <c r="AG5" s="72">
        <v>45931</v>
      </c>
      <c r="AH5" s="73">
        <v>45962</v>
      </c>
      <c r="AI5" s="72">
        <v>45992</v>
      </c>
      <c r="AJ5" s="71" t="s">
        <v>34</v>
      </c>
    </row>
    <row r="6" spans="1:36" x14ac:dyDescent="0.25">
      <c r="A6" s="70" t="s">
        <v>55</v>
      </c>
      <c r="B6" s="67" t="s">
        <v>15</v>
      </c>
      <c r="C6" s="68">
        <v>0.87</v>
      </c>
      <c r="D6" s="68">
        <v>0.44</v>
      </c>
      <c r="E6" s="68">
        <v>0.21</v>
      </c>
      <c r="F6" s="68">
        <v>0.87</v>
      </c>
      <c r="G6" s="68">
        <v>0.79</v>
      </c>
      <c r="H6" s="68">
        <v>0.79</v>
      </c>
      <c r="I6" s="68">
        <v>0.68</v>
      </c>
      <c r="J6" s="68">
        <v>0.62</v>
      </c>
      <c r="K6" s="68">
        <v>0.46</v>
      </c>
      <c r="L6" s="68">
        <v>0.46</v>
      </c>
      <c r="M6" s="68">
        <v>0.84</v>
      </c>
      <c r="N6" s="68">
        <v>0.98</v>
      </c>
      <c r="O6" s="68" t="s">
        <v>6</v>
      </c>
      <c r="P6" s="68" t="str">
        <f t="shared" si="1"/>
        <v>0.00</v>
      </c>
      <c r="Q6" s="68">
        <v>4</v>
      </c>
      <c r="R6" s="68" t="s">
        <v>23</v>
      </c>
      <c r="S6" s="68" t="s">
        <v>89</v>
      </c>
      <c r="T6" s="34">
        <v>43739</v>
      </c>
      <c r="U6" s="34">
        <v>46295</v>
      </c>
      <c r="V6" s="60"/>
      <c r="W6" s="67" t="s">
        <v>67</v>
      </c>
      <c r="X6" s="66">
        <v>200</v>
      </c>
      <c r="Y6" s="66">
        <v>200</v>
      </c>
      <c r="Z6" s="66">
        <v>200</v>
      </c>
      <c r="AA6" s="66">
        <v>200</v>
      </c>
      <c r="AB6" s="66">
        <v>200</v>
      </c>
      <c r="AC6" s="66">
        <v>200</v>
      </c>
      <c r="AD6" s="66">
        <v>200</v>
      </c>
      <c r="AE6" s="66">
        <v>200</v>
      </c>
      <c r="AF6" s="66">
        <v>200</v>
      </c>
      <c r="AG6" s="66">
        <v>200</v>
      </c>
      <c r="AH6" s="66">
        <v>200</v>
      </c>
      <c r="AI6" s="66">
        <v>200</v>
      </c>
      <c r="AJ6" s="65">
        <v>1</v>
      </c>
    </row>
    <row r="7" spans="1:36" x14ac:dyDescent="0.25">
      <c r="A7" s="35" t="s">
        <v>57</v>
      </c>
      <c r="B7" s="69" t="s">
        <v>20</v>
      </c>
      <c r="C7" s="68">
        <v>12.04</v>
      </c>
      <c r="D7" s="68">
        <v>12.08</v>
      </c>
      <c r="E7" s="68">
        <v>11.77</v>
      </c>
      <c r="F7" s="68">
        <v>12.17</v>
      </c>
      <c r="G7" s="68">
        <v>12.38</v>
      </c>
      <c r="H7" s="68">
        <v>11.78</v>
      </c>
      <c r="I7" s="68">
        <v>11.36</v>
      </c>
      <c r="J7" s="68">
        <v>11.05</v>
      </c>
      <c r="K7" s="68">
        <v>11.1</v>
      </c>
      <c r="L7" s="68">
        <v>12.04</v>
      </c>
      <c r="M7" s="68">
        <v>11.36</v>
      </c>
      <c r="N7" s="68">
        <v>11.07</v>
      </c>
      <c r="O7" s="68" t="s">
        <v>6</v>
      </c>
      <c r="P7" s="68" t="str">
        <f t="shared" si="1"/>
        <v>0.00</v>
      </c>
      <c r="Q7" s="68">
        <v>4</v>
      </c>
      <c r="R7" s="68" t="s">
        <v>23</v>
      </c>
      <c r="S7" s="68" t="s">
        <v>89</v>
      </c>
      <c r="T7" s="34">
        <v>43800</v>
      </c>
      <c r="U7" s="34">
        <v>46356</v>
      </c>
      <c r="V7" s="60"/>
      <c r="W7" s="67" t="s">
        <v>68</v>
      </c>
      <c r="X7" s="66">
        <v>200</v>
      </c>
      <c r="Y7" s="66">
        <v>200</v>
      </c>
      <c r="Z7" s="66">
        <v>200</v>
      </c>
      <c r="AA7" s="66">
        <v>200</v>
      </c>
      <c r="AB7" s="66">
        <v>200</v>
      </c>
      <c r="AC7" s="66">
        <v>200</v>
      </c>
      <c r="AD7" s="66">
        <v>200</v>
      </c>
      <c r="AE7" s="66">
        <v>200</v>
      </c>
      <c r="AF7" s="66">
        <v>200</v>
      </c>
      <c r="AG7" s="66">
        <v>200</v>
      </c>
      <c r="AH7" s="66">
        <v>200</v>
      </c>
      <c r="AI7" s="66">
        <v>200</v>
      </c>
      <c r="AJ7" s="65">
        <v>1</v>
      </c>
    </row>
    <row r="8" spans="1:36" x14ac:dyDescent="0.25">
      <c r="A8" s="35" t="s">
        <v>64</v>
      </c>
      <c r="B8" s="36" t="s">
        <v>67</v>
      </c>
      <c r="C8" s="68">
        <v>100</v>
      </c>
      <c r="D8" s="68">
        <v>100</v>
      </c>
      <c r="E8" s="68">
        <v>100</v>
      </c>
      <c r="F8" s="68">
        <v>100</v>
      </c>
      <c r="G8" s="68">
        <v>100</v>
      </c>
      <c r="H8" s="68">
        <v>100</v>
      </c>
      <c r="I8" s="68">
        <v>100</v>
      </c>
      <c r="J8" s="68">
        <v>100</v>
      </c>
      <c r="K8" s="68">
        <v>100</v>
      </c>
      <c r="L8" s="68">
        <v>100</v>
      </c>
      <c r="M8" s="68">
        <v>100</v>
      </c>
      <c r="N8" s="68">
        <v>100</v>
      </c>
      <c r="O8" s="68" t="s">
        <v>5</v>
      </c>
      <c r="P8" s="68">
        <f t="shared" si="1"/>
        <v>100</v>
      </c>
      <c r="Q8" s="68">
        <v>1</v>
      </c>
      <c r="R8" s="68" t="s">
        <v>24</v>
      </c>
      <c r="S8" s="68">
        <v>1</v>
      </c>
      <c r="T8" s="34">
        <v>44348</v>
      </c>
      <c r="U8" s="34">
        <v>51652</v>
      </c>
      <c r="V8" s="60"/>
      <c r="W8" s="67" t="s">
        <v>69</v>
      </c>
      <c r="X8" s="66">
        <v>200</v>
      </c>
      <c r="Y8" s="66">
        <v>200</v>
      </c>
      <c r="Z8" s="66">
        <v>200</v>
      </c>
      <c r="AA8" s="66">
        <v>200</v>
      </c>
      <c r="AB8" s="66">
        <v>200</v>
      </c>
      <c r="AC8" s="66">
        <v>200</v>
      </c>
      <c r="AD8" s="66">
        <v>200</v>
      </c>
      <c r="AE8" s="66">
        <v>200</v>
      </c>
      <c r="AF8" s="66">
        <v>200</v>
      </c>
      <c r="AG8" s="66">
        <v>200</v>
      </c>
      <c r="AH8" s="66">
        <v>200</v>
      </c>
      <c r="AI8" s="66">
        <v>200</v>
      </c>
      <c r="AJ8" s="65">
        <v>1</v>
      </c>
    </row>
    <row r="9" spans="1:36" x14ac:dyDescent="0.25">
      <c r="A9" s="35" t="s">
        <v>64</v>
      </c>
      <c r="B9" s="36" t="s">
        <v>68</v>
      </c>
      <c r="C9" s="68">
        <v>100</v>
      </c>
      <c r="D9" s="68">
        <v>100</v>
      </c>
      <c r="E9" s="68">
        <v>100</v>
      </c>
      <c r="F9" s="68">
        <v>100</v>
      </c>
      <c r="G9" s="68">
        <v>100</v>
      </c>
      <c r="H9" s="68">
        <v>100</v>
      </c>
      <c r="I9" s="68">
        <v>100</v>
      </c>
      <c r="J9" s="68">
        <v>100</v>
      </c>
      <c r="K9" s="68">
        <v>100</v>
      </c>
      <c r="L9" s="68">
        <v>100</v>
      </c>
      <c r="M9" s="68">
        <v>100</v>
      </c>
      <c r="N9" s="68">
        <v>100</v>
      </c>
      <c r="O9" s="68" t="s">
        <v>5</v>
      </c>
      <c r="P9" s="68">
        <f t="shared" si="1"/>
        <v>100</v>
      </c>
      <c r="Q9" s="68">
        <v>1</v>
      </c>
      <c r="R9" s="68" t="s">
        <v>24</v>
      </c>
      <c r="S9" s="68">
        <v>1</v>
      </c>
      <c r="T9" s="34">
        <v>44348</v>
      </c>
      <c r="U9" s="34">
        <v>51652</v>
      </c>
      <c r="V9" s="60"/>
      <c r="W9" s="36" t="s">
        <v>73</v>
      </c>
      <c r="X9" s="66">
        <v>365</v>
      </c>
      <c r="Y9" s="66">
        <v>365</v>
      </c>
      <c r="Z9" s="66">
        <v>365</v>
      </c>
      <c r="AA9" s="66">
        <v>365</v>
      </c>
      <c r="AB9" s="66">
        <v>365</v>
      </c>
      <c r="AC9" s="66">
        <v>365</v>
      </c>
      <c r="AD9" s="66">
        <v>365</v>
      </c>
      <c r="AE9" s="66">
        <v>365</v>
      </c>
      <c r="AF9" s="66">
        <v>365</v>
      </c>
      <c r="AG9" s="66">
        <v>365</v>
      </c>
      <c r="AH9" s="66">
        <v>365</v>
      </c>
      <c r="AI9" s="66">
        <v>365</v>
      </c>
      <c r="AJ9" s="65">
        <v>1</v>
      </c>
    </row>
    <row r="10" spans="1:36" x14ac:dyDescent="0.25">
      <c r="A10" s="35" t="s">
        <v>64</v>
      </c>
      <c r="B10" s="36" t="s">
        <v>69</v>
      </c>
      <c r="C10" s="68">
        <v>100</v>
      </c>
      <c r="D10" s="68">
        <v>100</v>
      </c>
      <c r="E10" s="68">
        <v>100</v>
      </c>
      <c r="F10" s="68">
        <v>100</v>
      </c>
      <c r="G10" s="68">
        <v>100</v>
      </c>
      <c r="H10" s="68">
        <v>100</v>
      </c>
      <c r="I10" s="68">
        <v>100</v>
      </c>
      <c r="J10" s="68">
        <v>100</v>
      </c>
      <c r="K10" s="68">
        <v>100</v>
      </c>
      <c r="L10" s="68">
        <v>100</v>
      </c>
      <c r="M10" s="68">
        <v>100</v>
      </c>
      <c r="N10" s="68">
        <v>100</v>
      </c>
      <c r="O10" s="68" t="s">
        <v>5</v>
      </c>
      <c r="P10" s="68">
        <f t="shared" si="1"/>
        <v>100</v>
      </c>
      <c r="Q10" s="68">
        <v>1</v>
      </c>
      <c r="R10" s="68" t="s">
        <v>24</v>
      </c>
      <c r="S10" s="68">
        <v>1</v>
      </c>
      <c r="T10" s="34">
        <v>44348</v>
      </c>
      <c r="U10" s="34">
        <v>51652</v>
      </c>
      <c r="V10" s="60"/>
      <c r="W10" s="67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5"/>
    </row>
    <row r="11" spans="1:36" x14ac:dyDescent="0.25">
      <c r="A11" s="35" t="s">
        <v>73</v>
      </c>
      <c r="B11" s="36" t="s">
        <v>73</v>
      </c>
      <c r="C11" s="68">
        <v>182.5</v>
      </c>
      <c r="D11" s="68">
        <v>182.5</v>
      </c>
      <c r="E11" s="68">
        <v>182.5</v>
      </c>
      <c r="F11" s="68">
        <v>182.5</v>
      </c>
      <c r="G11" s="68">
        <v>182.5</v>
      </c>
      <c r="H11" s="68">
        <v>182.5</v>
      </c>
      <c r="I11" s="68">
        <v>182.5</v>
      </c>
      <c r="J11" s="68">
        <v>182.5</v>
      </c>
      <c r="K11" s="68">
        <v>182.5</v>
      </c>
      <c r="L11" s="68">
        <v>182.5</v>
      </c>
      <c r="M11" s="68">
        <v>182.5</v>
      </c>
      <c r="N11" s="68">
        <v>182.5</v>
      </c>
      <c r="O11" s="68" t="s">
        <v>5</v>
      </c>
      <c r="P11" s="68">
        <f t="shared" si="1"/>
        <v>182.5</v>
      </c>
      <c r="Q11" s="68">
        <v>1</v>
      </c>
      <c r="R11" s="68" t="s">
        <v>24</v>
      </c>
      <c r="S11" s="68">
        <v>1</v>
      </c>
      <c r="T11" s="34">
        <v>44470</v>
      </c>
      <c r="U11" s="34">
        <v>55153</v>
      </c>
      <c r="V11" s="60"/>
      <c r="W11" s="67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5"/>
    </row>
    <row r="12" spans="1:36" x14ac:dyDescent="0.25">
      <c r="V12" s="60"/>
      <c r="W12" s="64" t="s">
        <v>35</v>
      </c>
      <c r="X12" s="63">
        <f t="shared" ref="X12:AI12" si="2">SUM(X6:X10)</f>
        <v>965</v>
      </c>
      <c r="Y12" s="63">
        <f t="shared" si="2"/>
        <v>965</v>
      </c>
      <c r="Z12" s="63">
        <f t="shared" si="2"/>
        <v>965</v>
      </c>
      <c r="AA12" s="63">
        <f t="shared" si="2"/>
        <v>965</v>
      </c>
      <c r="AB12" s="63">
        <f t="shared" si="2"/>
        <v>965</v>
      </c>
      <c r="AC12" s="63">
        <f t="shared" si="2"/>
        <v>965</v>
      </c>
      <c r="AD12" s="63">
        <f t="shared" si="2"/>
        <v>965</v>
      </c>
      <c r="AE12" s="63">
        <f t="shared" si="2"/>
        <v>965</v>
      </c>
      <c r="AF12" s="63">
        <f t="shared" si="2"/>
        <v>965</v>
      </c>
      <c r="AG12" s="63">
        <f t="shared" si="2"/>
        <v>965</v>
      </c>
      <c r="AH12" s="63">
        <f t="shared" si="2"/>
        <v>965</v>
      </c>
      <c r="AI12" s="63">
        <f t="shared" si="2"/>
        <v>965</v>
      </c>
      <c r="AJ12" s="62"/>
    </row>
    <row r="13" spans="1:36" x14ac:dyDescent="0.25">
      <c r="A13" s="59"/>
      <c r="B13" s="59" t="s">
        <v>81</v>
      </c>
      <c r="C13" s="61">
        <f t="shared" ref="C13:N13" si="3">SUM(C14:C16)</f>
        <v>0</v>
      </c>
      <c r="D13" s="61">
        <f t="shared" si="3"/>
        <v>0</v>
      </c>
      <c r="E13" s="61">
        <f t="shared" si="3"/>
        <v>0</v>
      </c>
      <c r="F13" s="61">
        <f t="shared" si="3"/>
        <v>0</v>
      </c>
      <c r="G13" s="61">
        <f t="shared" si="3"/>
        <v>0</v>
      </c>
      <c r="H13" s="61">
        <f t="shared" si="3"/>
        <v>0</v>
      </c>
      <c r="I13" s="61">
        <f t="shared" si="3"/>
        <v>0</v>
      </c>
      <c r="J13" s="61">
        <f t="shared" si="3"/>
        <v>0</v>
      </c>
      <c r="K13" s="61">
        <f t="shared" si="3"/>
        <v>0</v>
      </c>
      <c r="L13" s="61">
        <f t="shared" si="3"/>
        <v>0</v>
      </c>
      <c r="M13" s="61">
        <f t="shared" si="3"/>
        <v>0</v>
      </c>
      <c r="N13" s="61">
        <f t="shared" si="3"/>
        <v>0</v>
      </c>
      <c r="O13" s="59" t="s">
        <v>6</v>
      </c>
      <c r="P13" s="59"/>
      <c r="Q13" s="59"/>
      <c r="R13" s="59"/>
      <c r="S13" s="59"/>
      <c r="T13" s="58">
        <v>45658</v>
      </c>
      <c r="U13" s="58">
        <v>46022</v>
      </c>
      <c r="V13" s="60"/>
    </row>
    <row r="14" spans="1:36" x14ac:dyDescent="0.25">
      <c r="A14" s="59"/>
      <c r="B14" s="59" t="s">
        <v>49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8"/>
      <c r="U14" s="58"/>
      <c r="V14" s="57"/>
      <c r="Z14" s="55"/>
      <c r="AA14" s="55"/>
    </row>
    <row r="15" spans="1:36" x14ac:dyDescent="0.25">
      <c r="A15" s="59"/>
      <c r="B15" s="59" t="s">
        <v>50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8"/>
      <c r="U15" s="58"/>
      <c r="V15" s="57"/>
      <c r="Z15" s="55"/>
      <c r="AA15" s="55"/>
    </row>
    <row r="16" spans="1:36" x14ac:dyDescent="0.25">
      <c r="A16" s="59"/>
      <c r="B16" s="59" t="s">
        <v>51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8"/>
      <c r="U16" s="58"/>
      <c r="V16" s="57"/>
      <c r="Z16" s="55"/>
      <c r="AA16" s="55"/>
    </row>
    <row r="17" spans="2:27" x14ac:dyDescent="0.25">
      <c r="I17" s="50"/>
      <c r="V17" s="57"/>
      <c r="Z17" s="55"/>
      <c r="AA17" s="55"/>
    </row>
    <row r="18" spans="2:27" x14ac:dyDescent="0.25">
      <c r="B18" s="11" t="s">
        <v>87</v>
      </c>
      <c r="C18" s="56">
        <f>SUM(C5:C11)+C13</f>
        <v>495.40999999999997</v>
      </c>
      <c r="D18" s="56">
        <f t="shared" ref="D18:N18" si="4">SUM(D5:D11)+D13</f>
        <v>495.02</v>
      </c>
      <c r="E18" s="56">
        <f t="shared" si="4"/>
        <v>494.48</v>
      </c>
      <c r="F18" s="56">
        <f t="shared" si="4"/>
        <v>495.53999999999996</v>
      </c>
      <c r="G18" s="56">
        <f t="shared" si="4"/>
        <v>495.67</v>
      </c>
      <c r="H18" s="56">
        <f t="shared" si="4"/>
        <v>495.07</v>
      </c>
      <c r="I18" s="56">
        <f t="shared" si="4"/>
        <v>499.87</v>
      </c>
      <c r="J18" s="56">
        <f t="shared" si="4"/>
        <v>503.61</v>
      </c>
      <c r="K18" s="56">
        <f t="shared" si="4"/>
        <v>494.06</v>
      </c>
      <c r="L18" s="56">
        <f t="shared" si="4"/>
        <v>506.34000000000003</v>
      </c>
      <c r="M18" s="56">
        <f t="shared" si="4"/>
        <v>511.26</v>
      </c>
      <c r="N18" s="56">
        <f t="shared" si="4"/>
        <v>494.55</v>
      </c>
      <c r="Z18" s="55"/>
      <c r="AA18" s="55"/>
    </row>
    <row r="20" spans="2:27" x14ac:dyDescent="0.25">
      <c r="B20" s="54" t="s">
        <v>80</v>
      </c>
      <c r="C20" s="53"/>
    </row>
    <row r="21" spans="2:27" x14ac:dyDescent="0.25">
      <c r="B21" s="53" t="s">
        <v>5</v>
      </c>
      <c r="C21" s="52">
        <f t="shared" ref="C21:C26" si="5">SUMIF($O$5:$O$11,B21,$J$5:$J$11)</f>
        <v>491.94</v>
      </c>
    </row>
    <row r="22" spans="2:27" x14ac:dyDescent="0.25">
      <c r="B22" s="53" t="s">
        <v>32</v>
      </c>
      <c r="C22" s="52">
        <f t="shared" si="5"/>
        <v>0</v>
      </c>
    </row>
    <row r="23" spans="2:27" x14ac:dyDescent="0.25">
      <c r="B23" s="53" t="s">
        <v>8</v>
      </c>
      <c r="C23" s="52">
        <f t="shared" si="5"/>
        <v>0</v>
      </c>
    </row>
    <row r="24" spans="2:27" x14ac:dyDescent="0.25">
      <c r="B24" s="53" t="s">
        <v>33</v>
      </c>
      <c r="C24" s="52">
        <f t="shared" si="5"/>
        <v>0</v>
      </c>
    </row>
    <row r="25" spans="2:27" x14ac:dyDescent="0.25">
      <c r="B25" s="53" t="s">
        <v>4</v>
      </c>
      <c r="C25" s="52">
        <f t="shared" si="5"/>
        <v>0</v>
      </c>
    </row>
    <row r="26" spans="2:27" x14ac:dyDescent="0.25">
      <c r="B26" s="53" t="s">
        <v>6</v>
      </c>
      <c r="C26" s="52">
        <f t="shared" si="5"/>
        <v>11.67</v>
      </c>
    </row>
    <row r="27" spans="2:27" x14ac:dyDescent="0.25">
      <c r="B27" s="53"/>
      <c r="C27" s="53"/>
    </row>
    <row r="28" spans="2:27" x14ac:dyDescent="0.25">
      <c r="B28" s="53" t="s">
        <v>35</v>
      </c>
      <c r="C28" s="52">
        <f>SUM(C21:C26)</f>
        <v>503.61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12BA-C3F3-4A4C-B72B-7073ACFFFD76}">
  <dimension ref="A1:AJ28"/>
  <sheetViews>
    <sheetView workbookViewId="0">
      <selection activeCell="X6" sqref="X6"/>
    </sheetView>
  </sheetViews>
  <sheetFormatPr defaultColWidth="9.109375" defaultRowHeight="13.2" x14ac:dyDescent="0.25"/>
  <cols>
    <col min="1" max="1" width="19.33203125" style="50" customWidth="1"/>
    <col min="2" max="2" width="30" style="50" customWidth="1"/>
    <col min="3" max="6" width="9.44140625" style="50" customWidth="1"/>
    <col min="7" max="7" width="9.5546875" style="50" customWidth="1"/>
    <col min="8" max="8" width="10.5546875" style="50" customWidth="1"/>
    <col min="9" max="9" width="10.5546875" style="51" customWidth="1"/>
    <col min="10" max="10" width="10.6640625" style="50" customWidth="1"/>
    <col min="11" max="11" width="10.44140625" style="50" customWidth="1"/>
    <col min="12" max="12" width="10" style="50" customWidth="1"/>
    <col min="13" max="13" width="10.44140625" style="50" customWidth="1"/>
    <col min="14" max="14" width="11.109375" style="50" customWidth="1"/>
    <col min="15" max="15" width="16.33203125" style="50" bestFit="1" customWidth="1"/>
    <col min="16" max="16" width="11.5546875" style="50" customWidth="1"/>
    <col min="17" max="18" width="10.109375" style="50" customWidth="1"/>
    <col min="19" max="19" width="11.6640625" style="50" customWidth="1"/>
    <col min="20" max="21" width="15.44140625" style="50" customWidth="1"/>
    <col min="22" max="22" width="10.88671875" style="50" customWidth="1"/>
    <col min="23" max="23" width="42.44140625" style="50" customWidth="1"/>
    <col min="24" max="24" width="9.109375" style="50"/>
    <col min="25" max="25" width="9.88671875" style="50" customWidth="1"/>
    <col min="26" max="35" width="9.109375" style="50"/>
    <col min="36" max="36" width="13.88671875" style="50" bestFit="1" customWidth="1"/>
    <col min="37" max="16384" width="9.109375" style="50"/>
  </cols>
  <sheetData>
    <row r="1" spans="1:36" x14ac:dyDescent="0.25">
      <c r="G1" s="83"/>
      <c r="H1" s="48" t="s">
        <v>88</v>
      </c>
    </row>
    <row r="2" spans="1:36" x14ac:dyDescent="0.25">
      <c r="A2" s="82" t="s">
        <v>65</v>
      </c>
      <c r="B2" s="62" t="s">
        <v>86</v>
      </c>
      <c r="C2" s="81"/>
      <c r="D2" s="81"/>
      <c r="E2" s="81"/>
      <c r="F2" s="80"/>
      <c r="G2" s="80"/>
      <c r="H2" s="80"/>
    </row>
    <row r="3" spans="1:36" ht="39.6" x14ac:dyDescent="0.25">
      <c r="A3" s="77" t="s">
        <v>0</v>
      </c>
      <c r="B3" s="77" t="s">
        <v>1</v>
      </c>
      <c r="C3" s="79">
        <v>46023</v>
      </c>
      <c r="D3" s="79">
        <v>46054</v>
      </c>
      <c r="E3" s="79">
        <v>46082</v>
      </c>
      <c r="F3" s="79">
        <v>46113</v>
      </c>
      <c r="G3" s="79">
        <v>46143</v>
      </c>
      <c r="H3" s="79">
        <v>46174</v>
      </c>
      <c r="I3" s="79">
        <v>46204</v>
      </c>
      <c r="J3" s="79">
        <v>46235</v>
      </c>
      <c r="K3" s="79">
        <v>46266</v>
      </c>
      <c r="L3" s="79">
        <v>46296</v>
      </c>
      <c r="M3" s="79">
        <v>46327</v>
      </c>
      <c r="N3" s="79">
        <v>46357</v>
      </c>
      <c r="O3" s="77" t="s">
        <v>21</v>
      </c>
      <c r="P3" s="77" t="s">
        <v>29</v>
      </c>
      <c r="Q3" s="77" t="s">
        <v>75</v>
      </c>
      <c r="R3" s="77" t="s">
        <v>76</v>
      </c>
      <c r="S3" s="78" t="s">
        <v>30</v>
      </c>
      <c r="T3" s="77" t="s">
        <v>22</v>
      </c>
      <c r="U3" s="77" t="s">
        <v>26</v>
      </c>
      <c r="V3" s="76"/>
    </row>
    <row r="4" spans="1:36" x14ac:dyDescent="0.25">
      <c r="A4" s="77"/>
      <c r="B4" s="77"/>
      <c r="C4" s="56">
        <f t="shared" ref="C4:N4" si="0">SUM(C5:C11)</f>
        <v>495.40999999999997</v>
      </c>
      <c r="D4" s="56">
        <f t="shared" si="0"/>
        <v>495.02</v>
      </c>
      <c r="E4" s="56">
        <f t="shared" si="0"/>
        <v>494.48</v>
      </c>
      <c r="F4" s="56">
        <f t="shared" si="0"/>
        <v>495.53999999999996</v>
      </c>
      <c r="G4" s="56">
        <f t="shared" si="0"/>
        <v>495.67</v>
      </c>
      <c r="H4" s="56">
        <f t="shared" si="0"/>
        <v>495.07</v>
      </c>
      <c r="I4" s="56">
        <f t="shared" si="0"/>
        <v>499.87</v>
      </c>
      <c r="J4" s="56">
        <f t="shared" si="0"/>
        <v>494.17</v>
      </c>
      <c r="K4" s="56">
        <f t="shared" si="0"/>
        <v>494.06</v>
      </c>
      <c r="L4" s="56">
        <f t="shared" si="0"/>
        <v>494.53999999999996</v>
      </c>
      <c r="M4" s="56">
        <f t="shared" si="0"/>
        <v>493.86</v>
      </c>
      <c r="N4" s="56">
        <f t="shared" si="0"/>
        <v>482.5</v>
      </c>
      <c r="O4" s="77"/>
      <c r="P4" s="77"/>
      <c r="Q4" s="77"/>
      <c r="R4" s="77"/>
      <c r="S4" s="77"/>
      <c r="T4" s="77"/>
      <c r="U4" s="77"/>
      <c r="V4" s="76"/>
      <c r="W4" s="75" t="s">
        <v>31</v>
      </c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1:36" x14ac:dyDescent="0.25">
      <c r="A5" s="70" t="s">
        <v>28</v>
      </c>
      <c r="B5" s="67" t="s">
        <v>19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5.33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68" t="s">
        <v>5</v>
      </c>
      <c r="P5" s="68">
        <f t="shared" ref="P5:P11" si="1">IF(O5="CAISO System","0.00",J5)</f>
        <v>0</v>
      </c>
      <c r="Q5" s="68">
        <v>4</v>
      </c>
      <c r="R5" s="68" t="s">
        <v>23</v>
      </c>
      <c r="S5" s="68" t="s">
        <v>89</v>
      </c>
      <c r="T5" s="34">
        <v>41852</v>
      </c>
      <c r="U5" s="40">
        <v>46234</v>
      </c>
      <c r="V5" s="74"/>
      <c r="X5" s="73">
        <v>46023</v>
      </c>
      <c r="Y5" s="72">
        <v>46054</v>
      </c>
      <c r="Z5" s="73">
        <v>46082</v>
      </c>
      <c r="AA5" s="72">
        <v>46113</v>
      </c>
      <c r="AB5" s="73">
        <v>46143</v>
      </c>
      <c r="AC5" s="72">
        <v>46174</v>
      </c>
      <c r="AD5" s="73">
        <v>46204</v>
      </c>
      <c r="AE5" s="72">
        <v>46235</v>
      </c>
      <c r="AF5" s="73">
        <v>46266</v>
      </c>
      <c r="AG5" s="72">
        <v>46296</v>
      </c>
      <c r="AH5" s="73">
        <v>46327</v>
      </c>
      <c r="AI5" s="72">
        <v>46357</v>
      </c>
      <c r="AJ5" s="71" t="s">
        <v>34</v>
      </c>
    </row>
    <row r="6" spans="1:36" x14ac:dyDescent="0.25">
      <c r="A6" s="70" t="s">
        <v>55</v>
      </c>
      <c r="B6" s="67" t="s">
        <v>15</v>
      </c>
      <c r="C6" s="68">
        <v>0.87</v>
      </c>
      <c r="D6" s="68">
        <v>0.44</v>
      </c>
      <c r="E6" s="68">
        <v>0.21</v>
      </c>
      <c r="F6" s="68">
        <v>0.87</v>
      </c>
      <c r="G6" s="68">
        <v>0.79</v>
      </c>
      <c r="H6" s="68">
        <v>0.79</v>
      </c>
      <c r="I6" s="68">
        <v>0.68</v>
      </c>
      <c r="J6" s="68">
        <v>0.62</v>
      </c>
      <c r="K6" s="68">
        <v>0.46</v>
      </c>
      <c r="L6" s="39">
        <v>0</v>
      </c>
      <c r="M6" s="39">
        <v>0</v>
      </c>
      <c r="N6" s="39">
        <v>0</v>
      </c>
      <c r="O6" s="68" t="s">
        <v>6</v>
      </c>
      <c r="P6" s="68" t="str">
        <f t="shared" si="1"/>
        <v>0.00</v>
      </c>
      <c r="Q6" s="68">
        <v>4</v>
      </c>
      <c r="R6" s="68" t="s">
        <v>23</v>
      </c>
      <c r="S6" s="68" t="s">
        <v>89</v>
      </c>
      <c r="T6" s="34">
        <v>43739</v>
      </c>
      <c r="U6" s="40">
        <v>46295</v>
      </c>
      <c r="V6" s="60"/>
      <c r="W6" s="67" t="s">
        <v>67</v>
      </c>
      <c r="X6" s="66">
        <v>200</v>
      </c>
      <c r="Y6" s="66">
        <v>200</v>
      </c>
      <c r="Z6" s="66">
        <v>200</v>
      </c>
      <c r="AA6" s="66">
        <v>200</v>
      </c>
      <c r="AB6" s="66">
        <v>200</v>
      </c>
      <c r="AC6" s="66">
        <v>200</v>
      </c>
      <c r="AD6" s="66">
        <v>200</v>
      </c>
      <c r="AE6" s="66">
        <v>200</v>
      </c>
      <c r="AF6" s="66">
        <v>200</v>
      </c>
      <c r="AG6" s="66">
        <v>200</v>
      </c>
      <c r="AH6" s="66">
        <v>200</v>
      </c>
      <c r="AI6" s="66">
        <v>200</v>
      </c>
      <c r="AJ6" s="65">
        <v>1</v>
      </c>
    </row>
    <row r="7" spans="1:36" x14ac:dyDescent="0.25">
      <c r="A7" s="35" t="s">
        <v>57</v>
      </c>
      <c r="B7" s="69" t="s">
        <v>20</v>
      </c>
      <c r="C7" s="68">
        <v>12.04</v>
      </c>
      <c r="D7" s="68">
        <v>12.08</v>
      </c>
      <c r="E7" s="68">
        <v>11.77</v>
      </c>
      <c r="F7" s="68">
        <v>12.17</v>
      </c>
      <c r="G7" s="68">
        <v>12.38</v>
      </c>
      <c r="H7" s="68">
        <v>11.78</v>
      </c>
      <c r="I7" s="68">
        <v>11.36</v>
      </c>
      <c r="J7" s="68">
        <v>11.05</v>
      </c>
      <c r="K7" s="68">
        <v>11.1</v>
      </c>
      <c r="L7" s="68">
        <v>12.04</v>
      </c>
      <c r="M7" s="68">
        <v>11.36</v>
      </c>
      <c r="N7" s="39">
        <v>0</v>
      </c>
      <c r="O7" s="68" t="s">
        <v>6</v>
      </c>
      <c r="P7" s="68" t="str">
        <f t="shared" si="1"/>
        <v>0.00</v>
      </c>
      <c r="Q7" s="68">
        <v>4</v>
      </c>
      <c r="R7" s="68" t="s">
        <v>23</v>
      </c>
      <c r="S7" s="68" t="s">
        <v>89</v>
      </c>
      <c r="T7" s="34">
        <v>43800</v>
      </c>
      <c r="U7" s="40">
        <v>46356</v>
      </c>
      <c r="V7" s="60"/>
      <c r="W7" s="67" t="s">
        <v>68</v>
      </c>
      <c r="X7" s="66">
        <v>200</v>
      </c>
      <c r="Y7" s="66">
        <v>200</v>
      </c>
      <c r="Z7" s="66">
        <v>200</v>
      </c>
      <c r="AA7" s="66">
        <v>200</v>
      </c>
      <c r="AB7" s="66">
        <v>200</v>
      </c>
      <c r="AC7" s="66">
        <v>200</v>
      </c>
      <c r="AD7" s="66">
        <v>200</v>
      </c>
      <c r="AE7" s="66">
        <v>200</v>
      </c>
      <c r="AF7" s="66">
        <v>200</v>
      </c>
      <c r="AG7" s="66">
        <v>200</v>
      </c>
      <c r="AH7" s="66">
        <v>200</v>
      </c>
      <c r="AI7" s="66">
        <v>200</v>
      </c>
      <c r="AJ7" s="65">
        <v>1</v>
      </c>
    </row>
    <row r="8" spans="1:36" x14ac:dyDescent="0.25">
      <c r="A8" s="35" t="s">
        <v>64</v>
      </c>
      <c r="B8" s="36" t="s">
        <v>67</v>
      </c>
      <c r="C8" s="68">
        <v>100</v>
      </c>
      <c r="D8" s="68">
        <v>100</v>
      </c>
      <c r="E8" s="68">
        <v>100</v>
      </c>
      <c r="F8" s="68">
        <v>100</v>
      </c>
      <c r="G8" s="68">
        <v>100</v>
      </c>
      <c r="H8" s="68">
        <v>100</v>
      </c>
      <c r="I8" s="68">
        <v>100</v>
      </c>
      <c r="J8" s="68">
        <v>100</v>
      </c>
      <c r="K8" s="68">
        <v>100</v>
      </c>
      <c r="L8" s="68">
        <v>100</v>
      </c>
      <c r="M8" s="68">
        <v>100</v>
      </c>
      <c r="N8" s="68">
        <v>100</v>
      </c>
      <c r="O8" s="68" t="s">
        <v>5</v>
      </c>
      <c r="P8" s="68">
        <f t="shared" si="1"/>
        <v>100</v>
      </c>
      <c r="Q8" s="68">
        <v>1</v>
      </c>
      <c r="R8" s="68" t="s">
        <v>24</v>
      </c>
      <c r="S8" s="68">
        <v>1</v>
      </c>
      <c r="T8" s="34">
        <v>44348</v>
      </c>
      <c r="U8" s="34">
        <v>51652</v>
      </c>
      <c r="V8" s="60"/>
      <c r="W8" s="67" t="s">
        <v>69</v>
      </c>
      <c r="X8" s="66">
        <v>200</v>
      </c>
      <c r="Y8" s="66">
        <v>200</v>
      </c>
      <c r="Z8" s="66">
        <v>200</v>
      </c>
      <c r="AA8" s="66">
        <v>200</v>
      </c>
      <c r="AB8" s="66">
        <v>200</v>
      </c>
      <c r="AC8" s="66">
        <v>200</v>
      </c>
      <c r="AD8" s="66">
        <v>200</v>
      </c>
      <c r="AE8" s="66">
        <v>200</v>
      </c>
      <c r="AF8" s="66">
        <v>200</v>
      </c>
      <c r="AG8" s="66">
        <v>200</v>
      </c>
      <c r="AH8" s="66">
        <v>200</v>
      </c>
      <c r="AI8" s="66">
        <v>200</v>
      </c>
      <c r="AJ8" s="65">
        <v>1</v>
      </c>
    </row>
    <row r="9" spans="1:36" x14ac:dyDescent="0.25">
      <c r="A9" s="35" t="s">
        <v>64</v>
      </c>
      <c r="B9" s="36" t="s">
        <v>68</v>
      </c>
      <c r="C9" s="68">
        <v>100</v>
      </c>
      <c r="D9" s="68">
        <v>100</v>
      </c>
      <c r="E9" s="68">
        <v>100</v>
      </c>
      <c r="F9" s="68">
        <v>100</v>
      </c>
      <c r="G9" s="68">
        <v>100</v>
      </c>
      <c r="H9" s="68">
        <v>100</v>
      </c>
      <c r="I9" s="68">
        <v>100</v>
      </c>
      <c r="J9" s="68">
        <v>100</v>
      </c>
      <c r="K9" s="68">
        <v>100</v>
      </c>
      <c r="L9" s="68">
        <v>100</v>
      </c>
      <c r="M9" s="68">
        <v>100</v>
      </c>
      <c r="N9" s="68">
        <v>100</v>
      </c>
      <c r="O9" s="68" t="s">
        <v>5</v>
      </c>
      <c r="P9" s="68">
        <f t="shared" si="1"/>
        <v>100</v>
      </c>
      <c r="Q9" s="68">
        <v>1</v>
      </c>
      <c r="R9" s="68" t="s">
        <v>24</v>
      </c>
      <c r="S9" s="68">
        <v>1</v>
      </c>
      <c r="T9" s="34">
        <v>44348</v>
      </c>
      <c r="U9" s="34">
        <v>51652</v>
      </c>
      <c r="V9" s="60"/>
      <c r="W9" s="36" t="s">
        <v>73</v>
      </c>
      <c r="X9" s="66">
        <v>365</v>
      </c>
      <c r="Y9" s="66">
        <v>365</v>
      </c>
      <c r="Z9" s="66">
        <v>365</v>
      </c>
      <c r="AA9" s="66">
        <v>365</v>
      </c>
      <c r="AB9" s="66">
        <v>365</v>
      </c>
      <c r="AC9" s="66">
        <v>365</v>
      </c>
      <c r="AD9" s="66">
        <v>365</v>
      </c>
      <c r="AE9" s="66">
        <v>365</v>
      </c>
      <c r="AF9" s="66">
        <v>365</v>
      </c>
      <c r="AG9" s="66">
        <v>365</v>
      </c>
      <c r="AH9" s="66">
        <v>365</v>
      </c>
      <c r="AI9" s="66">
        <v>365</v>
      </c>
      <c r="AJ9" s="65">
        <v>1</v>
      </c>
    </row>
    <row r="10" spans="1:36" x14ac:dyDescent="0.25">
      <c r="A10" s="35" t="s">
        <v>64</v>
      </c>
      <c r="B10" s="36" t="s">
        <v>69</v>
      </c>
      <c r="C10" s="68">
        <v>100</v>
      </c>
      <c r="D10" s="68">
        <v>100</v>
      </c>
      <c r="E10" s="68">
        <v>100</v>
      </c>
      <c r="F10" s="68">
        <v>100</v>
      </c>
      <c r="G10" s="68">
        <v>100</v>
      </c>
      <c r="H10" s="68">
        <v>100</v>
      </c>
      <c r="I10" s="68">
        <v>100</v>
      </c>
      <c r="J10" s="68">
        <v>100</v>
      </c>
      <c r="K10" s="68">
        <v>100</v>
      </c>
      <c r="L10" s="68">
        <v>100</v>
      </c>
      <c r="M10" s="68">
        <v>100</v>
      </c>
      <c r="N10" s="68">
        <v>100</v>
      </c>
      <c r="O10" s="68" t="s">
        <v>5</v>
      </c>
      <c r="P10" s="68">
        <f t="shared" si="1"/>
        <v>100</v>
      </c>
      <c r="Q10" s="68">
        <v>1</v>
      </c>
      <c r="R10" s="68" t="s">
        <v>24</v>
      </c>
      <c r="S10" s="68">
        <v>1</v>
      </c>
      <c r="T10" s="34">
        <v>44348</v>
      </c>
      <c r="U10" s="34">
        <v>51652</v>
      </c>
      <c r="V10" s="60"/>
      <c r="W10" s="67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5"/>
    </row>
    <row r="11" spans="1:36" x14ac:dyDescent="0.25">
      <c r="A11" s="35" t="s">
        <v>73</v>
      </c>
      <c r="B11" s="36" t="s">
        <v>73</v>
      </c>
      <c r="C11" s="68">
        <v>182.5</v>
      </c>
      <c r="D11" s="68">
        <v>182.5</v>
      </c>
      <c r="E11" s="68">
        <v>182.5</v>
      </c>
      <c r="F11" s="68">
        <v>182.5</v>
      </c>
      <c r="G11" s="68">
        <v>182.5</v>
      </c>
      <c r="H11" s="68">
        <v>182.5</v>
      </c>
      <c r="I11" s="68">
        <v>182.5</v>
      </c>
      <c r="J11" s="68">
        <v>182.5</v>
      </c>
      <c r="K11" s="68">
        <v>182.5</v>
      </c>
      <c r="L11" s="68">
        <v>182.5</v>
      </c>
      <c r="M11" s="68">
        <v>182.5</v>
      </c>
      <c r="N11" s="68">
        <v>182.5</v>
      </c>
      <c r="O11" s="68" t="s">
        <v>5</v>
      </c>
      <c r="P11" s="68">
        <f t="shared" si="1"/>
        <v>182.5</v>
      </c>
      <c r="Q11" s="68">
        <v>1</v>
      </c>
      <c r="R11" s="68" t="s">
        <v>24</v>
      </c>
      <c r="S11" s="68">
        <v>1</v>
      </c>
      <c r="T11" s="34">
        <v>44470</v>
      </c>
      <c r="U11" s="34">
        <v>55153</v>
      </c>
      <c r="V11" s="60"/>
      <c r="W11" s="67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5"/>
    </row>
    <row r="12" spans="1:36" x14ac:dyDescent="0.25">
      <c r="V12" s="60"/>
      <c r="W12" s="64" t="s">
        <v>35</v>
      </c>
      <c r="X12" s="63">
        <f t="shared" ref="X12:AI12" si="2">SUM(X6:X10)</f>
        <v>965</v>
      </c>
      <c r="Y12" s="63">
        <f t="shared" si="2"/>
        <v>965</v>
      </c>
      <c r="Z12" s="63">
        <f t="shared" si="2"/>
        <v>965</v>
      </c>
      <c r="AA12" s="63">
        <f t="shared" si="2"/>
        <v>965</v>
      </c>
      <c r="AB12" s="63">
        <f t="shared" si="2"/>
        <v>965</v>
      </c>
      <c r="AC12" s="63">
        <f t="shared" si="2"/>
        <v>965</v>
      </c>
      <c r="AD12" s="63">
        <f t="shared" si="2"/>
        <v>965</v>
      </c>
      <c r="AE12" s="63">
        <f t="shared" si="2"/>
        <v>965</v>
      </c>
      <c r="AF12" s="63">
        <f t="shared" si="2"/>
        <v>965</v>
      </c>
      <c r="AG12" s="63">
        <f t="shared" si="2"/>
        <v>965</v>
      </c>
      <c r="AH12" s="63">
        <f t="shared" si="2"/>
        <v>965</v>
      </c>
      <c r="AI12" s="63">
        <f t="shared" si="2"/>
        <v>965</v>
      </c>
      <c r="AJ12" s="62"/>
    </row>
    <row r="13" spans="1:36" x14ac:dyDescent="0.25">
      <c r="A13" s="59"/>
      <c r="B13" s="59" t="s">
        <v>83</v>
      </c>
      <c r="C13" s="61">
        <f t="shared" ref="C13:N13" si="3">SUM(C14:C16)</f>
        <v>0</v>
      </c>
      <c r="D13" s="61">
        <f t="shared" si="3"/>
        <v>0</v>
      </c>
      <c r="E13" s="61">
        <f t="shared" si="3"/>
        <v>0</v>
      </c>
      <c r="F13" s="61">
        <f t="shared" si="3"/>
        <v>0</v>
      </c>
      <c r="G13" s="61">
        <f t="shared" si="3"/>
        <v>0</v>
      </c>
      <c r="H13" s="61">
        <f t="shared" si="3"/>
        <v>0</v>
      </c>
      <c r="I13" s="61">
        <f t="shared" si="3"/>
        <v>0</v>
      </c>
      <c r="J13" s="61">
        <f t="shared" si="3"/>
        <v>0</v>
      </c>
      <c r="K13" s="61">
        <f t="shared" si="3"/>
        <v>0</v>
      </c>
      <c r="L13" s="61">
        <f t="shared" si="3"/>
        <v>0</v>
      </c>
      <c r="M13" s="61">
        <f t="shared" si="3"/>
        <v>0</v>
      </c>
      <c r="N13" s="61">
        <f t="shared" si="3"/>
        <v>0</v>
      </c>
      <c r="O13" s="59" t="s">
        <v>6</v>
      </c>
      <c r="P13" s="59"/>
      <c r="Q13" s="59"/>
      <c r="R13" s="59"/>
      <c r="S13" s="59"/>
      <c r="T13" s="58">
        <v>46023</v>
      </c>
      <c r="U13" s="58">
        <v>46387</v>
      </c>
      <c r="V13" s="60"/>
    </row>
    <row r="14" spans="1:36" x14ac:dyDescent="0.25">
      <c r="A14" s="59"/>
      <c r="B14" s="59" t="s">
        <v>49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8"/>
      <c r="U14" s="58"/>
      <c r="V14" s="57"/>
      <c r="Z14" s="55"/>
      <c r="AA14" s="55"/>
    </row>
    <row r="15" spans="1:36" x14ac:dyDescent="0.25">
      <c r="A15" s="59"/>
      <c r="B15" s="59" t="s">
        <v>50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8"/>
      <c r="U15" s="58"/>
      <c r="V15" s="57"/>
      <c r="Z15" s="55"/>
      <c r="AA15" s="55"/>
    </row>
    <row r="16" spans="1:36" x14ac:dyDescent="0.25">
      <c r="A16" s="59"/>
      <c r="B16" s="59" t="s">
        <v>51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8"/>
      <c r="U16" s="58"/>
      <c r="V16" s="57"/>
      <c r="Z16" s="55"/>
      <c r="AA16" s="55"/>
    </row>
    <row r="17" spans="2:27" x14ac:dyDescent="0.25">
      <c r="I17" s="50"/>
      <c r="V17" s="57"/>
      <c r="Z17" s="55"/>
      <c r="AA17" s="55"/>
    </row>
    <row r="18" spans="2:27" x14ac:dyDescent="0.25">
      <c r="B18" s="11" t="s">
        <v>87</v>
      </c>
      <c r="C18" s="56">
        <f>SUM(C5:C11)+C13</f>
        <v>495.40999999999997</v>
      </c>
      <c r="D18" s="56">
        <f t="shared" ref="D18:N18" si="4">SUM(D5:D11)+D13</f>
        <v>495.02</v>
      </c>
      <c r="E18" s="56">
        <f t="shared" si="4"/>
        <v>494.48</v>
      </c>
      <c r="F18" s="56">
        <f t="shared" si="4"/>
        <v>495.53999999999996</v>
      </c>
      <c r="G18" s="56">
        <f t="shared" si="4"/>
        <v>495.67</v>
      </c>
      <c r="H18" s="56">
        <f t="shared" si="4"/>
        <v>495.07</v>
      </c>
      <c r="I18" s="56">
        <f t="shared" si="4"/>
        <v>499.87</v>
      </c>
      <c r="J18" s="56">
        <f t="shared" si="4"/>
        <v>494.17</v>
      </c>
      <c r="K18" s="56">
        <f t="shared" si="4"/>
        <v>494.06</v>
      </c>
      <c r="L18" s="56">
        <f t="shared" si="4"/>
        <v>494.53999999999996</v>
      </c>
      <c r="M18" s="56">
        <f t="shared" si="4"/>
        <v>493.86</v>
      </c>
      <c r="N18" s="56">
        <f t="shared" si="4"/>
        <v>482.5</v>
      </c>
      <c r="Z18" s="55"/>
      <c r="AA18" s="55"/>
    </row>
    <row r="20" spans="2:27" x14ac:dyDescent="0.25">
      <c r="B20" s="54" t="s">
        <v>82</v>
      </c>
      <c r="C20" s="53"/>
    </row>
    <row r="21" spans="2:27" x14ac:dyDescent="0.25">
      <c r="B21" s="53" t="s">
        <v>5</v>
      </c>
      <c r="C21" s="52">
        <f t="shared" ref="C21:C26" si="5">SUMIF($O$5:$O$11,B21,$J$5:$J$11)</f>
        <v>482.5</v>
      </c>
    </row>
    <row r="22" spans="2:27" x14ac:dyDescent="0.25">
      <c r="B22" s="53" t="s">
        <v>32</v>
      </c>
      <c r="C22" s="52">
        <f t="shared" si="5"/>
        <v>0</v>
      </c>
    </row>
    <row r="23" spans="2:27" x14ac:dyDescent="0.25">
      <c r="B23" s="53" t="s">
        <v>8</v>
      </c>
      <c r="C23" s="52">
        <f t="shared" si="5"/>
        <v>0</v>
      </c>
    </row>
    <row r="24" spans="2:27" x14ac:dyDescent="0.25">
      <c r="B24" s="53" t="s">
        <v>33</v>
      </c>
      <c r="C24" s="52">
        <f t="shared" si="5"/>
        <v>0</v>
      </c>
    </row>
    <row r="25" spans="2:27" x14ac:dyDescent="0.25">
      <c r="B25" s="53" t="s">
        <v>4</v>
      </c>
      <c r="C25" s="52">
        <f t="shared" si="5"/>
        <v>0</v>
      </c>
    </row>
    <row r="26" spans="2:27" x14ac:dyDescent="0.25">
      <c r="B26" s="53" t="s">
        <v>6</v>
      </c>
      <c r="C26" s="52">
        <f t="shared" si="5"/>
        <v>11.67</v>
      </c>
    </row>
    <row r="27" spans="2:27" x14ac:dyDescent="0.25">
      <c r="B27" s="53"/>
      <c r="C27" s="53"/>
    </row>
    <row r="28" spans="2:27" x14ac:dyDescent="0.25">
      <c r="B28" s="53" t="s">
        <v>35</v>
      </c>
      <c r="C28" s="52">
        <f>SUM(C21:C26)</f>
        <v>494.17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3B89-5EFA-4B21-96CC-4DDE275036FA}">
  <dimension ref="A1:AM51"/>
  <sheetViews>
    <sheetView zoomScale="80" zoomScaleNormal="80" workbookViewId="0">
      <selection activeCell="L4" sqref="L4"/>
    </sheetView>
  </sheetViews>
  <sheetFormatPr defaultColWidth="8.6640625" defaultRowHeight="13.8" x14ac:dyDescent="0.3"/>
  <cols>
    <col min="1" max="1" width="25.5546875" style="85" customWidth="1"/>
    <col min="2" max="2" width="16.109375" style="84" customWidth="1"/>
    <col min="3" max="3" width="23.44140625" style="84" customWidth="1"/>
    <col min="4" max="4" width="40.5546875" style="84" customWidth="1"/>
    <col min="5" max="5" width="19.109375" style="84" customWidth="1"/>
    <col min="6" max="6" width="25.5546875" style="84" customWidth="1"/>
    <col min="7" max="7" width="18.109375" style="84" bestFit="1" customWidth="1"/>
    <col min="8" max="8" width="13.109375" style="86" customWidth="1"/>
    <col min="9" max="9" width="12.6640625" style="86" customWidth="1"/>
    <col min="10" max="10" width="15.33203125" style="84" customWidth="1"/>
    <col min="11" max="16" width="14.5546875" style="84" customWidth="1"/>
    <col min="17" max="17" width="11.109375" style="84" customWidth="1"/>
    <col min="18" max="18" width="12.88671875" style="84" customWidth="1"/>
    <col min="19" max="19" width="12.33203125" style="84" customWidth="1"/>
    <col min="20" max="20" width="13" style="84" customWidth="1"/>
    <col min="21" max="21" width="10.44140625" style="84" customWidth="1"/>
    <col min="22" max="22" width="16" style="84" bestFit="1" customWidth="1"/>
    <col min="23" max="23" width="14.88671875" style="84" bestFit="1" customWidth="1"/>
    <col min="24" max="24" width="14.88671875" style="84" customWidth="1"/>
    <col min="25" max="25" width="9.5546875" style="84" customWidth="1"/>
    <col min="26" max="26" width="11.44140625" style="84" customWidth="1"/>
    <col min="27" max="27" width="10.44140625" style="84" customWidth="1"/>
    <col min="28" max="28" width="11" style="84" customWidth="1"/>
    <col min="29" max="30" width="10.44140625" style="84" customWidth="1"/>
    <col min="31" max="31" width="12.44140625" style="84" customWidth="1"/>
    <col min="32" max="32" width="15.5546875" style="84" bestFit="1" customWidth="1"/>
    <col min="33" max="40" width="10.5546875" style="84" customWidth="1"/>
    <col min="41" max="41" width="11.44140625" style="84" customWidth="1"/>
    <col min="42" max="44" width="10.5546875" style="84" customWidth="1"/>
    <col min="45" max="16384" width="8.6640625" style="84"/>
  </cols>
  <sheetData>
    <row r="1" spans="1:39" x14ac:dyDescent="0.3">
      <c r="A1" s="84"/>
      <c r="C1" s="85"/>
      <c r="H1" s="84"/>
      <c r="I1" s="84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39" x14ac:dyDescent="0.3">
      <c r="A2" s="87"/>
      <c r="B2" s="88"/>
      <c r="C2" s="89"/>
      <c r="D2" s="88"/>
      <c r="E2" s="88"/>
      <c r="F2" s="88"/>
      <c r="G2" s="88"/>
      <c r="H2" s="88"/>
      <c r="I2" s="88"/>
      <c r="J2" s="88"/>
      <c r="K2" s="90"/>
      <c r="L2" s="91" t="s">
        <v>90</v>
      </c>
      <c r="M2" s="91" t="s">
        <v>91</v>
      </c>
      <c r="N2" s="91" t="s">
        <v>92</v>
      </c>
      <c r="O2" s="91" t="s">
        <v>93</v>
      </c>
      <c r="P2" s="91" t="s">
        <v>94</v>
      </c>
      <c r="Q2" s="91" t="s">
        <v>95</v>
      </c>
      <c r="R2" s="91" t="s">
        <v>96</v>
      </c>
      <c r="S2" s="91" t="s">
        <v>97</v>
      </c>
      <c r="T2" s="91" t="s">
        <v>98</v>
      </c>
      <c r="U2" s="91" t="s">
        <v>99</v>
      </c>
      <c r="V2" s="91" t="s">
        <v>100</v>
      </c>
      <c r="W2" s="91" t="s">
        <v>101</v>
      </c>
      <c r="X2" s="91"/>
      <c r="Z2" s="91" t="s">
        <v>90</v>
      </c>
      <c r="AA2" s="91" t="s">
        <v>91</v>
      </c>
      <c r="AB2" s="91" t="s">
        <v>92</v>
      </c>
      <c r="AC2" s="91" t="s">
        <v>93</v>
      </c>
      <c r="AD2" s="91" t="s">
        <v>94</v>
      </c>
      <c r="AE2" s="91" t="s">
        <v>95</v>
      </c>
      <c r="AF2" s="91" t="s">
        <v>96</v>
      </c>
      <c r="AG2" s="91" t="s">
        <v>97</v>
      </c>
      <c r="AH2" s="91" t="s">
        <v>98</v>
      </c>
      <c r="AI2" s="91" t="s">
        <v>99</v>
      </c>
      <c r="AJ2" s="91" t="s">
        <v>100</v>
      </c>
      <c r="AK2" s="91" t="s">
        <v>101</v>
      </c>
    </row>
    <row r="3" spans="1:39" ht="53.4" x14ac:dyDescent="0.3">
      <c r="A3" s="92" t="s">
        <v>102</v>
      </c>
      <c r="B3" s="92" t="s">
        <v>103</v>
      </c>
      <c r="C3" s="93" t="s">
        <v>104</v>
      </c>
      <c r="D3" s="94" t="s">
        <v>105</v>
      </c>
      <c r="E3" s="95" t="s">
        <v>1</v>
      </c>
      <c r="F3" s="95" t="s">
        <v>21</v>
      </c>
      <c r="G3" s="96" t="s">
        <v>29</v>
      </c>
      <c r="H3" s="96" t="s">
        <v>106</v>
      </c>
      <c r="I3" s="96" t="s">
        <v>107</v>
      </c>
      <c r="J3" s="96" t="s">
        <v>22</v>
      </c>
      <c r="K3" s="96" t="s">
        <v>26</v>
      </c>
      <c r="L3" s="96" t="s">
        <v>108</v>
      </c>
      <c r="M3" s="96" t="s">
        <v>108</v>
      </c>
      <c r="N3" s="96" t="s">
        <v>108</v>
      </c>
      <c r="O3" s="96" t="s">
        <v>108</v>
      </c>
      <c r="P3" s="95" t="s">
        <v>108</v>
      </c>
      <c r="Q3" s="95" t="s">
        <v>108</v>
      </c>
      <c r="R3" s="95" t="s">
        <v>108</v>
      </c>
      <c r="S3" s="95" t="s">
        <v>108</v>
      </c>
      <c r="T3" s="95" t="s">
        <v>108</v>
      </c>
      <c r="U3" s="95" t="s">
        <v>108</v>
      </c>
      <c r="V3" s="95" t="s">
        <v>108</v>
      </c>
      <c r="W3" s="95" t="s">
        <v>108</v>
      </c>
      <c r="X3" s="95" t="s">
        <v>56</v>
      </c>
      <c r="Y3" s="97"/>
      <c r="Z3" s="96" t="s">
        <v>109</v>
      </c>
      <c r="AA3" s="96" t="s">
        <v>109</v>
      </c>
      <c r="AB3" s="96" t="s">
        <v>109</v>
      </c>
      <c r="AC3" s="95" t="s">
        <v>109</v>
      </c>
      <c r="AD3" s="95" t="s">
        <v>109</v>
      </c>
      <c r="AE3" s="95" t="s">
        <v>109</v>
      </c>
      <c r="AF3" s="95" t="s">
        <v>109</v>
      </c>
      <c r="AG3" s="95" t="s">
        <v>109</v>
      </c>
      <c r="AH3" s="95" t="s">
        <v>109</v>
      </c>
      <c r="AI3" s="95" t="s">
        <v>109</v>
      </c>
      <c r="AJ3" s="95" t="s">
        <v>109</v>
      </c>
      <c r="AK3" s="96" t="s">
        <v>109</v>
      </c>
    </row>
    <row r="4" spans="1:39" x14ac:dyDescent="0.3">
      <c r="A4" s="98" t="s">
        <v>110</v>
      </c>
      <c r="B4" s="99" t="s">
        <v>24</v>
      </c>
      <c r="C4" s="100"/>
      <c r="D4" s="101" t="s">
        <v>111</v>
      </c>
      <c r="E4" s="102" t="s">
        <v>36</v>
      </c>
      <c r="F4" s="103" t="s">
        <v>3</v>
      </c>
      <c r="G4" s="104">
        <v>20</v>
      </c>
      <c r="H4" s="105">
        <v>3</v>
      </c>
      <c r="I4" s="105">
        <v>1</v>
      </c>
      <c r="J4" s="106">
        <v>42735</v>
      </c>
      <c r="K4" s="107">
        <v>46386</v>
      </c>
      <c r="L4" s="104">
        <v>20</v>
      </c>
      <c r="M4" s="104">
        <v>20</v>
      </c>
      <c r="N4" s="104">
        <v>20</v>
      </c>
      <c r="O4" s="104">
        <v>20</v>
      </c>
      <c r="P4" s="104">
        <v>20</v>
      </c>
      <c r="Q4" s="104">
        <v>20</v>
      </c>
      <c r="R4" s="104">
        <v>20</v>
      </c>
      <c r="S4" s="104">
        <v>20</v>
      </c>
      <c r="T4" s="104">
        <v>20</v>
      </c>
      <c r="U4" s="104">
        <v>20</v>
      </c>
      <c r="V4" s="104">
        <v>20</v>
      </c>
      <c r="W4" s="104">
        <v>20</v>
      </c>
      <c r="X4" s="104" t="s">
        <v>2</v>
      </c>
      <c r="Y4" s="108"/>
      <c r="Z4" s="104">
        <v>40</v>
      </c>
      <c r="AA4" s="104">
        <v>40</v>
      </c>
      <c r="AB4" s="104">
        <v>40</v>
      </c>
      <c r="AC4" s="104">
        <v>40</v>
      </c>
      <c r="AD4" s="104">
        <v>40</v>
      </c>
      <c r="AE4" s="104">
        <v>40</v>
      </c>
      <c r="AF4" s="104">
        <v>40</v>
      </c>
      <c r="AG4" s="104">
        <v>40</v>
      </c>
      <c r="AH4" s="104">
        <v>40</v>
      </c>
      <c r="AI4" s="104">
        <v>40</v>
      </c>
      <c r="AJ4" s="104">
        <v>40</v>
      </c>
      <c r="AK4" s="104">
        <v>40</v>
      </c>
      <c r="AM4" s="109"/>
    </row>
    <row r="5" spans="1:39" x14ac:dyDescent="0.3">
      <c r="A5" s="98" t="s">
        <v>110</v>
      </c>
      <c r="B5" s="99" t="s">
        <v>24</v>
      </c>
      <c r="C5" s="100"/>
      <c r="D5" s="101" t="s">
        <v>112</v>
      </c>
      <c r="E5" s="101" t="s">
        <v>48</v>
      </c>
      <c r="F5" s="103" t="s">
        <v>3</v>
      </c>
      <c r="G5" s="104">
        <v>2</v>
      </c>
      <c r="H5" s="105">
        <v>1</v>
      </c>
      <c r="I5" s="105">
        <v>2</v>
      </c>
      <c r="J5" s="106">
        <v>43009</v>
      </c>
      <c r="K5" s="107">
        <v>46387</v>
      </c>
      <c r="L5" s="104">
        <v>2</v>
      </c>
      <c r="M5" s="104">
        <v>2</v>
      </c>
      <c r="N5" s="104">
        <v>2</v>
      </c>
      <c r="O5" s="104">
        <v>2</v>
      </c>
      <c r="P5" s="104">
        <v>2</v>
      </c>
      <c r="Q5" s="104">
        <v>2</v>
      </c>
      <c r="R5" s="104">
        <v>2</v>
      </c>
      <c r="S5" s="104">
        <v>2</v>
      </c>
      <c r="T5" s="104">
        <v>2</v>
      </c>
      <c r="U5" s="104">
        <v>2</v>
      </c>
      <c r="V5" s="104">
        <v>2</v>
      </c>
      <c r="W5" s="104">
        <v>2</v>
      </c>
      <c r="X5" s="104" t="s">
        <v>2</v>
      </c>
      <c r="Y5" s="108"/>
      <c r="Z5" s="104">
        <v>4</v>
      </c>
      <c r="AA5" s="104">
        <v>4</v>
      </c>
      <c r="AB5" s="104">
        <v>4</v>
      </c>
      <c r="AC5" s="104">
        <v>4</v>
      </c>
      <c r="AD5" s="104">
        <v>4</v>
      </c>
      <c r="AE5" s="104">
        <v>4</v>
      </c>
      <c r="AF5" s="104">
        <v>4</v>
      </c>
      <c r="AG5" s="104">
        <v>4</v>
      </c>
      <c r="AH5" s="104">
        <v>4</v>
      </c>
      <c r="AI5" s="104">
        <v>4</v>
      </c>
      <c r="AJ5" s="104">
        <v>4</v>
      </c>
      <c r="AK5" s="104">
        <v>4</v>
      </c>
      <c r="AM5" s="109"/>
    </row>
    <row r="6" spans="1:39" x14ac:dyDescent="0.3">
      <c r="A6" s="98" t="s">
        <v>113</v>
      </c>
      <c r="B6" s="99" t="s">
        <v>23</v>
      </c>
      <c r="C6" s="100"/>
      <c r="D6" s="101" t="s">
        <v>114</v>
      </c>
      <c r="E6" s="101" t="s">
        <v>11</v>
      </c>
      <c r="F6" s="103" t="s">
        <v>3</v>
      </c>
      <c r="G6" s="104">
        <v>26</v>
      </c>
      <c r="H6" s="105"/>
      <c r="I6" s="105">
        <v>4</v>
      </c>
      <c r="J6" s="106">
        <v>43282</v>
      </c>
      <c r="K6" s="107">
        <v>45727</v>
      </c>
      <c r="L6" s="104">
        <v>26</v>
      </c>
      <c r="M6" s="104">
        <v>26</v>
      </c>
      <c r="N6" s="104">
        <v>26</v>
      </c>
      <c r="O6" s="104">
        <v>26</v>
      </c>
      <c r="P6" s="104">
        <v>26</v>
      </c>
      <c r="Q6" s="104">
        <v>26</v>
      </c>
      <c r="R6" s="104">
        <v>26</v>
      </c>
      <c r="S6" s="104">
        <v>26</v>
      </c>
      <c r="T6" s="104">
        <v>26</v>
      </c>
      <c r="U6" s="104">
        <v>26</v>
      </c>
      <c r="V6" s="104">
        <v>26</v>
      </c>
      <c r="W6" s="104">
        <v>26</v>
      </c>
      <c r="X6" s="104" t="s">
        <v>2</v>
      </c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M6" s="109"/>
    </row>
    <row r="7" spans="1:39" x14ac:dyDescent="0.3">
      <c r="A7" s="98" t="s">
        <v>115</v>
      </c>
      <c r="B7" s="99" t="s">
        <v>24</v>
      </c>
      <c r="C7" s="100"/>
      <c r="D7" s="101" t="s">
        <v>116</v>
      </c>
      <c r="E7" s="101" t="s">
        <v>7</v>
      </c>
      <c r="F7" s="103" t="s">
        <v>3</v>
      </c>
      <c r="G7" s="104">
        <v>47</v>
      </c>
      <c r="H7" s="105">
        <v>1</v>
      </c>
      <c r="I7" s="105">
        <v>4</v>
      </c>
      <c r="J7" s="106">
        <v>39282</v>
      </c>
      <c r="K7" s="107" t="s">
        <v>117</v>
      </c>
      <c r="L7" s="104">
        <v>49</v>
      </c>
      <c r="M7" s="104">
        <v>49</v>
      </c>
      <c r="N7" s="104">
        <v>49</v>
      </c>
      <c r="O7" s="104">
        <v>49</v>
      </c>
      <c r="P7" s="104">
        <v>49</v>
      </c>
      <c r="Q7" s="104">
        <v>49</v>
      </c>
      <c r="R7" s="104">
        <v>49</v>
      </c>
      <c r="S7" s="104">
        <v>49</v>
      </c>
      <c r="T7" s="104">
        <v>49</v>
      </c>
      <c r="U7" s="104">
        <v>49</v>
      </c>
      <c r="V7" s="104">
        <v>49</v>
      </c>
      <c r="W7" s="104">
        <v>49</v>
      </c>
      <c r="X7" s="104" t="s">
        <v>2</v>
      </c>
      <c r="Z7" s="104">
        <v>49</v>
      </c>
      <c r="AA7" s="104">
        <v>49</v>
      </c>
      <c r="AB7" s="104">
        <v>49</v>
      </c>
      <c r="AC7" s="104">
        <v>49</v>
      </c>
      <c r="AD7" s="104">
        <v>49</v>
      </c>
      <c r="AE7" s="104">
        <v>49</v>
      </c>
      <c r="AF7" s="104">
        <v>49</v>
      </c>
      <c r="AG7" s="104">
        <v>49</v>
      </c>
      <c r="AH7" s="104">
        <v>49</v>
      </c>
      <c r="AI7" s="104">
        <v>49</v>
      </c>
      <c r="AJ7" s="104">
        <v>49</v>
      </c>
      <c r="AK7" s="104">
        <v>49</v>
      </c>
      <c r="AM7" s="109"/>
    </row>
    <row r="8" spans="1:39" x14ac:dyDescent="0.3">
      <c r="A8" s="98" t="s">
        <v>115</v>
      </c>
      <c r="B8" s="99" t="s">
        <v>24</v>
      </c>
      <c r="C8" s="100"/>
      <c r="D8" s="101" t="s">
        <v>118</v>
      </c>
      <c r="E8" s="101" t="s">
        <v>9</v>
      </c>
      <c r="F8" s="103" t="s">
        <v>3</v>
      </c>
      <c r="G8" s="104">
        <v>47.11</v>
      </c>
      <c r="H8" s="105">
        <v>1</v>
      </c>
      <c r="I8" s="105">
        <v>4</v>
      </c>
      <c r="J8" s="106">
        <v>39283</v>
      </c>
      <c r="K8" s="107" t="s">
        <v>117</v>
      </c>
      <c r="L8" s="104">
        <v>47.3</v>
      </c>
      <c r="M8" s="104">
        <v>47.3</v>
      </c>
      <c r="N8" s="104">
        <v>47.3</v>
      </c>
      <c r="O8" s="104">
        <v>47.3</v>
      </c>
      <c r="P8" s="104">
        <v>47.3</v>
      </c>
      <c r="Q8" s="104">
        <v>47.3</v>
      </c>
      <c r="R8" s="104">
        <v>47.3</v>
      </c>
      <c r="S8" s="104">
        <v>47.3</v>
      </c>
      <c r="T8" s="104">
        <v>47.3</v>
      </c>
      <c r="U8" s="104">
        <v>47.3</v>
      </c>
      <c r="V8" s="104">
        <v>47.3</v>
      </c>
      <c r="W8" s="104">
        <v>47.3</v>
      </c>
      <c r="X8" s="104" t="s">
        <v>2</v>
      </c>
      <c r="Z8" s="104">
        <v>47.3</v>
      </c>
      <c r="AA8" s="104">
        <v>47.3</v>
      </c>
      <c r="AB8" s="104">
        <v>47.3</v>
      </c>
      <c r="AC8" s="104">
        <v>47.3</v>
      </c>
      <c r="AD8" s="104">
        <v>47.3</v>
      </c>
      <c r="AE8" s="104">
        <v>47.3</v>
      </c>
      <c r="AF8" s="104">
        <v>47.3</v>
      </c>
      <c r="AG8" s="104">
        <v>47.3</v>
      </c>
      <c r="AH8" s="104">
        <v>47.3</v>
      </c>
      <c r="AI8" s="104">
        <v>47.3</v>
      </c>
      <c r="AJ8" s="104">
        <v>47.3</v>
      </c>
      <c r="AK8" s="104">
        <v>47.3</v>
      </c>
      <c r="AM8" s="109"/>
    </row>
    <row r="9" spans="1:39" x14ac:dyDescent="0.3">
      <c r="A9" s="98" t="s">
        <v>115</v>
      </c>
      <c r="B9" s="99" t="s">
        <v>24</v>
      </c>
      <c r="C9" s="100"/>
      <c r="D9" s="101" t="s">
        <v>119</v>
      </c>
      <c r="E9" s="101" t="s">
        <v>13</v>
      </c>
      <c r="F9" s="103" t="s">
        <v>3</v>
      </c>
      <c r="G9" s="104">
        <v>45.64</v>
      </c>
      <c r="H9" s="105">
        <v>1</v>
      </c>
      <c r="I9" s="105">
        <v>4</v>
      </c>
      <c r="J9" s="106">
        <v>39280</v>
      </c>
      <c r="K9" s="107" t="s">
        <v>117</v>
      </c>
      <c r="L9" s="104">
        <v>45.64</v>
      </c>
      <c r="M9" s="104">
        <v>45.64</v>
      </c>
      <c r="N9" s="104">
        <v>45.64</v>
      </c>
      <c r="O9" s="104">
        <v>45.64</v>
      </c>
      <c r="P9" s="104">
        <v>45.64</v>
      </c>
      <c r="Q9" s="104">
        <v>45.64</v>
      </c>
      <c r="R9" s="104">
        <v>45.64</v>
      </c>
      <c r="S9" s="104">
        <v>45.64</v>
      </c>
      <c r="T9" s="104">
        <v>45.64</v>
      </c>
      <c r="U9" s="104">
        <v>45.64</v>
      </c>
      <c r="V9" s="104">
        <v>45.64</v>
      </c>
      <c r="W9" s="104">
        <v>45.64</v>
      </c>
      <c r="X9" s="104" t="s">
        <v>2</v>
      </c>
      <c r="Z9" s="104">
        <v>45.64</v>
      </c>
      <c r="AA9" s="104">
        <v>45.64</v>
      </c>
      <c r="AB9" s="104">
        <v>45.64</v>
      </c>
      <c r="AC9" s="104">
        <v>45.64</v>
      </c>
      <c r="AD9" s="104">
        <v>45.64</v>
      </c>
      <c r="AE9" s="104">
        <v>45.64</v>
      </c>
      <c r="AF9" s="104">
        <v>45.64</v>
      </c>
      <c r="AG9" s="104">
        <v>45.64</v>
      </c>
      <c r="AH9" s="104">
        <v>45.64</v>
      </c>
      <c r="AI9" s="104">
        <v>45.64</v>
      </c>
      <c r="AJ9" s="104">
        <v>45.64</v>
      </c>
      <c r="AK9" s="104">
        <v>45.64</v>
      </c>
      <c r="AM9" s="109"/>
    </row>
    <row r="10" spans="1:39" x14ac:dyDescent="0.3">
      <c r="A10" s="98" t="s">
        <v>120</v>
      </c>
      <c r="B10" s="99" t="s">
        <v>24</v>
      </c>
      <c r="C10" s="100"/>
      <c r="D10" s="101" t="s">
        <v>121</v>
      </c>
      <c r="E10" s="101" t="s">
        <v>27</v>
      </c>
      <c r="F10" s="103" t="s">
        <v>4</v>
      </c>
      <c r="G10" s="104">
        <v>47.2</v>
      </c>
      <c r="H10" s="105">
        <v>1</v>
      </c>
      <c r="I10" s="105">
        <v>4</v>
      </c>
      <c r="J10" s="106">
        <v>40026</v>
      </c>
      <c r="K10" s="107" t="s">
        <v>117</v>
      </c>
      <c r="L10" s="104">
        <v>48.56</v>
      </c>
      <c r="M10" s="104">
        <v>48.56</v>
      </c>
      <c r="N10" s="104">
        <v>48.56</v>
      </c>
      <c r="O10" s="104">
        <v>48.56</v>
      </c>
      <c r="P10" s="104">
        <v>48.56</v>
      </c>
      <c r="Q10" s="104">
        <v>48.56</v>
      </c>
      <c r="R10" s="104">
        <v>48.56</v>
      </c>
      <c r="S10" s="104">
        <v>48.56</v>
      </c>
      <c r="T10" s="104">
        <v>48.56</v>
      </c>
      <c r="U10" s="104">
        <v>48.56</v>
      </c>
      <c r="V10" s="104">
        <v>48.56</v>
      </c>
      <c r="W10" s="104">
        <v>48.56</v>
      </c>
      <c r="X10" s="104" t="s">
        <v>2</v>
      </c>
      <c r="Z10" s="104">
        <v>48.56</v>
      </c>
      <c r="AA10" s="104">
        <v>48.56</v>
      </c>
      <c r="AB10" s="104">
        <v>48.56</v>
      </c>
      <c r="AC10" s="104">
        <v>48.56</v>
      </c>
      <c r="AD10" s="104">
        <v>48.56</v>
      </c>
      <c r="AE10" s="104">
        <v>48.56</v>
      </c>
      <c r="AF10" s="104">
        <v>48.56</v>
      </c>
      <c r="AG10" s="104">
        <v>48.56</v>
      </c>
      <c r="AH10" s="104">
        <v>48.56</v>
      </c>
      <c r="AI10" s="104">
        <v>48.56</v>
      </c>
      <c r="AJ10" s="104">
        <v>48.56</v>
      </c>
      <c r="AK10" s="104">
        <v>48.56</v>
      </c>
      <c r="AM10" s="109"/>
    </row>
    <row r="11" spans="1:39" x14ac:dyDescent="0.3">
      <c r="A11" s="98" t="s">
        <v>115</v>
      </c>
      <c r="B11" s="99" t="s">
        <v>24</v>
      </c>
      <c r="C11" s="100"/>
      <c r="D11" s="101" t="s">
        <v>122</v>
      </c>
      <c r="E11" s="101" t="s">
        <v>16</v>
      </c>
      <c r="F11" s="103" t="s">
        <v>3</v>
      </c>
      <c r="G11" s="104">
        <v>46</v>
      </c>
      <c r="H11" s="105">
        <v>1</v>
      </c>
      <c r="I11" s="105">
        <v>4</v>
      </c>
      <c r="J11" s="106">
        <v>39282</v>
      </c>
      <c r="K11" s="107" t="s">
        <v>117</v>
      </c>
      <c r="L11" s="104">
        <v>47.18</v>
      </c>
      <c r="M11" s="104">
        <v>47.18</v>
      </c>
      <c r="N11" s="104">
        <v>47.18</v>
      </c>
      <c r="O11" s="104">
        <v>47.18</v>
      </c>
      <c r="P11" s="104">
        <v>47.18</v>
      </c>
      <c r="Q11" s="104">
        <v>47.18</v>
      </c>
      <c r="R11" s="104">
        <v>47.18</v>
      </c>
      <c r="S11" s="104">
        <v>47.18</v>
      </c>
      <c r="T11" s="104">
        <v>47.18</v>
      </c>
      <c r="U11" s="104">
        <v>47.18</v>
      </c>
      <c r="V11" s="104">
        <v>47.18</v>
      </c>
      <c r="W11" s="104">
        <v>47.18</v>
      </c>
      <c r="X11" s="104" t="s">
        <v>2</v>
      </c>
      <c r="Z11" s="104">
        <v>47.18</v>
      </c>
      <c r="AA11" s="104">
        <v>47.18</v>
      </c>
      <c r="AB11" s="104">
        <v>47.18</v>
      </c>
      <c r="AC11" s="104">
        <v>47.18</v>
      </c>
      <c r="AD11" s="104">
        <v>47.18</v>
      </c>
      <c r="AE11" s="104">
        <v>47.18</v>
      </c>
      <c r="AF11" s="104">
        <v>47.18</v>
      </c>
      <c r="AG11" s="104">
        <v>47.18</v>
      </c>
      <c r="AH11" s="104">
        <v>47.18</v>
      </c>
      <c r="AI11" s="104">
        <v>47.18</v>
      </c>
      <c r="AJ11" s="104">
        <v>47.18</v>
      </c>
      <c r="AK11" s="104">
        <v>47.18</v>
      </c>
      <c r="AM11" s="109"/>
    </row>
    <row r="12" spans="1:39" x14ac:dyDescent="0.3">
      <c r="A12" s="98" t="s">
        <v>123</v>
      </c>
      <c r="B12" s="99" t="s">
        <v>24</v>
      </c>
      <c r="C12" s="100" t="s">
        <v>124</v>
      </c>
      <c r="D12" s="101" t="s">
        <v>45</v>
      </c>
      <c r="E12" s="101" t="s">
        <v>44</v>
      </c>
      <c r="F12" s="103" t="s">
        <v>3</v>
      </c>
      <c r="G12" s="104">
        <v>10</v>
      </c>
      <c r="H12" s="105">
        <v>1</v>
      </c>
      <c r="I12" s="105">
        <v>1</v>
      </c>
      <c r="J12" s="106">
        <v>42917</v>
      </c>
      <c r="K12" s="107">
        <v>46568</v>
      </c>
      <c r="L12" s="104">
        <v>10</v>
      </c>
      <c r="M12" s="104">
        <v>10</v>
      </c>
      <c r="N12" s="104">
        <v>10</v>
      </c>
      <c r="O12" s="104">
        <v>10</v>
      </c>
      <c r="P12" s="104">
        <v>10</v>
      </c>
      <c r="Q12" s="104">
        <v>10</v>
      </c>
      <c r="R12" s="104">
        <v>10</v>
      </c>
      <c r="S12" s="104">
        <v>10</v>
      </c>
      <c r="T12" s="104">
        <v>10</v>
      </c>
      <c r="U12" s="104">
        <v>10</v>
      </c>
      <c r="V12" s="104">
        <v>10</v>
      </c>
      <c r="W12" s="104">
        <v>10</v>
      </c>
      <c r="X12" s="104" t="s">
        <v>2</v>
      </c>
      <c r="Z12" s="104">
        <v>20</v>
      </c>
      <c r="AA12" s="104">
        <v>20</v>
      </c>
      <c r="AB12" s="104">
        <v>20</v>
      </c>
      <c r="AC12" s="104">
        <v>20</v>
      </c>
      <c r="AD12" s="104">
        <v>20</v>
      </c>
      <c r="AE12" s="104">
        <v>20</v>
      </c>
      <c r="AF12" s="104">
        <v>20</v>
      </c>
      <c r="AG12" s="104">
        <v>20</v>
      </c>
      <c r="AH12" s="104">
        <v>20</v>
      </c>
      <c r="AI12" s="104">
        <v>20</v>
      </c>
      <c r="AJ12" s="104">
        <v>20</v>
      </c>
      <c r="AK12" s="104">
        <v>20</v>
      </c>
      <c r="AM12" s="109"/>
    </row>
    <row r="13" spans="1:39" x14ac:dyDescent="0.3">
      <c r="A13" s="98" t="s">
        <v>123</v>
      </c>
      <c r="B13" s="99" t="s">
        <v>24</v>
      </c>
      <c r="C13" s="100" t="s">
        <v>124</v>
      </c>
      <c r="D13" s="101" t="s">
        <v>47</v>
      </c>
      <c r="E13" s="101" t="s">
        <v>46</v>
      </c>
      <c r="F13" s="103" t="s">
        <v>3</v>
      </c>
      <c r="G13" s="104">
        <v>10</v>
      </c>
      <c r="H13" s="105">
        <v>1</v>
      </c>
      <c r="I13" s="105">
        <v>1</v>
      </c>
      <c r="J13" s="106">
        <v>42917</v>
      </c>
      <c r="K13" s="107">
        <v>46568</v>
      </c>
      <c r="L13" s="104">
        <v>10</v>
      </c>
      <c r="M13" s="104">
        <v>10</v>
      </c>
      <c r="N13" s="104">
        <v>10</v>
      </c>
      <c r="O13" s="104">
        <v>10</v>
      </c>
      <c r="P13" s="104">
        <v>10</v>
      </c>
      <c r="Q13" s="104">
        <v>10</v>
      </c>
      <c r="R13" s="104">
        <v>10</v>
      </c>
      <c r="S13" s="104">
        <v>10</v>
      </c>
      <c r="T13" s="104">
        <v>10</v>
      </c>
      <c r="U13" s="104">
        <v>10</v>
      </c>
      <c r="V13" s="104">
        <v>10</v>
      </c>
      <c r="W13" s="104">
        <v>10</v>
      </c>
      <c r="X13" s="104" t="s">
        <v>2</v>
      </c>
      <c r="Z13" s="104">
        <v>20</v>
      </c>
      <c r="AA13" s="104">
        <v>20</v>
      </c>
      <c r="AB13" s="104">
        <v>20</v>
      </c>
      <c r="AC13" s="104">
        <v>20</v>
      </c>
      <c r="AD13" s="104">
        <v>20</v>
      </c>
      <c r="AE13" s="104">
        <v>20</v>
      </c>
      <c r="AF13" s="104">
        <v>20</v>
      </c>
      <c r="AG13" s="104">
        <v>20</v>
      </c>
      <c r="AH13" s="104">
        <v>20</v>
      </c>
      <c r="AI13" s="104">
        <v>20</v>
      </c>
      <c r="AJ13" s="104">
        <v>20</v>
      </c>
      <c r="AK13" s="104">
        <v>20</v>
      </c>
      <c r="AM13" s="109"/>
    </row>
    <row r="14" spans="1:39" x14ac:dyDescent="0.3">
      <c r="A14" s="98" t="s">
        <v>125</v>
      </c>
      <c r="B14" s="99" t="s">
        <v>24</v>
      </c>
      <c r="C14" s="100"/>
      <c r="D14" s="101" t="s">
        <v>126</v>
      </c>
      <c r="E14" s="101" t="s">
        <v>10</v>
      </c>
      <c r="F14" s="103" t="s">
        <v>3</v>
      </c>
      <c r="G14" s="104">
        <v>7.93</v>
      </c>
      <c r="H14" s="105" t="s">
        <v>89</v>
      </c>
      <c r="I14" s="105">
        <v>4</v>
      </c>
      <c r="J14" s="106">
        <v>32140</v>
      </c>
      <c r="K14" s="107">
        <v>46265.999988425923</v>
      </c>
      <c r="L14" s="104">
        <v>3.84</v>
      </c>
      <c r="M14" s="104">
        <v>4.1100000000000003</v>
      </c>
      <c r="N14" s="104">
        <v>8.2799999999999994</v>
      </c>
      <c r="O14" s="104">
        <v>26.35</v>
      </c>
      <c r="P14" s="104">
        <v>6.88</v>
      </c>
      <c r="Q14" s="104">
        <v>5.52</v>
      </c>
      <c r="R14" s="104">
        <v>13.32</v>
      </c>
      <c r="S14" s="104">
        <v>7.93</v>
      </c>
      <c r="T14" s="104">
        <v>13.95</v>
      </c>
      <c r="U14" s="104">
        <v>7.64</v>
      </c>
      <c r="V14" s="104">
        <v>6.21</v>
      </c>
      <c r="W14" s="104">
        <v>1.26</v>
      </c>
      <c r="X14" s="104" t="s">
        <v>2</v>
      </c>
      <c r="Z14" s="104" t="s">
        <v>89</v>
      </c>
      <c r="AA14" s="104" t="s">
        <v>89</v>
      </c>
      <c r="AB14" s="104" t="s">
        <v>89</v>
      </c>
      <c r="AC14" s="104" t="s">
        <v>89</v>
      </c>
      <c r="AD14" s="104" t="s">
        <v>89</v>
      </c>
      <c r="AE14" s="104" t="s">
        <v>89</v>
      </c>
      <c r="AF14" s="104" t="s">
        <v>89</v>
      </c>
      <c r="AG14" s="104" t="s">
        <v>89</v>
      </c>
      <c r="AH14" s="104" t="s">
        <v>89</v>
      </c>
      <c r="AI14" s="104" t="s">
        <v>89</v>
      </c>
      <c r="AJ14" s="104" t="s">
        <v>89</v>
      </c>
      <c r="AK14" s="104" t="s">
        <v>89</v>
      </c>
      <c r="AM14" s="109"/>
    </row>
    <row r="15" spans="1:39" x14ac:dyDescent="0.3">
      <c r="A15" s="98" t="s">
        <v>127</v>
      </c>
      <c r="B15" s="99" t="s">
        <v>24</v>
      </c>
      <c r="C15" s="100" t="s">
        <v>128</v>
      </c>
      <c r="D15" s="101" t="s">
        <v>129</v>
      </c>
      <c r="E15" s="101" t="s">
        <v>58</v>
      </c>
      <c r="F15" s="103" t="s">
        <v>3</v>
      </c>
      <c r="G15" s="104">
        <v>674.7</v>
      </c>
      <c r="H15" s="105">
        <v>1</v>
      </c>
      <c r="I15" s="105">
        <v>4</v>
      </c>
      <c r="J15" s="106">
        <v>43983</v>
      </c>
      <c r="K15" s="107">
        <v>51287</v>
      </c>
      <c r="L15" s="104">
        <v>674.7</v>
      </c>
      <c r="M15" s="104">
        <v>674.7</v>
      </c>
      <c r="N15" s="104">
        <v>674.7</v>
      </c>
      <c r="O15" s="104">
        <v>674.7</v>
      </c>
      <c r="P15" s="104">
        <v>674.7</v>
      </c>
      <c r="Q15" s="104">
        <v>674.7</v>
      </c>
      <c r="R15" s="104">
        <v>674.7</v>
      </c>
      <c r="S15" s="104">
        <v>674.7</v>
      </c>
      <c r="T15" s="104">
        <v>674.7</v>
      </c>
      <c r="U15" s="104">
        <v>674.7</v>
      </c>
      <c r="V15" s="104">
        <v>674.7</v>
      </c>
      <c r="W15" s="104">
        <v>674.7</v>
      </c>
      <c r="X15" s="104" t="s">
        <v>2</v>
      </c>
      <c r="Z15" s="104">
        <v>541.94000000000005</v>
      </c>
      <c r="AA15" s="104">
        <v>541.94000000000005</v>
      </c>
      <c r="AB15" s="104">
        <v>541.94000000000005</v>
      </c>
      <c r="AC15" s="104">
        <v>541.94000000000005</v>
      </c>
      <c r="AD15" s="104">
        <v>541.94000000000005</v>
      </c>
      <c r="AE15" s="104">
        <v>541.94000000000005</v>
      </c>
      <c r="AF15" s="104">
        <v>541.94000000000005</v>
      </c>
      <c r="AG15" s="104">
        <v>541.94000000000005</v>
      </c>
      <c r="AH15" s="104">
        <v>541.94000000000005</v>
      </c>
      <c r="AI15" s="104">
        <v>541.94000000000005</v>
      </c>
      <c r="AJ15" s="104">
        <v>541.94000000000005</v>
      </c>
      <c r="AK15" s="104">
        <v>541.94000000000005</v>
      </c>
      <c r="AM15" s="109"/>
    </row>
    <row r="16" spans="1:39" x14ac:dyDescent="0.3">
      <c r="A16" s="98" t="s">
        <v>127</v>
      </c>
      <c r="B16" s="99" t="s">
        <v>24</v>
      </c>
      <c r="C16" s="100" t="s">
        <v>128</v>
      </c>
      <c r="D16" s="101" t="s">
        <v>130</v>
      </c>
      <c r="E16" s="101" t="s">
        <v>59</v>
      </c>
      <c r="F16" s="103" t="s">
        <v>3</v>
      </c>
      <c r="G16" s="104">
        <v>673.8</v>
      </c>
      <c r="H16" s="105">
        <v>1</v>
      </c>
      <c r="I16" s="105">
        <v>4</v>
      </c>
      <c r="J16" s="106">
        <v>43952</v>
      </c>
      <c r="K16" s="107">
        <v>51256</v>
      </c>
      <c r="L16" s="104">
        <v>673.8</v>
      </c>
      <c r="M16" s="104">
        <v>673.8</v>
      </c>
      <c r="N16" s="104">
        <v>673.8</v>
      </c>
      <c r="O16" s="104">
        <v>673.8</v>
      </c>
      <c r="P16" s="104">
        <v>673.8</v>
      </c>
      <c r="Q16" s="104">
        <v>673.8</v>
      </c>
      <c r="R16" s="104">
        <v>673.8</v>
      </c>
      <c r="S16" s="104">
        <v>673.8</v>
      </c>
      <c r="T16" s="104">
        <v>673.8</v>
      </c>
      <c r="U16" s="104">
        <v>673.8</v>
      </c>
      <c r="V16" s="104">
        <v>673.8</v>
      </c>
      <c r="W16" s="104">
        <v>673.8</v>
      </c>
      <c r="X16" s="104" t="s">
        <v>2</v>
      </c>
      <c r="Z16" s="104">
        <v>534.64</v>
      </c>
      <c r="AA16" s="104">
        <v>534.64</v>
      </c>
      <c r="AB16" s="104">
        <v>534.64</v>
      </c>
      <c r="AC16" s="104">
        <v>534.64</v>
      </c>
      <c r="AD16" s="104">
        <v>534.64</v>
      </c>
      <c r="AE16" s="104">
        <v>534.64</v>
      </c>
      <c r="AF16" s="104">
        <v>534.64</v>
      </c>
      <c r="AG16" s="104">
        <v>534.64</v>
      </c>
      <c r="AH16" s="104">
        <v>534.64</v>
      </c>
      <c r="AI16" s="104">
        <v>534.64</v>
      </c>
      <c r="AJ16" s="104">
        <v>534.64</v>
      </c>
      <c r="AK16" s="104">
        <v>534.64</v>
      </c>
      <c r="AM16" s="109"/>
    </row>
    <row r="17" spans="1:39" x14ac:dyDescent="0.3">
      <c r="A17" s="98" t="s">
        <v>127</v>
      </c>
      <c r="B17" s="99" t="s">
        <v>24</v>
      </c>
      <c r="C17" s="100" t="s">
        <v>128</v>
      </c>
      <c r="D17" s="101" t="s">
        <v>131</v>
      </c>
      <c r="E17" s="101" t="s">
        <v>60</v>
      </c>
      <c r="F17" s="103" t="s">
        <v>3</v>
      </c>
      <c r="G17" s="104">
        <v>49</v>
      </c>
      <c r="H17" s="105">
        <v>1</v>
      </c>
      <c r="I17" s="105">
        <v>4</v>
      </c>
      <c r="J17" s="106">
        <v>44013</v>
      </c>
      <c r="K17" s="107">
        <v>51317</v>
      </c>
      <c r="L17" s="104">
        <v>49</v>
      </c>
      <c r="M17" s="104">
        <v>49</v>
      </c>
      <c r="N17" s="104">
        <v>49</v>
      </c>
      <c r="O17" s="104">
        <v>49</v>
      </c>
      <c r="P17" s="104">
        <v>49</v>
      </c>
      <c r="Q17" s="104">
        <v>49</v>
      </c>
      <c r="R17" s="104">
        <v>49</v>
      </c>
      <c r="S17" s="104">
        <v>49</v>
      </c>
      <c r="T17" s="104">
        <v>49</v>
      </c>
      <c r="U17" s="104">
        <v>49</v>
      </c>
      <c r="V17" s="104">
        <v>49</v>
      </c>
      <c r="W17" s="104">
        <v>49</v>
      </c>
      <c r="X17" s="104" t="s">
        <v>2</v>
      </c>
      <c r="Z17" s="104">
        <v>49</v>
      </c>
      <c r="AA17" s="104">
        <v>49</v>
      </c>
      <c r="AB17" s="104">
        <v>49</v>
      </c>
      <c r="AC17" s="104">
        <v>49</v>
      </c>
      <c r="AD17" s="104">
        <v>49</v>
      </c>
      <c r="AE17" s="104">
        <v>49</v>
      </c>
      <c r="AF17" s="104">
        <v>49</v>
      </c>
      <c r="AG17" s="104">
        <v>49</v>
      </c>
      <c r="AH17" s="104">
        <v>49</v>
      </c>
      <c r="AI17" s="104">
        <v>49</v>
      </c>
      <c r="AJ17" s="104">
        <v>49</v>
      </c>
      <c r="AK17" s="104">
        <v>49</v>
      </c>
      <c r="AM17" s="109"/>
    </row>
    <row r="18" spans="1:39" x14ac:dyDescent="0.3">
      <c r="A18" s="98" t="s">
        <v>127</v>
      </c>
      <c r="B18" s="99" t="s">
        <v>24</v>
      </c>
      <c r="C18" s="100" t="s">
        <v>128</v>
      </c>
      <c r="D18" s="101" t="s">
        <v>131</v>
      </c>
      <c r="E18" s="101" t="s">
        <v>61</v>
      </c>
      <c r="F18" s="103" t="s">
        <v>3</v>
      </c>
      <c r="G18" s="104">
        <v>49</v>
      </c>
      <c r="H18" s="105">
        <v>1</v>
      </c>
      <c r="I18" s="105">
        <v>4</v>
      </c>
      <c r="J18" s="106">
        <v>44013</v>
      </c>
      <c r="K18" s="107">
        <v>51317</v>
      </c>
      <c r="L18" s="104">
        <v>49</v>
      </c>
      <c r="M18" s="104">
        <v>49</v>
      </c>
      <c r="N18" s="104">
        <v>49</v>
      </c>
      <c r="O18" s="104">
        <v>49</v>
      </c>
      <c r="P18" s="104">
        <v>49</v>
      </c>
      <c r="Q18" s="104">
        <v>49</v>
      </c>
      <c r="R18" s="104">
        <v>49</v>
      </c>
      <c r="S18" s="104">
        <v>49</v>
      </c>
      <c r="T18" s="104">
        <v>49</v>
      </c>
      <c r="U18" s="104">
        <v>49</v>
      </c>
      <c r="V18" s="104">
        <v>49</v>
      </c>
      <c r="W18" s="104">
        <v>49</v>
      </c>
      <c r="X18" s="104" t="s">
        <v>2</v>
      </c>
      <c r="Z18" s="104">
        <v>49</v>
      </c>
      <c r="AA18" s="104">
        <v>49</v>
      </c>
      <c r="AB18" s="104">
        <v>49</v>
      </c>
      <c r="AC18" s="104">
        <v>49</v>
      </c>
      <c r="AD18" s="104">
        <v>49</v>
      </c>
      <c r="AE18" s="104">
        <v>49</v>
      </c>
      <c r="AF18" s="104">
        <v>49</v>
      </c>
      <c r="AG18" s="104">
        <v>49</v>
      </c>
      <c r="AH18" s="104">
        <v>49</v>
      </c>
      <c r="AI18" s="104">
        <v>49</v>
      </c>
      <c r="AJ18" s="104">
        <v>49</v>
      </c>
      <c r="AK18" s="104">
        <v>49</v>
      </c>
      <c r="AM18" s="109"/>
    </row>
    <row r="19" spans="1:39" x14ac:dyDescent="0.3">
      <c r="A19" s="98" t="s">
        <v>127</v>
      </c>
      <c r="B19" s="99" t="s">
        <v>24</v>
      </c>
      <c r="C19" s="100" t="s">
        <v>128</v>
      </c>
      <c r="D19" s="101" t="s">
        <v>132</v>
      </c>
      <c r="E19" s="101" t="s">
        <v>62</v>
      </c>
      <c r="F19" s="103" t="s">
        <v>3</v>
      </c>
      <c r="G19" s="104">
        <v>100</v>
      </c>
      <c r="H19" s="105">
        <v>1</v>
      </c>
      <c r="I19" s="105">
        <v>1</v>
      </c>
      <c r="J19" s="106">
        <v>44197</v>
      </c>
      <c r="K19" s="107">
        <v>51501</v>
      </c>
      <c r="L19" s="104">
        <v>100</v>
      </c>
      <c r="M19" s="104">
        <v>100</v>
      </c>
      <c r="N19" s="104">
        <v>100</v>
      </c>
      <c r="O19" s="104">
        <v>100</v>
      </c>
      <c r="P19" s="104">
        <v>100</v>
      </c>
      <c r="Q19" s="104">
        <v>100</v>
      </c>
      <c r="R19" s="104">
        <v>100</v>
      </c>
      <c r="S19" s="104">
        <v>100</v>
      </c>
      <c r="T19" s="104">
        <v>100</v>
      </c>
      <c r="U19" s="104">
        <v>100</v>
      </c>
      <c r="V19" s="104">
        <v>100</v>
      </c>
      <c r="W19" s="104">
        <v>100</v>
      </c>
      <c r="X19" s="104" t="s">
        <v>2</v>
      </c>
      <c r="Z19" s="104">
        <v>200</v>
      </c>
      <c r="AA19" s="104">
        <v>200</v>
      </c>
      <c r="AB19" s="104">
        <v>200</v>
      </c>
      <c r="AC19" s="104">
        <v>200</v>
      </c>
      <c r="AD19" s="104">
        <v>200</v>
      </c>
      <c r="AE19" s="104">
        <v>200</v>
      </c>
      <c r="AF19" s="104">
        <v>200</v>
      </c>
      <c r="AG19" s="104">
        <v>200</v>
      </c>
      <c r="AH19" s="104">
        <v>200</v>
      </c>
      <c r="AI19" s="104">
        <v>200</v>
      </c>
      <c r="AJ19" s="104">
        <v>200</v>
      </c>
      <c r="AK19" s="104">
        <v>200</v>
      </c>
      <c r="AM19" s="109"/>
    </row>
    <row r="20" spans="1:39" x14ac:dyDescent="0.3">
      <c r="A20" s="98" t="s">
        <v>133</v>
      </c>
      <c r="B20" s="99" t="s">
        <v>24</v>
      </c>
      <c r="C20" s="100" t="s">
        <v>128</v>
      </c>
      <c r="D20" s="101" t="s">
        <v>134</v>
      </c>
      <c r="E20" s="101" t="s">
        <v>70</v>
      </c>
      <c r="F20" s="103" t="s">
        <v>4</v>
      </c>
      <c r="G20" s="104">
        <v>100</v>
      </c>
      <c r="H20" s="105">
        <v>3</v>
      </c>
      <c r="I20" s="105">
        <v>1</v>
      </c>
      <c r="J20" s="106">
        <v>44378</v>
      </c>
      <c r="K20" s="107">
        <v>51591</v>
      </c>
      <c r="L20" s="104">
        <v>100</v>
      </c>
      <c r="M20" s="104">
        <v>100</v>
      </c>
      <c r="N20" s="104">
        <v>100</v>
      </c>
      <c r="O20" s="104">
        <v>100</v>
      </c>
      <c r="P20" s="104">
        <v>100</v>
      </c>
      <c r="Q20" s="104">
        <v>100</v>
      </c>
      <c r="R20" s="104">
        <v>100</v>
      </c>
      <c r="S20" s="104">
        <v>100</v>
      </c>
      <c r="T20" s="104">
        <v>100</v>
      </c>
      <c r="U20" s="104">
        <v>100</v>
      </c>
      <c r="V20" s="104">
        <v>100</v>
      </c>
      <c r="W20" s="104">
        <v>100</v>
      </c>
      <c r="X20" s="104" t="s">
        <v>2</v>
      </c>
      <c r="Z20" s="104">
        <v>200</v>
      </c>
      <c r="AA20" s="104">
        <v>200</v>
      </c>
      <c r="AB20" s="104">
        <v>200</v>
      </c>
      <c r="AC20" s="104">
        <v>200</v>
      </c>
      <c r="AD20" s="104">
        <v>200</v>
      </c>
      <c r="AE20" s="104">
        <v>200</v>
      </c>
      <c r="AF20" s="104">
        <v>200</v>
      </c>
      <c r="AG20" s="104">
        <v>200</v>
      </c>
      <c r="AH20" s="104">
        <v>200</v>
      </c>
      <c r="AI20" s="104">
        <v>200</v>
      </c>
      <c r="AJ20" s="104">
        <v>200</v>
      </c>
      <c r="AK20" s="104">
        <v>200</v>
      </c>
      <c r="AM20" s="109"/>
    </row>
    <row r="21" spans="1:39" x14ac:dyDescent="0.3">
      <c r="A21" s="98" t="s">
        <v>135</v>
      </c>
      <c r="B21" s="99" t="s">
        <v>24</v>
      </c>
      <c r="C21" s="100" t="s">
        <v>128</v>
      </c>
      <c r="D21" s="101" t="s">
        <v>136</v>
      </c>
      <c r="E21" s="101" t="s">
        <v>137</v>
      </c>
      <c r="F21" s="103" t="s">
        <v>4</v>
      </c>
      <c r="G21" s="104">
        <v>40</v>
      </c>
      <c r="H21" s="105">
        <v>3</v>
      </c>
      <c r="I21" s="105">
        <v>1</v>
      </c>
      <c r="J21" s="106">
        <v>45444</v>
      </c>
      <c r="K21" s="107">
        <v>51470</v>
      </c>
      <c r="L21" s="110"/>
      <c r="M21" s="110"/>
      <c r="N21" s="110"/>
      <c r="O21" s="110"/>
      <c r="P21" s="110"/>
      <c r="Q21" s="104">
        <v>40</v>
      </c>
      <c r="R21" s="104">
        <v>40</v>
      </c>
      <c r="S21" s="104">
        <v>40</v>
      </c>
      <c r="T21" s="104">
        <v>40</v>
      </c>
      <c r="U21" s="104">
        <v>40</v>
      </c>
      <c r="V21" s="104">
        <v>40</v>
      </c>
      <c r="W21" s="104">
        <v>40</v>
      </c>
      <c r="X21" s="104" t="s">
        <v>2</v>
      </c>
      <c r="Z21" s="110"/>
      <c r="AA21" s="110"/>
      <c r="AB21" s="110"/>
      <c r="AC21" s="110"/>
      <c r="AD21" s="110"/>
      <c r="AE21" s="104">
        <v>80</v>
      </c>
      <c r="AF21" s="104">
        <v>80</v>
      </c>
      <c r="AG21" s="104">
        <v>80</v>
      </c>
      <c r="AH21" s="104">
        <v>80</v>
      </c>
      <c r="AI21" s="104">
        <v>80</v>
      </c>
      <c r="AJ21" s="104">
        <v>80</v>
      </c>
      <c r="AK21" s="104">
        <v>80</v>
      </c>
      <c r="AM21" s="109"/>
    </row>
    <row r="22" spans="1:39" x14ac:dyDescent="0.3">
      <c r="A22" s="98" t="s">
        <v>135</v>
      </c>
      <c r="B22" s="99" t="s">
        <v>24</v>
      </c>
      <c r="C22" s="100" t="s">
        <v>128</v>
      </c>
      <c r="D22" s="101" t="s">
        <v>138</v>
      </c>
      <c r="E22" s="101" t="s">
        <v>63</v>
      </c>
      <c r="F22" s="103" t="s">
        <v>4</v>
      </c>
      <c r="G22" s="104">
        <v>10</v>
      </c>
      <c r="H22" s="105">
        <v>3</v>
      </c>
      <c r="I22" s="105">
        <v>1</v>
      </c>
      <c r="J22" s="106">
        <v>44287</v>
      </c>
      <c r="K22" s="107">
        <v>51470</v>
      </c>
      <c r="L22" s="104">
        <v>10</v>
      </c>
      <c r="M22" s="104">
        <v>10</v>
      </c>
      <c r="N22" s="104">
        <v>10</v>
      </c>
      <c r="O22" s="104">
        <v>10</v>
      </c>
      <c r="P22" s="104">
        <v>10</v>
      </c>
      <c r="Q22" s="104">
        <v>10</v>
      </c>
      <c r="R22" s="104">
        <v>10</v>
      </c>
      <c r="S22" s="104">
        <v>10</v>
      </c>
      <c r="T22" s="104">
        <v>10</v>
      </c>
      <c r="U22" s="104">
        <v>10</v>
      </c>
      <c r="V22" s="104">
        <v>10</v>
      </c>
      <c r="W22" s="104">
        <v>10</v>
      </c>
      <c r="X22" s="104" t="s">
        <v>2</v>
      </c>
      <c r="Z22" s="104">
        <v>20</v>
      </c>
      <c r="AA22" s="104">
        <v>20</v>
      </c>
      <c r="AB22" s="104">
        <v>20</v>
      </c>
      <c r="AC22" s="104">
        <v>20</v>
      </c>
      <c r="AD22" s="104">
        <v>20</v>
      </c>
      <c r="AE22" s="104">
        <v>20</v>
      </c>
      <c r="AF22" s="104">
        <v>20</v>
      </c>
      <c r="AG22" s="104">
        <v>20</v>
      </c>
      <c r="AH22" s="104">
        <v>20</v>
      </c>
      <c r="AI22" s="104">
        <v>20</v>
      </c>
      <c r="AJ22" s="104">
        <v>20</v>
      </c>
      <c r="AK22" s="104">
        <v>20</v>
      </c>
      <c r="AM22" s="109"/>
    </row>
    <row r="23" spans="1:39" x14ac:dyDescent="0.3">
      <c r="A23" s="98" t="s">
        <v>135</v>
      </c>
      <c r="B23" s="99" t="s">
        <v>24</v>
      </c>
      <c r="C23" s="100" t="s">
        <v>128</v>
      </c>
      <c r="D23" s="101" t="s">
        <v>139</v>
      </c>
      <c r="E23" s="101" t="s">
        <v>66</v>
      </c>
      <c r="F23" s="103" t="s">
        <v>4</v>
      </c>
      <c r="G23" s="104">
        <v>11</v>
      </c>
      <c r="H23" s="105">
        <v>3</v>
      </c>
      <c r="I23" s="105">
        <v>1</v>
      </c>
      <c r="J23" s="106">
        <v>44348</v>
      </c>
      <c r="K23" s="107">
        <v>51501</v>
      </c>
      <c r="L23" s="104">
        <v>11</v>
      </c>
      <c r="M23" s="104">
        <v>11</v>
      </c>
      <c r="N23" s="104">
        <v>11</v>
      </c>
      <c r="O23" s="104">
        <v>11</v>
      </c>
      <c r="P23" s="104">
        <v>11</v>
      </c>
      <c r="Q23" s="104">
        <v>11</v>
      </c>
      <c r="R23" s="104">
        <v>11</v>
      </c>
      <c r="S23" s="104">
        <v>11</v>
      </c>
      <c r="T23" s="104">
        <v>11</v>
      </c>
      <c r="U23" s="104">
        <v>11</v>
      </c>
      <c r="V23" s="104">
        <v>11</v>
      </c>
      <c r="W23" s="104">
        <v>11</v>
      </c>
      <c r="X23" s="104" t="s">
        <v>2</v>
      </c>
      <c r="Z23" s="104">
        <v>22</v>
      </c>
      <c r="AA23" s="104">
        <v>22</v>
      </c>
      <c r="AB23" s="104">
        <v>22</v>
      </c>
      <c r="AC23" s="104">
        <v>22</v>
      </c>
      <c r="AD23" s="104">
        <v>22</v>
      </c>
      <c r="AE23" s="104">
        <v>22</v>
      </c>
      <c r="AF23" s="104">
        <v>22</v>
      </c>
      <c r="AG23" s="104">
        <v>22</v>
      </c>
      <c r="AH23" s="104">
        <v>22</v>
      </c>
      <c r="AI23" s="104">
        <v>22</v>
      </c>
      <c r="AJ23" s="104">
        <v>22</v>
      </c>
      <c r="AK23" s="104">
        <v>22</v>
      </c>
      <c r="AM23" s="109"/>
    </row>
    <row r="24" spans="1:39" x14ac:dyDescent="0.3">
      <c r="A24" s="98" t="s">
        <v>135</v>
      </c>
      <c r="B24" s="99" t="s">
        <v>24</v>
      </c>
      <c r="C24" s="100" t="s">
        <v>128</v>
      </c>
      <c r="D24" s="101" t="s">
        <v>140</v>
      </c>
      <c r="E24" s="101" t="s">
        <v>137</v>
      </c>
      <c r="F24" s="103" t="s">
        <v>4</v>
      </c>
      <c r="G24" s="104">
        <v>5</v>
      </c>
      <c r="H24" s="105">
        <v>3</v>
      </c>
      <c r="I24" s="105">
        <v>1</v>
      </c>
      <c r="J24" s="106">
        <v>45444</v>
      </c>
      <c r="K24" s="107">
        <v>51591</v>
      </c>
      <c r="L24" s="110"/>
      <c r="M24" s="110"/>
      <c r="N24" s="110"/>
      <c r="O24" s="110"/>
      <c r="P24" s="110"/>
      <c r="Q24" s="104">
        <v>5</v>
      </c>
      <c r="R24" s="104">
        <v>5</v>
      </c>
      <c r="S24" s="104">
        <v>5</v>
      </c>
      <c r="T24" s="104">
        <v>5</v>
      </c>
      <c r="U24" s="104">
        <v>5</v>
      </c>
      <c r="V24" s="104">
        <v>5</v>
      </c>
      <c r="W24" s="104">
        <v>5</v>
      </c>
      <c r="X24" s="104" t="s">
        <v>2</v>
      </c>
      <c r="Z24" s="110"/>
      <c r="AA24" s="110"/>
      <c r="AB24" s="110"/>
      <c r="AC24" s="110"/>
      <c r="AD24" s="110"/>
      <c r="AE24" s="104">
        <v>10</v>
      </c>
      <c r="AF24" s="104">
        <v>10</v>
      </c>
      <c r="AG24" s="104">
        <v>10</v>
      </c>
      <c r="AH24" s="104">
        <v>10</v>
      </c>
      <c r="AI24" s="104">
        <v>10</v>
      </c>
      <c r="AJ24" s="104">
        <v>10</v>
      </c>
      <c r="AK24" s="104">
        <v>10</v>
      </c>
      <c r="AM24" s="109"/>
    </row>
    <row r="25" spans="1:39" x14ac:dyDescent="0.3">
      <c r="A25" s="98" t="s">
        <v>141</v>
      </c>
      <c r="B25" s="99" t="s">
        <v>24</v>
      </c>
      <c r="C25" s="100" t="s">
        <v>142</v>
      </c>
      <c r="D25" s="101" t="s">
        <v>143</v>
      </c>
      <c r="E25" s="101" t="s">
        <v>18</v>
      </c>
      <c r="F25" s="103" t="s">
        <v>4</v>
      </c>
      <c r="G25" s="111">
        <v>19.41</v>
      </c>
      <c r="H25" s="105" t="s">
        <v>144</v>
      </c>
      <c r="I25" s="105">
        <v>4</v>
      </c>
      <c r="J25" s="106">
        <v>43831</v>
      </c>
      <c r="K25" s="107">
        <v>46387</v>
      </c>
      <c r="L25" s="111">
        <v>28.35</v>
      </c>
      <c r="M25" s="111">
        <v>22.46</v>
      </c>
      <c r="N25" s="111">
        <v>28.38</v>
      </c>
      <c r="O25" s="111">
        <v>28.33</v>
      </c>
      <c r="P25" s="111">
        <v>28.21</v>
      </c>
      <c r="Q25" s="111">
        <v>28.06</v>
      </c>
      <c r="R25" s="111">
        <v>27.46</v>
      </c>
      <c r="S25" s="111">
        <v>19.41</v>
      </c>
      <c r="T25" s="111">
        <v>19.22</v>
      </c>
      <c r="U25" s="111">
        <v>19.2</v>
      </c>
      <c r="V25" s="111">
        <v>19.239999999999998</v>
      </c>
      <c r="W25" s="111">
        <v>19.440000000000001</v>
      </c>
      <c r="X25" s="111" t="s">
        <v>2</v>
      </c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M25" s="109"/>
    </row>
    <row r="26" spans="1:39" x14ac:dyDescent="0.3">
      <c r="A26" s="98" t="s">
        <v>145</v>
      </c>
      <c r="B26" s="99" t="s">
        <v>24</v>
      </c>
      <c r="C26" s="100" t="s">
        <v>142</v>
      </c>
      <c r="D26" s="101" t="s">
        <v>143</v>
      </c>
      <c r="E26" s="101" t="s">
        <v>71</v>
      </c>
      <c r="F26" s="103" t="s">
        <v>4</v>
      </c>
      <c r="G26" s="111">
        <v>19.61</v>
      </c>
      <c r="H26" s="105" t="s">
        <v>144</v>
      </c>
      <c r="I26" s="105">
        <v>4</v>
      </c>
      <c r="J26" s="106">
        <v>44075</v>
      </c>
      <c r="K26" s="107">
        <v>46387</v>
      </c>
      <c r="L26" s="111">
        <v>19.170000000000002</v>
      </c>
      <c r="M26" s="111">
        <v>18.8</v>
      </c>
      <c r="N26" s="111">
        <v>17.87</v>
      </c>
      <c r="O26" s="111">
        <v>18.55</v>
      </c>
      <c r="P26" s="111">
        <v>18.27</v>
      </c>
      <c r="Q26" s="111">
        <v>18.02</v>
      </c>
      <c r="R26" s="111">
        <v>18.39</v>
      </c>
      <c r="S26" s="111">
        <v>19.61</v>
      </c>
      <c r="T26" s="111">
        <v>18.64</v>
      </c>
      <c r="U26" s="111">
        <v>18.899999999999999</v>
      </c>
      <c r="V26" s="111">
        <v>15.88</v>
      </c>
      <c r="W26" s="111">
        <v>18.73</v>
      </c>
      <c r="X26" s="111" t="s">
        <v>2</v>
      </c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M26" s="109"/>
    </row>
    <row r="27" spans="1:39" x14ac:dyDescent="0.3">
      <c r="A27" s="112"/>
      <c r="B27" s="113"/>
      <c r="C27" s="114"/>
      <c r="D27" s="112"/>
      <c r="E27" s="113"/>
      <c r="F27" s="115"/>
      <c r="G27" s="116"/>
      <c r="H27" s="113"/>
      <c r="I27" s="113"/>
      <c r="J27" s="117"/>
      <c r="K27" s="117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08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M27" s="109"/>
    </row>
    <row r="28" spans="1:39" ht="41.4" x14ac:dyDescent="0.3">
      <c r="A28" s="119" t="s">
        <v>146</v>
      </c>
      <c r="B28" s="119"/>
      <c r="C28" s="119" t="s">
        <v>104</v>
      </c>
      <c r="D28" s="119" t="s">
        <v>105</v>
      </c>
      <c r="E28" s="119" t="s">
        <v>1</v>
      </c>
      <c r="F28" s="119" t="s">
        <v>21</v>
      </c>
      <c r="G28" s="119" t="s">
        <v>29</v>
      </c>
      <c r="H28" s="119" t="s">
        <v>106</v>
      </c>
      <c r="I28" s="119"/>
      <c r="J28" s="120" t="s">
        <v>147</v>
      </c>
      <c r="K28" s="120" t="s">
        <v>26</v>
      </c>
      <c r="L28" s="121" t="s">
        <v>90</v>
      </c>
      <c r="M28" s="121" t="s">
        <v>91</v>
      </c>
      <c r="N28" s="121" t="s">
        <v>92</v>
      </c>
      <c r="O28" s="121" t="s">
        <v>93</v>
      </c>
      <c r="P28" s="121" t="s">
        <v>94</v>
      </c>
      <c r="Q28" s="121" t="s">
        <v>95</v>
      </c>
      <c r="R28" s="121" t="s">
        <v>96</v>
      </c>
      <c r="S28" s="121" t="s">
        <v>97</v>
      </c>
      <c r="T28" s="121" t="s">
        <v>98</v>
      </c>
      <c r="U28" s="121" t="s">
        <v>99</v>
      </c>
      <c r="V28" s="121" t="s">
        <v>100</v>
      </c>
      <c r="W28" s="121" t="s">
        <v>101</v>
      </c>
      <c r="X28" s="122"/>
      <c r="Y28" s="122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84" t="s">
        <v>89</v>
      </c>
      <c r="AM28" s="109"/>
    </row>
    <row r="29" spans="1:39" x14ac:dyDescent="0.3">
      <c r="A29" s="123" t="s">
        <v>148</v>
      </c>
      <c r="B29" s="123"/>
      <c r="C29" s="123"/>
      <c r="D29" s="124" t="s">
        <v>149</v>
      </c>
      <c r="E29" s="123" t="s">
        <v>150</v>
      </c>
      <c r="F29" s="125" t="s">
        <v>6</v>
      </c>
      <c r="G29" s="126"/>
      <c r="H29" s="123"/>
      <c r="I29" s="123"/>
      <c r="J29" s="127">
        <v>45292</v>
      </c>
      <c r="K29" s="127">
        <v>45657</v>
      </c>
      <c r="L29" s="128">
        <v>50</v>
      </c>
      <c r="M29" s="128">
        <v>50</v>
      </c>
      <c r="N29" s="128">
        <v>50</v>
      </c>
      <c r="O29" s="128">
        <v>50</v>
      </c>
      <c r="P29" s="128">
        <v>50</v>
      </c>
      <c r="Q29" s="128">
        <v>50</v>
      </c>
      <c r="R29" s="128">
        <v>50</v>
      </c>
      <c r="S29" s="128">
        <v>50</v>
      </c>
      <c r="T29" s="128">
        <v>50</v>
      </c>
      <c r="U29" s="128">
        <v>50</v>
      </c>
      <c r="V29" s="128">
        <v>50</v>
      </c>
      <c r="W29" s="128">
        <v>50</v>
      </c>
      <c r="X29" s="108"/>
      <c r="Y29" s="122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M29" s="109"/>
    </row>
    <row r="30" spans="1:39" x14ac:dyDescent="0.3">
      <c r="A30" s="123" t="s">
        <v>148</v>
      </c>
      <c r="B30" s="123"/>
      <c r="C30" s="123"/>
      <c r="D30" s="124" t="s">
        <v>151</v>
      </c>
      <c r="E30" s="123" t="s">
        <v>150</v>
      </c>
      <c r="F30" s="125" t="s">
        <v>6</v>
      </c>
      <c r="G30" s="126"/>
      <c r="H30" s="123"/>
      <c r="I30" s="123"/>
      <c r="J30" s="127">
        <v>45292</v>
      </c>
      <c r="K30" s="127">
        <v>45657</v>
      </c>
      <c r="L30" s="128">
        <v>16.3</v>
      </c>
      <c r="M30" s="128">
        <v>16.3</v>
      </c>
      <c r="N30" s="128">
        <v>16.3</v>
      </c>
      <c r="O30" s="128">
        <v>18.3</v>
      </c>
      <c r="P30" s="128">
        <v>20</v>
      </c>
      <c r="Q30" s="128">
        <v>22.5</v>
      </c>
      <c r="R30" s="128">
        <v>25</v>
      </c>
      <c r="S30" s="128">
        <v>25</v>
      </c>
      <c r="T30" s="128">
        <v>25</v>
      </c>
      <c r="U30" s="128">
        <v>22.5</v>
      </c>
      <c r="V30" s="128">
        <v>20</v>
      </c>
      <c r="W30" s="128">
        <v>20</v>
      </c>
      <c r="X30" s="108"/>
      <c r="Y30" s="122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M30" s="109"/>
    </row>
    <row r="31" spans="1:39" x14ac:dyDescent="0.3">
      <c r="A31" s="123" t="s">
        <v>148</v>
      </c>
      <c r="B31" s="123"/>
      <c r="C31" s="123"/>
      <c r="D31" s="124" t="s">
        <v>152</v>
      </c>
      <c r="E31" s="123" t="s">
        <v>150</v>
      </c>
      <c r="F31" s="125" t="s">
        <v>6</v>
      </c>
      <c r="G31" s="126"/>
      <c r="H31" s="123"/>
      <c r="I31" s="123"/>
      <c r="J31" s="127">
        <v>45292</v>
      </c>
      <c r="K31" s="127">
        <v>45657</v>
      </c>
      <c r="L31" s="128">
        <v>5</v>
      </c>
      <c r="M31" s="128">
        <v>5</v>
      </c>
      <c r="N31" s="128">
        <v>5</v>
      </c>
      <c r="O31" s="128">
        <v>10</v>
      </c>
      <c r="P31" s="128">
        <v>10</v>
      </c>
      <c r="Q31" s="128">
        <v>15</v>
      </c>
      <c r="R31" s="128">
        <v>15</v>
      </c>
      <c r="S31" s="128">
        <v>15</v>
      </c>
      <c r="T31" s="128">
        <v>15</v>
      </c>
      <c r="U31" s="128">
        <v>10</v>
      </c>
      <c r="V31" s="128">
        <v>5</v>
      </c>
      <c r="W31" s="128">
        <v>5</v>
      </c>
      <c r="X31" s="108"/>
      <c r="Y31" s="122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M31" s="109"/>
    </row>
    <row r="32" spans="1:39" x14ac:dyDescent="0.3">
      <c r="A32" s="130"/>
      <c r="B32" s="131"/>
      <c r="C32" s="131"/>
      <c r="D32" s="132"/>
      <c r="E32" s="133"/>
      <c r="F32" s="134"/>
      <c r="G32" s="135"/>
      <c r="H32" s="136"/>
      <c r="I32" s="136"/>
      <c r="J32" s="137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18"/>
      <c r="V32" s="118"/>
      <c r="W32" s="118"/>
      <c r="X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M32" s="109"/>
    </row>
    <row r="33" spans="1:39" ht="40.200000000000003" x14ac:dyDescent="0.3">
      <c r="A33" s="139" t="s">
        <v>153</v>
      </c>
      <c r="B33" s="140"/>
      <c r="C33" s="140" t="s">
        <v>104</v>
      </c>
      <c r="D33" s="139" t="s">
        <v>105</v>
      </c>
      <c r="E33" s="141" t="s">
        <v>1</v>
      </c>
      <c r="F33" s="142" t="s">
        <v>21</v>
      </c>
      <c r="G33" s="142" t="s">
        <v>29</v>
      </c>
      <c r="H33" s="143" t="s">
        <v>106</v>
      </c>
      <c r="I33" s="144"/>
      <c r="J33" s="145" t="s">
        <v>147</v>
      </c>
      <c r="K33" s="145" t="s">
        <v>26</v>
      </c>
      <c r="L33" s="146" t="s">
        <v>90</v>
      </c>
      <c r="M33" s="146" t="s">
        <v>91</v>
      </c>
      <c r="N33" s="146" t="s">
        <v>92</v>
      </c>
      <c r="O33" s="146" t="s">
        <v>93</v>
      </c>
      <c r="P33" s="146" t="s">
        <v>94</v>
      </c>
      <c r="Q33" s="146" t="s">
        <v>95</v>
      </c>
      <c r="R33" s="146" t="s">
        <v>96</v>
      </c>
      <c r="S33" s="146" t="s">
        <v>97</v>
      </c>
      <c r="T33" s="146" t="s">
        <v>98</v>
      </c>
      <c r="U33" s="146" t="s">
        <v>99</v>
      </c>
      <c r="V33" s="146" t="s">
        <v>100</v>
      </c>
      <c r="W33" s="146" t="s">
        <v>101</v>
      </c>
      <c r="X33" s="147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M33" s="109"/>
    </row>
    <row r="34" spans="1:39" ht="14.4" x14ac:dyDescent="0.3">
      <c r="A34" s="148" t="s">
        <v>127</v>
      </c>
      <c r="B34" s="149" t="s">
        <v>24</v>
      </c>
      <c r="C34" s="150" t="s">
        <v>154</v>
      </c>
      <c r="D34" s="151" t="s">
        <v>155</v>
      </c>
      <c r="E34" s="152" t="s">
        <v>156</v>
      </c>
      <c r="F34" s="153" t="s">
        <v>3</v>
      </c>
      <c r="G34" s="154">
        <v>5</v>
      </c>
      <c r="H34" s="155"/>
      <c r="I34" s="155"/>
      <c r="J34" s="156">
        <v>43040</v>
      </c>
      <c r="K34" s="156">
        <v>46872</v>
      </c>
      <c r="L34" s="157">
        <v>5</v>
      </c>
      <c r="M34" s="153">
        <v>5</v>
      </c>
      <c r="N34" s="153">
        <v>5</v>
      </c>
      <c r="O34" s="153">
        <v>5</v>
      </c>
      <c r="P34" s="153">
        <v>5</v>
      </c>
      <c r="Q34" s="153">
        <v>5</v>
      </c>
      <c r="R34" s="153">
        <v>5</v>
      </c>
      <c r="S34" s="153">
        <v>5</v>
      </c>
      <c r="T34" s="153">
        <v>5</v>
      </c>
      <c r="U34" s="153">
        <v>5</v>
      </c>
      <c r="V34" s="153">
        <v>5</v>
      </c>
      <c r="W34" s="153">
        <v>5</v>
      </c>
      <c r="X34" s="158"/>
    </row>
    <row r="35" spans="1:39" ht="14.4" x14ac:dyDescent="0.3">
      <c r="A35" s="148" t="s">
        <v>127</v>
      </c>
      <c r="B35" s="149" t="s">
        <v>24</v>
      </c>
      <c r="C35" s="150" t="s">
        <v>154</v>
      </c>
      <c r="D35" s="151" t="s">
        <v>157</v>
      </c>
      <c r="E35" s="152" t="s">
        <v>158</v>
      </c>
      <c r="F35" s="153" t="s">
        <v>3</v>
      </c>
      <c r="G35" s="154">
        <v>5</v>
      </c>
      <c r="H35" s="155"/>
      <c r="I35" s="155"/>
      <c r="J35" s="156">
        <v>43132</v>
      </c>
      <c r="K35" s="156">
        <v>46965</v>
      </c>
      <c r="L35" s="157">
        <v>5</v>
      </c>
      <c r="M35" s="157">
        <v>5</v>
      </c>
      <c r="N35" s="157">
        <v>5</v>
      </c>
      <c r="O35" s="157">
        <v>5</v>
      </c>
      <c r="P35" s="157">
        <v>5</v>
      </c>
      <c r="Q35" s="157">
        <v>5</v>
      </c>
      <c r="R35" s="157">
        <v>5</v>
      </c>
      <c r="S35" s="157">
        <v>5</v>
      </c>
      <c r="T35" s="157">
        <v>5</v>
      </c>
      <c r="U35" s="157">
        <v>5</v>
      </c>
      <c r="V35" s="157">
        <v>5</v>
      </c>
      <c r="W35" s="157">
        <v>5</v>
      </c>
      <c r="X35" s="159"/>
    </row>
    <row r="36" spans="1:39" ht="14.4" x14ac:dyDescent="0.3">
      <c r="A36" s="148" t="s">
        <v>127</v>
      </c>
      <c r="B36" s="149" t="s">
        <v>24</v>
      </c>
      <c r="C36" s="150" t="s">
        <v>154</v>
      </c>
      <c r="D36" s="151" t="s">
        <v>159</v>
      </c>
      <c r="E36" s="152" t="s">
        <v>160</v>
      </c>
      <c r="F36" s="153" t="s">
        <v>3</v>
      </c>
      <c r="G36" s="154">
        <v>25</v>
      </c>
      <c r="H36" s="155"/>
      <c r="I36" s="155"/>
      <c r="J36" s="156">
        <v>43556</v>
      </c>
      <c r="K36" s="156">
        <v>47208</v>
      </c>
      <c r="L36" s="157">
        <v>25</v>
      </c>
      <c r="M36" s="157">
        <v>25</v>
      </c>
      <c r="N36" s="157">
        <v>25</v>
      </c>
      <c r="O36" s="157">
        <v>25</v>
      </c>
      <c r="P36" s="157">
        <v>25</v>
      </c>
      <c r="Q36" s="157">
        <v>25</v>
      </c>
      <c r="R36" s="157">
        <v>25</v>
      </c>
      <c r="S36" s="157">
        <v>25</v>
      </c>
      <c r="T36" s="157">
        <v>25</v>
      </c>
      <c r="U36" s="157">
        <v>25</v>
      </c>
      <c r="V36" s="157">
        <v>25</v>
      </c>
      <c r="W36" s="157">
        <v>25</v>
      </c>
      <c r="X36" s="159"/>
    </row>
    <row r="37" spans="1:39" ht="14.4" x14ac:dyDescent="0.3">
      <c r="A37" s="148" t="s">
        <v>127</v>
      </c>
      <c r="B37" s="149" t="s">
        <v>24</v>
      </c>
      <c r="C37" s="150" t="s">
        <v>154</v>
      </c>
      <c r="D37" s="151" t="s">
        <v>161</v>
      </c>
      <c r="E37" s="152" t="s">
        <v>162</v>
      </c>
      <c r="F37" s="153" t="s">
        <v>3</v>
      </c>
      <c r="G37" s="154">
        <v>15</v>
      </c>
      <c r="H37" s="155"/>
      <c r="I37" s="155"/>
      <c r="J37" s="156">
        <v>43891</v>
      </c>
      <c r="K37" s="156">
        <v>11017</v>
      </c>
      <c r="L37" s="157">
        <v>15</v>
      </c>
      <c r="M37" s="157">
        <v>15</v>
      </c>
      <c r="N37" s="157">
        <v>15</v>
      </c>
      <c r="O37" s="157">
        <v>15</v>
      </c>
      <c r="P37" s="157">
        <v>15</v>
      </c>
      <c r="Q37" s="157">
        <v>15</v>
      </c>
      <c r="R37" s="157">
        <v>15</v>
      </c>
      <c r="S37" s="157">
        <v>15</v>
      </c>
      <c r="T37" s="157">
        <v>15</v>
      </c>
      <c r="U37" s="157">
        <v>15</v>
      </c>
      <c r="V37" s="157">
        <v>15</v>
      </c>
      <c r="W37" s="157">
        <v>15</v>
      </c>
      <c r="X37" s="159"/>
    </row>
    <row r="38" spans="1:39" ht="14.4" x14ac:dyDescent="0.3">
      <c r="A38" s="148" t="s">
        <v>127</v>
      </c>
      <c r="B38" s="149" t="s">
        <v>24</v>
      </c>
      <c r="C38" s="150" t="s">
        <v>163</v>
      </c>
      <c r="D38" s="151" t="s">
        <v>164</v>
      </c>
      <c r="E38" s="152" t="s">
        <v>165</v>
      </c>
      <c r="F38" s="153" t="s">
        <v>3</v>
      </c>
      <c r="G38" s="154">
        <v>20</v>
      </c>
      <c r="H38" s="155"/>
      <c r="I38" s="155"/>
      <c r="J38" s="156">
        <v>42705</v>
      </c>
      <c r="K38" s="156">
        <v>46507</v>
      </c>
      <c r="L38" s="157">
        <v>20</v>
      </c>
      <c r="M38" s="157">
        <v>20</v>
      </c>
      <c r="N38" s="157">
        <v>20</v>
      </c>
      <c r="O38" s="157">
        <v>20</v>
      </c>
      <c r="P38" s="157">
        <v>20</v>
      </c>
      <c r="Q38" s="157">
        <v>20</v>
      </c>
      <c r="R38" s="157">
        <v>20</v>
      </c>
      <c r="S38" s="157">
        <v>20</v>
      </c>
      <c r="T38" s="157">
        <v>20</v>
      </c>
      <c r="U38" s="157">
        <v>20</v>
      </c>
      <c r="V38" s="157">
        <v>20</v>
      </c>
      <c r="W38" s="157">
        <v>20</v>
      </c>
      <c r="X38" s="159"/>
    </row>
    <row r="39" spans="1:39" ht="39.6" x14ac:dyDescent="0.3">
      <c r="A39" s="148" t="s">
        <v>166</v>
      </c>
      <c r="B39" s="149" t="s">
        <v>24</v>
      </c>
      <c r="C39" s="150" t="s">
        <v>167</v>
      </c>
      <c r="D39" s="160" t="s">
        <v>168</v>
      </c>
      <c r="E39" s="152" t="s">
        <v>150</v>
      </c>
      <c r="F39" s="153" t="s">
        <v>3</v>
      </c>
      <c r="G39" s="154">
        <v>5</v>
      </c>
      <c r="H39" s="161"/>
      <c r="I39" s="161"/>
      <c r="J39" s="156">
        <v>44531</v>
      </c>
      <c r="K39" s="156">
        <v>49673</v>
      </c>
      <c r="L39" s="157">
        <v>4.3</v>
      </c>
      <c r="M39" s="157">
        <v>4.26</v>
      </c>
      <c r="N39" s="157">
        <v>4.6500000000000004</v>
      </c>
      <c r="O39" s="157">
        <v>4.66</v>
      </c>
      <c r="P39" s="157">
        <v>4.8099999999999996</v>
      </c>
      <c r="Q39" s="157">
        <v>4.8499999999999996</v>
      </c>
      <c r="R39" s="157">
        <v>4.9400000000000004</v>
      </c>
      <c r="S39" s="157">
        <v>5</v>
      </c>
      <c r="T39" s="157">
        <v>4.99</v>
      </c>
      <c r="U39" s="157">
        <v>4.71</v>
      </c>
      <c r="V39" s="157">
        <v>4.6399999999999997</v>
      </c>
      <c r="W39" s="157">
        <v>4.07</v>
      </c>
      <c r="X39" s="159"/>
    </row>
    <row r="40" spans="1:39" ht="14.4" x14ac:dyDescent="0.3">
      <c r="A40" s="148" t="s">
        <v>169</v>
      </c>
      <c r="B40" s="149" t="s">
        <v>24</v>
      </c>
      <c r="C40" s="150" t="s">
        <v>170</v>
      </c>
      <c r="D40" s="151" t="s">
        <v>171</v>
      </c>
      <c r="E40" s="152" t="s">
        <v>172</v>
      </c>
      <c r="F40" s="153" t="s">
        <v>4</v>
      </c>
      <c r="G40" s="154">
        <v>10.08</v>
      </c>
      <c r="H40" s="161"/>
      <c r="I40" s="161"/>
      <c r="J40" s="156">
        <v>44562</v>
      </c>
      <c r="K40" s="156">
        <v>47999</v>
      </c>
      <c r="L40" s="157">
        <v>8.4600000000000009</v>
      </c>
      <c r="M40" s="157">
        <v>8.3070000000000004</v>
      </c>
      <c r="N40" s="157">
        <v>9.0730000000000004</v>
      </c>
      <c r="O40" s="157">
        <v>9.1110000000000007</v>
      </c>
      <c r="P40" s="157">
        <v>9.4550000000000001</v>
      </c>
      <c r="Q40" s="157">
        <v>9.6</v>
      </c>
      <c r="R40" s="157">
        <v>10</v>
      </c>
      <c r="S40" s="157">
        <v>10.08</v>
      </c>
      <c r="T40" s="157">
        <v>10.039999999999999</v>
      </c>
      <c r="U40" s="157">
        <v>9.5619999999999994</v>
      </c>
      <c r="V40" s="157">
        <v>9.4019999999999992</v>
      </c>
      <c r="W40" s="157">
        <v>8.3670000000000009</v>
      </c>
      <c r="X40" s="159"/>
    </row>
    <row r="43" spans="1:39" x14ac:dyDescent="0.3">
      <c r="F43" s="162" t="s">
        <v>173</v>
      </c>
      <c r="G43" s="163">
        <v>1</v>
      </c>
      <c r="H43" s="164" t="s">
        <v>174</v>
      </c>
      <c r="K43" s="165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</row>
    <row r="44" spans="1:39" x14ac:dyDescent="0.3">
      <c r="F44" s="84" t="s">
        <v>175</v>
      </c>
      <c r="G44" s="84">
        <v>1.0509999999999999</v>
      </c>
      <c r="K44" s="167" t="s">
        <v>176</v>
      </c>
      <c r="L44" s="168">
        <f>SUM(L$4:L$26)+(SUM(L$29:L$31)*$G$43)</f>
        <v>2095.84</v>
      </c>
      <c r="M44" s="168">
        <f>SUM(M$4:M$26)+(SUM(M$29:M$31)*$G$43)</f>
        <v>2089.85</v>
      </c>
      <c r="N44" s="168">
        <f t="shared" ref="N44:W44" si="0">SUM(N$4:N$26)+(SUM(N$29:N$31)*$G$43)</f>
        <v>2099.0100000000002</v>
      </c>
      <c r="O44" s="168">
        <f t="shared" si="0"/>
        <v>2124.71</v>
      </c>
      <c r="P44" s="168">
        <f t="shared" si="0"/>
        <v>2106.54</v>
      </c>
      <c r="Q44" s="168">
        <f t="shared" si="0"/>
        <v>2157.2800000000002</v>
      </c>
      <c r="R44" s="168">
        <f t="shared" si="0"/>
        <v>2167.35</v>
      </c>
      <c r="S44" s="168">
        <f t="shared" si="0"/>
        <v>2155.13</v>
      </c>
      <c r="T44" s="168">
        <f t="shared" si="0"/>
        <v>2159.9899999999998</v>
      </c>
      <c r="U44" s="168">
        <f t="shared" si="0"/>
        <v>2146.42</v>
      </c>
      <c r="V44" s="168">
        <f t="shared" si="0"/>
        <v>2134.5099999999998</v>
      </c>
      <c r="W44" s="168">
        <f t="shared" si="0"/>
        <v>2132.61</v>
      </c>
      <c r="X44" s="166"/>
      <c r="Y44" s="169" t="s">
        <v>177</v>
      </c>
      <c r="Z44" s="168">
        <f t="shared" ref="Z44:AK44" si="1">SUM(Z4:Z38)</f>
        <v>1938.2600000000002</v>
      </c>
      <c r="AA44" s="168">
        <f t="shared" si="1"/>
        <v>1938.2600000000002</v>
      </c>
      <c r="AB44" s="168">
        <f t="shared" si="1"/>
        <v>1938.2600000000002</v>
      </c>
      <c r="AC44" s="168">
        <f t="shared" si="1"/>
        <v>1938.2600000000002</v>
      </c>
      <c r="AD44" s="168">
        <f t="shared" si="1"/>
        <v>1938.2600000000002</v>
      </c>
      <c r="AE44" s="168">
        <f t="shared" si="1"/>
        <v>2028.2600000000002</v>
      </c>
      <c r="AF44" s="168">
        <f t="shared" si="1"/>
        <v>2028.2600000000002</v>
      </c>
      <c r="AG44" s="168">
        <f t="shared" si="1"/>
        <v>2028.2600000000002</v>
      </c>
      <c r="AH44" s="168">
        <f t="shared" si="1"/>
        <v>2028.2600000000002</v>
      </c>
      <c r="AI44" s="168">
        <f t="shared" si="1"/>
        <v>2028.2600000000002</v>
      </c>
      <c r="AJ44" s="168">
        <f t="shared" si="1"/>
        <v>2028.2600000000002</v>
      </c>
      <c r="AK44" s="168">
        <f t="shared" si="1"/>
        <v>2028.2600000000002</v>
      </c>
    </row>
    <row r="45" spans="1:39" ht="53.4" x14ac:dyDescent="0.3">
      <c r="K45" s="170" t="s">
        <v>178</v>
      </c>
      <c r="L45" s="171">
        <f>(SUM(L34:L40))*$G$44</f>
        <v>86.980759999999989</v>
      </c>
      <c r="M45" s="171">
        <f t="shared" ref="M45:W45" si="2">(SUM(M34:M40))*$G$44</f>
        <v>86.777917000000002</v>
      </c>
      <c r="N45" s="171">
        <f t="shared" si="2"/>
        <v>87.992873000000003</v>
      </c>
      <c r="O45" s="171">
        <f t="shared" si="2"/>
        <v>88.043320999999992</v>
      </c>
      <c r="P45" s="171">
        <f t="shared" si="2"/>
        <v>88.562514999999991</v>
      </c>
      <c r="Q45" s="171">
        <f t="shared" si="2"/>
        <v>88.756949999999989</v>
      </c>
      <c r="R45" s="171">
        <f t="shared" si="2"/>
        <v>89.271939999999987</v>
      </c>
      <c r="S45" s="171">
        <f t="shared" si="2"/>
        <v>89.419079999999994</v>
      </c>
      <c r="T45" s="171">
        <f t="shared" si="2"/>
        <v>89.366529999999997</v>
      </c>
      <c r="U45" s="171">
        <f t="shared" si="2"/>
        <v>88.569871999999989</v>
      </c>
      <c r="V45" s="171">
        <f t="shared" si="2"/>
        <v>88.328142</v>
      </c>
      <c r="W45" s="171">
        <f t="shared" si="2"/>
        <v>86.641286999999991</v>
      </c>
      <c r="X45" s="166"/>
      <c r="Y45" s="169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</row>
    <row r="46" spans="1:39" x14ac:dyDescent="0.3">
      <c r="K46" s="170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73" t="s">
        <v>179</v>
      </c>
      <c r="Z46" s="174">
        <f t="shared" ref="Z46:AK46" si="3">SUMIF($H$4:$H$28, 1, Z$4:Z$28)</f>
        <v>1656.2600000000002</v>
      </c>
      <c r="AA46" s="174">
        <f t="shared" si="3"/>
        <v>1656.2600000000002</v>
      </c>
      <c r="AB46" s="174">
        <f t="shared" si="3"/>
        <v>1656.2600000000002</v>
      </c>
      <c r="AC46" s="174">
        <f t="shared" si="3"/>
        <v>1656.2600000000002</v>
      </c>
      <c r="AD46" s="174">
        <f t="shared" si="3"/>
        <v>1656.2600000000002</v>
      </c>
      <c r="AE46" s="174">
        <f t="shared" si="3"/>
        <v>1656.2600000000002</v>
      </c>
      <c r="AF46" s="174">
        <f t="shared" si="3"/>
        <v>1656.2600000000002</v>
      </c>
      <c r="AG46" s="174">
        <f t="shared" si="3"/>
        <v>1656.2600000000002</v>
      </c>
      <c r="AH46" s="174">
        <f t="shared" si="3"/>
        <v>1656.2600000000002</v>
      </c>
      <c r="AI46" s="174">
        <f t="shared" si="3"/>
        <v>1656.2600000000002</v>
      </c>
      <c r="AJ46" s="174">
        <f t="shared" si="3"/>
        <v>1656.2600000000002</v>
      </c>
      <c r="AK46" s="174">
        <f t="shared" si="3"/>
        <v>1656.2600000000002</v>
      </c>
    </row>
    <row r="47" spans="1:39" x14ac:dyDescent="0.3">
      <c r="F47" s="175" t="s">
        <v>180</v>
      </c>
      <c r="G47" s="86" t="s">
        <v>3</v>
      </c>
      <c r="H47" s="176">
        <f>SUMIF($F$4:$F$31, $G47,S$4:S$31)</f>
        <v>1811.55</v>
      </c>
      <c r="J47" s="177" t="s">
        <v>181</v>
      </c>
      <c r="K47" s="170" t="s">
        <v>3</v>
      </c>
      <c r="L47" s="176">
        <f>SUMIF($F$34:$F$40, $K$47,L$34:L$40)*$G$44</f>
        <v>78.089299999999994</v>
      </c>
      <c r="M47" s="176">
        <f t="shared" ref="M47:W47" si="4">SUMIF($F$34:$F$40, $K$47,M$34:M$40)*$G$44</f>
        <v>78.047259999999994</v>
      </c>
      <c r="N47" s="176">
        <f t="shared" si="4"/>
        <v>78.457149999999999</v>
      </c>
      <c r="O47" s="176">
        <f t="shared" si="4"/>
        <v>78.467659999999995</v>
      </c>
      <c r="P47" s="176">
        <f t="shared" si="4"/>
        <v>78.625309999999999</v>
      </c>
      <c r="Q47" s="176">
        <f t="shared" si="4"/>
        <v>78.667349999999985</v>
      </c>
      <c r="R47" s="176">
        <f t="shared" si="4"/>
        <v>78.761939999999996</v>
      </c>
      <c r="S47" s="176">
        <f t="shared" si="4"/>
        <v>78.824999999999989</v>
      </c>
      <c r="T47" s="176">
        <f t="shared" si="4"/>
        <v>78.814489999999992</v>
      </c>
      <c r="U47" s="176">
        <f t="shared" si="4"/>
        <v>78.520209999999992</v>
      </c>
      <c r="V47" s="176">
        <f t="shared" si="4"/>
        <v>78.446640000000002</v>
      </c>
      <c r="W47" s="176">
        <f t="shared" si="4"/>
        <v>77.84756999999999</v>
      </c>
      <c r="X47" s="176"/>
      <c r="Y47" s="173" t="s">
        <v>182</v>
      </c>
      <c r="Z47" s="174">
        <f t="shared" ref="Z47:AK47" si="5">SUMIF($H$4:$H$25, 2, Z$4:Z$28)</f>
        <v>0</v>
      </c>
      <c r="AA47" s="174">
        <f t="shared" si="5"/>
        <v>0</v>
      </c>
      <c r="AB47" s="174">
        <f t="shared" si="5"/>
        <v>0</v>
      </c>
      <c r="AC47" s="174">
        <f t="shared" si="5"/>
        <v>0</v>
      </c>
      <c r="AD47" s="174">
        <f t="shared" si="5"/>
        <v>0</v>
      </c>
      <c r="AE47" s="174">
        <f t="shared" si="5"/>
        <v>0</v>
      </c>
      <c r="AF47" s="174">
        <f t="shared" si="5"/>
        <v>0</v>
      </c>
      <c r="AG47" s="174">
        <f t="shared" si="5"/>
        <v>0</v>
      </c>
      <c r="AH47" s="174">
        <f t="shared" si="5"/>
        <v>0</v>
      </c>
      <c r="AI47" s="174">
        <f t="shared" si="5"/>
        <v>0</v>
      </c>
      <c r="AJ47" s="174">
        <f t="shared" si="5"/>
        <v>0</v>
      </c>
      <c r="AK47" s="174">
        <f t="shared" si="5"/>
        <v>0</v>
      </c>
    </row>
    <row r="48" spans="1:39" ht="26.7" customHeight="1" x14ac:dyDescent="0.3">
      <c r="D48" s="178"/>
      <c r="E48" s="178"/>
      <c r="G48" s="86" t="s">
        <v>4</v>
      </c>
      <c r="H48" s="176">
        <f t="shared" ref="H48:H49" si="6">SUMIF($F$4:$F$31, $G48,S$4:S$31)</f>
        <v>253.57999999999998</v>
      </c>
      <c r="J48" s="177"/>
      <c r="K48" s="170" t="s">
        <v>4</v>
      </c>
      <c r="L48" s="176">
        <f>SUMIF($F$34:$F$40, $K$48,L$34:L$40)*$G$44</f>
        <v>8.8914600000000004</v>
      </c>
      <c r="M48" s="176">
        <f t="shared" ref="M48:W48" si="7">SUMIF($F$34:$F$40, $K$48,M$34:M$40)*$G$44</f>
        <v>8.730656999999999</v>
      </c>
      <c r="N48" s="176">
        <f t="shared" si="7"/>
        <v>9.5357229999999991</v>
      </c>
      <c r="O48" s="176">
        <f t="shared" si="7"/>
        <v>9.5756610000000002</v>
      </c>
      <c r="P48" s="176">
        <f t="shared" si="7"/>
        <v>9.9372049999999987</v>
      </c>
      <c r="Q48" s="176">
        <f t="shared" si="7"/>
        <v>10.089599999999999</v>
      </c>
      <c r="R48" s="176">
        <f t="shared" si="7"/>
        <v>10.51</v>
      </c>
      <c r="S48" s="176">
        <f t="shared" si="7"/>
        <v>10.59408</v>
      </c>
      <c r="T48" s="176">
        <f t="shared" si="7"/>
        <v>10.552039999999998</v>
      </c>
      <c r="U48" s="176">
        <f t="shared" si="7"/>
        <v>10.049661999999998</v>
      </c>
      <c r="V48" s="176">
        <f t="shared" si="7"/>
        <v>9.8815019999999993</v>
      </c>
      <c r="W48" s="176">
        <f t="shared" si="7"/>
        <v>8.7937170000000009</v>
      </c>
      <c r="X48" s="176"/>
      <c r="Y48" s="173" t="s">
        <v>183</v>
      </c>
      <c r="Z48" s="174">
        <f t="shared" ref="Z48:AK48" si="8">SUMIF($H$4:$H$28, 3, Z$4:Z$28)</f>
        <v>282</v>
      </c>
      <c r="AA48" s="174">
        <f t="shared" si="8"/>
        <v>282</v>
      </c>
      <c r="AB48" s="174">
        <f t="shared" si="8"/>
        <v>282</v>
      </c>
      <c r="AC48" s="174">
        <f t="shared" si="8"/>
        <v>282</v>
      </c>
      <c r="AD48" s="174">
        <f t="shared" si="8"/>
        <v>282</v>
      </c>
      <c r="AE48" s="174">
        <f t="shared" si="8"/>
        <v>372</v>
      </c>
      <c r="AF48" s="174">
        <f t="shared" si="8"/>
        <v>372</v>
      </c>
      <c r="AG48" s="174">
        <f t="shared" si="8"/>
        <v>372</v>
      </c>
      <c r="AH48" s="174">
        <f t="shared" si="8"/>
        <v>372</v>
      </c>
      <c r="AI48" s="174">
        <f t="shared" si="8"/>
        <v>372</v>
      </c>
      <c r="AJ48" s="174">
        <f t="shared" si="8"/>
        <v>372</v>
      </c>
      <c r="AK48" s="174">
        <f t="shared" si="8"/>
        <v>372</v>
      </c>
    </row>
    <row r="49" spans="7:26" x14ac:dyDescent="0.3">
      <c r="G49" s="86" t="s">
        <v>6</v>
      </c>
      <c r="H49" s="176">
        <f t="shared" si="6"/>
        <v>90</v>
      </c>
      <c r="J49" s="177"/>
      <c r="K49" s="170" t="s">
        <v>49</v>
      </c>
      <c r="L49" s="176">
        <f>SUMIF($F$34:$F$40, $K$49,L$34:L$40)*$G$44</f>
        <v>0</v>
      </c>
      <c r="M49" s="176">
        <f t="shared" ref="M49:W49" si="9">SUMIF($F$34:$F$40, $K$49,M$34:M$40)*$G$44</f>
        <v>0</v>
      </c>
      <c r="N49" s="176">
        <f t="shared" si="9"/>
        <v>0</v>
      </c>
      <c r="O49" s="176">
        <f t="shared" si="9"/>
        <v>0</v>
      </c>
      <c r="P49" s="176">
        <f t="shared" si="9"/>
        <v>0</v>
      </c>
      <c r="Q49" s="176">
        <f t="shared" si="9"/>
        <v>0</v>
      </c>
      <c r="R49" s="176">
        <f t="shared" si="9"/>
        <v>0</v>
      </c>
      <c r="S49" s="176">
        <f t="shared" si="9"/>
        <v>0</v>
      </c>
      <c r="T49" s="176">
        <f t="shared" si="9"/>
        <v>0</v>
      </c>
      <c r="U49" s="176">
        <f t="shared" si="9"/>
        <v>0</v>
      </c>
      <c r="V49" s="176">
        <f t="shared" si="9"/>
        <v>0</v>
      </c>
      <c r="W49" s="176">
        <f t="shared" si="9"/>
        <v>0</v>
      </c>
      <c r="X49" s="176"/>
    </row>
    <row r="50" spans="7:26" ht="14.4" x14ac:dyDescent="0.3">
      <c r="G50" s="86" t="s">
        <v>35</v>
      </c>
      <c r="H50" s="179">
        <f>SUM(H47:H49)</f>
        <v>2155.13</v>
      </c>
      <c r="K50" s="170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72"/>
      <c r="Z50" s="172"/>
    </row>
    <row r="51" spans="7:26" ht="14.4" x14ac:dyDescent="0.3">
      <c r="Y51" s="172"/>
      <c r="Z51" s="172"/>
    </row>
  </sheetData>
  <autoFilter ref="A3:AR40" xr:uid="{F910DFD0-0C3F-4E14-B249-495CF3BA17C6}"/>
  <mergeCells count="1">
    <mergeCell ref="J47:J49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0D32-58B2-45F1-87F1-192B252FCE97}">
  <dimension ref="A1:AL48"/>
  <sheetViews>
    <sheetView topLeftCell="D1" zoomScale="90" zoomScaleNormal="90" workbookViewId="0">
      <selection activeCell="L4" sqref="L4"/>
    </sheetView>
  </sheetViews>
  <sheetFormatPr defaultColWidth="8.6640625" defaultRowHeight="13.8" x14ac:dyDescent="0.3"/>
  <cols>
    <col min="1" max="1" width="25.5546875" style="85" customWidth="1"/>
    <col min="2" max="2" width="16.109375" style="84" customWidth="1"/>
    <col min="3" max="3" width="23.44140625" style="84" customWidth="1"/>
    <col min="4" max="4" width="40.5546875" style="84" customWidth="1"/>
    <col min="5" max="5" width="19.109375" style="84" customWidth="1"/>
    <col min="6" max="6" width="25.5546875" style="84" customWidth="1"/>
    <col min="7" max="7" width="18.109375" style="84" bestFit="1" customWidth="1"/>
    <col min="8" max="8" width="13.109375" style="86" customWidth="1"/>
    <col min="9" max="9" width="12.6640625" style="86" customWidth="1"/>
    <col min="10" max="10" width="11.109375" style="84" customWidth="1"/>
    <col min="11" max="16" width="14.5546875" style="84" customWidth="1"/>
    <col min="17" max="17" width="11.109375" style="84" customWidth="1"/>
    <col min="18" max="18" width="12.88671875" style="84" customWidth="1"/>
    <col min="19" max="19" width="12.33203125" style="84" customWidth="1"/>
    <col min="20" max="20" width="13" style="84" customWidth="1"/>
    <col min="21" max="21" width="10.44140625" style="84" customWidth="1"/>
    <col min="22" max="22" width="10.5546875" style="84" customWidth="1"/>
    <col min="23" max="23" width="10.109375" style="84" customWidth="1"/>
    <col min="24" max="24" width="16.88671875" style="84" bestFit="1" customWidth="1"/>
    <col min="25" max="25" width="11.44140625" style="84" customWidth="1"/>
    <col min="26" max="26" width="10.44140625" style="84" customWidth="1"/>
    <col min="27" max="27" width="11" style="84" customWidth="1"/>
    <col min="28" max="29" width="10.44140625" style="84" customWidth="1"/>
    <col min="30" max="30" width="12.44140625" style="84" customWidth="1"/>
    <col min="31" max="31" width="15.5546875" style="84" bestFit="1" customWidth="1"/>
    <col min="32" max="39" width="10.5546875" style="84" customWidth="1"/>
    <col min="40" max="40" width="11.44140625" style="84" customWidth="1"/>
    <col min="41" max="43" width="10.5546875" style="84" customWidth="1"/>
    <col min="44" max="16384" width="8.6640625" style="84"/>
  </cols>
  <sheetData>
    <row r="1" spans="1:38" x14ac:dyDescent="0.3">
      <c r="A1" s="84"/>
      <c r="C1" s="85"/>
      <c r="H1" s="84"/>
      <c r="I1" s="84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38" x14ac:dyDescent="0.3">
      <c r="A2" s="87"/>
      <c r="B2" s="88"/>
      <c r="C2" s="89"/>
      <c r="D2" s="88"/>
      <c r="E2" s="88"/>
      <c r="F2" s="88"/>
      <c r="G2" s="88"/>
      <c r="H2" s="88"/>
      <c r="I2" s="88"/>
      <c r="J2" s="88"/>
      <c r="K2" s="90"/>
      <c r="L2" s="91" t="s">
        <v>90</v>
      </c>
      <c r="M2" s="91" t="s">
        <v>91</v>
      </c>
      <c r="N2" s="91" t="s">
        <v>92</v>
      </c>
      <c r="O2" s="91" t="s">
        <v>93</v>
      </c>
      <c r="P2" s="91" t="s">
        <v>94</v>
      </c>
      <c r="Q2" s="91" t="s">
        <v>95</v>
      </c>
      <c r="R2" s="91" t="s">
        <v>96</v>
      </c>
      <c r="S2" s="91" t="s">
        <v>97</v>
      </c>
      <c r="T2" s="91" t="s">
        <v>98</v>
      </c>
      <c r="U2" s="91" t="s">
        <v>99</v>
      </c>
      <c r="V2" s="91" t="s">
        <v>100</v>
      </c>
      <c r="W2" s="91" t="s">
        <v>101</v>
      </c>
      <c r="Y2" s="91" t="s">
        <v>90</v>
      </c>
      <c r="Z2" s="91" t="s">
        <v>91</v>
      </c>
      <c r="AA2" s="91" t="s">
        <v>92</v>
      </c>
      <c r="AB2" s="91" t="s">
        <v>93</v>
      </c>
      <c r="AC2" s="91" t="s">
        <v>94</v>
      </c>
      <c r="AD2" s="91" t="s">
        <v>95</v>
      </c>
      <c r="AE2" s="91" t="s">
        <v>96</v>
      </c>
      <c r="AF2" s="91" t="s">
        <v>97</v>
      </c>
      <c r="AG2" s="91" t="s">
        <v>98</v>
      </c>
      <c r="AH2" s="91" t="s">
        <v>99</v>
      </c>
      <c r="AI2" s="91" t="s">
        <v>100</v>
      </c>
      <c r="AJ2" s="91" t="s">
        <v>101</v>
      </c>
    </row>
    <row r="3" spans="1:38" ht="79.8" x14ac:dyDescent="0.3">
      <c r="A3" s="92" t="s">
        <v>102</v>
      </c>
      <c r="B3" s="92" t="s">
        <v>103</v>
      </c>
      <c r="C3" s="93" t="s">
        <v>104</v>
      </c>
      <c r="D3" s="94" t="s">
        <v>105</v>
      </c>
      <c r="E3" s="95" t="s">
        <v>1</v>
      </c>
      <c r="F3" s="95" t="s">
        <v>21</v>
      </c>
      <c r="G3" s="96" t="s">
        <v>29</v>
      </c>
      <c r="H3" s="96" t="s">
        <v>106</v>
      </c>
      <c r="I3" s="96" t="s">
        <v>107</v>
      </c>
      <c r="J3" s="96" t="s">
        <v>22</v>
      </c>
      <c r="K3" s="96" t="s">
        <v>26</v>
      </c>
      <c r="L3" s="96" t="s">
        <v>108</v>
      </c>
      <c r="M3" s="96" t="s">
        <v>108</v>
      </c>
      <c r="N3" s="96" t="s">
        <v>108</v>
      </c>
      <c r="O3" s="96" t="s">
        <v>108</v>
      </c>
      <c r="P3" s="95" t="s">
        <v>108</v>
      </c>
      <c r="Q3" s="95" t="s">
        <v>108</v>
      </c>
      <c r="R3" s="95" t="s">
        <v>108</v>
      </c>
      <c r="S3" s="95" t="s">
        <v>108</v>
      </c>
      <c r="T3" s="95" t="s">
        <v>108</v>
      </c>
      <c r="U3" s="95" t="s">
        <v>108</v>
      </c>
      <c r="V3" s="95" t="s">
        <v>108</v>
      </c>
      <c r="W3" s="95" t="s">
        <v>108</v>
      </c>
      <c r="X3" s="97"/>
      <c r="Y3" s="96" t="s">
        <v>109</v>
      </c>
      <c r="Z3" s="96" t="s">
        <v>109</v>
      </c>
      <c r="AA3" s="96" t="s">
        <v>109</v>
      </c>
      <c r="AB3" s="95" t="s">
        <v>109</v>
      </c>
      <c r="AC3" s="95" t="s">
        <v>109</v>
      </c>
      <c r="AD3" s="95" t="s">
        <v>109</v>
      </c>
      <c r="AE3" s="95" t="s">
        <v>109</v>
      </c>
      <c r="AF3" s="95" t="s">
        <v>109</v>
      </c>
      <c r="AG3" s="95" t="s">
        <v>109</v>
      </c>
      <c r="AH3" s="95" t="s">
        <v>109</v>
      </c>
      <c r="AI3" s="95" t="s">
        <v>109</v>
      </c>
      <c r="AJ3" s="96" t="s">
        <v>109</v>
      </c>
    </row>
    <row r="4" spans="1:38" x14ac:dyDescent="0.3">
      <c r="A4" s="98" t="s">
        <v>110</v>
      </c>
      <c r="B4" s="99" t="s">
        <v>24</v>
      </c>
      <c r="C4" s="100"/>
      <c r="D4" s="101" t="s">
        <v>111</v>
      </c>
      <c r="E4" s="102" t="s">
        <v>36</v>
      </c>
      <c r="F4" s="103" t="s">
        <v>3</v>
      </c>
      <c r="G4" s="104">
        <v>20</v>
      </c>
      <c r="H4" s="105">
        <v>3</v>
      </c>
      <c r="I4" s="105">
        <v>1</v>
      </c>
      <c r="J4" s="106">
        <v>42735</v>
      </c>
      <c r="K4" s="107">
        <v>46387</v>
      </c>
      <c r="L4" s="104">
        <v>20</v>
      </c>
      <c r="M4" s="104">
        <v>20</v>
      </c>
      <c r="N4" s="104">
        <v>20</v>
      </c>
      <c r="O4" s="104">
        <v>20</v>
      </c>
      <c r="P4" s="104">
        <v>20</v>
      </c>
      <c r="Q4" s="104">
        <v>20</v>
      </c>
      <c r="R4" s="104">
        <v>20</v>
      </c>
      <c r="S4" s="104">
        <v>20</v>
      </c>
      <c r="T4" s="104">
        <v>20</v>
      </c>
      <c r="U4" s="104">
        <v>20</v>
      </c>
      <c r="V4" s="104">
        <v>20</v>
      </c>
      <c r="W4" s="104">
        <v>20</v>
      </c>
      <c r="X4" s="108"/>
      <c r="Y4" s="104">
        <v>40</v>
      </c>
      <c r="Z4" s="104">
        <v>40</v>
      </c>
      <c r="AA4" s="104">
        <v>40</v>
      </c>
      <c r="AB4" s="104">
        <v>40</v>
      </c>
      <c r="AC4" s="104">
        <v>40</v>
      </c>
      <c r="AD4" s="104">
        <v>40</v>
      </c>
      <c r="AE4" s="104">
        <v>40</v>
      </c>
      <c r="AF4" s="104">
        <v>40</v>
      </c>
      <c r="AG4" s="104">
        <v>40</v>
      </c>
      <c r="AH4" s="104">
        <v>40</v>
      </c>
      <c r="AI4" s="104">
        <v>40</v>
      </c>
      <c r="AJ4" s="104">
        <v>40</v>
      </c>
      <c r="AL4" s="109"/>
    </row>
    <row r="5" spans="1:38" x14ac:dyDescent="0.3">
      <c r="A5" s="98" t="s">
        <v>110</v>
      </c>
      <c r="B5" s="99" t="s">
        <v>24</v>
      </c>
      <c r="C5" s="100"/>
      <c r="D5" s="101" t="s">
        <v>112</v>
      </c>
      <c r="E5" s="101" t="s">
        <v>48</v>
      </c>
      <c r="F5" s="103" t="s">
        <v>3</v>
      </c>
      <c r="G5" s="104">
        <v>2</v>
      </c>
      <c r="H5" s="105">
        <v>1</v>
      </c>
      <c r="I5" s="105">
        <v>2</v>
      </c>
      <c r="J5" s="106">
        <v>43009</v>
      </c>
      <c r="K5" s="107">
        <v>46387</v>
      </c>
      <c r="L5" s="104">
        <v>2</v>
      </c>
      <c r="M5" s="104">
        <v>2</v>
      </c>
      <c r="N5" s="104">
        <v>2</v>
      </c>
      <c r="O5" s="104">
        <v>2</v>
      </c>
      <c r="P5" s="104">
        <v>2</v>
      </c>
      <c r="Q5" s="104">
        <v>2</v>
      </c>
      <c r="R5" s="104">
        <v>2</v>
      </c>
      <c r="S5" s="104">
        <v>2</v>
      </c>
      <c r="T5" s="104">
        <v>2</v>
      </c>
      <c r="U5" s="104">
        <v>2</v>
      </c>
      <c r="V5" s="104">
        <v>2</v>
      </c>
      <c r="W5" s="104">
        <v>2</v>
      </c>
      <c r="X5" s="108"/>
      <c r="Y5" s="104">
        <v>4</v>
      </c>
      <c r="Z5" s="104">
        <v>4</v>
      </c>
      <c r="AA5" s="104">
        <v>4</v>
      </c>
      <c r="AB5" s="104">
        <v>4</v>
      </c>
      <c r="AC5" s="104">
        <v>4</v>
      </c>
      <c r="AD5" s="104">
        <v>4</v>
      </c>
      <c r="AE5" s="104">
        <v>4</v>
      </c>
      <c r="AF5" s="104">
        <v>4</v>
      </c>
      <c r="AG5" s="104">
        <v>4</v>
      </c>
      <c r="AH5" s="104">
        <v>4</v>
      </c>
      <c r="AI5" s="104">
        <v>4</v>
      </c>
      <c r="AJ5" s="104">
        <v>4</v>
      </c>
      <c r="AL5" s="109"/>
    </row>
    <row r="6" spans="1:38" x14ac:dyDescent="0.3">
      <c r="A6" s="98" t="s">
        <v>113</v>
      </c>
      <c r="B6" s="99" t="s">
        <v>23</v>
      </c>
      <c r="C6" s="100"/>
      <c r="D6" s="101" t="s">
        <v>114</v>
      </c>
      <c r="E6" s="101" t="s">
        <v>11</v>
      </c>
      <c r="F6" s="103" t="s">
        <v>3</v>
      </c>
      <c r="G6" s="104">
        <v>26</v>
      </c>
      <c r="H6" s="105"/>
      <c r="I6" s="105">
        <v>4</v>
      </c>
      <c r="J6" s="106">
        <v>43282</v>
      </c>
      <c r="K6" s="107">
        <v>45727</v>
      </c>
      <c r="L6" s="104">
        <v>26</v>
      </c>
      <c r="M6" s="104">
        <v>26</v>
      </c>
      <c r="N6" s="180"/>
      <c r="O6" s="180"/>
      <c r="P6" s="180"/>
      <c r="Q6" s="180"/>
      <c r="R6" s="180"/>
      <c r="S6" s="180"/>
      <c r="T6" s="180"/>
      <c r="U6" s="180"/>
      <c r="V6" s="180"/>
      <c r="W6" s="180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L6" s="109"/>
    </row>
    <row r="7" spans="1:38" x14ac:dyDescent="0.3">
      <c r="A7" s="98" t="s">
        <v>115</v>
      </c>
      <c r="B7" s="99" t="s">
        <v>24</v>
      </c>
      <c r="C7" s="100"/>
      <c r="D7" s="101" t="s">
        <v>116</v>
      </c>
      <c r="E7" s="101" t="s">
        <v>7</v>
      </c>
      <c r="F7" s="103" t="s">
        <v>3</v>
      </c>
      <c r="G7" s="104">
        <v>47</v>
      </c>
      <c r="H7" s="105">
        <v>1</v>
      </c>
      <c r="I7" s="105">
        <v>4</v>
      </c>
      <c r="J7" s="106">
        <v>39282</v>
      </c>
      <c r="K7" s="107" t="s">
        <v>117</v>
      </c>
      <c r="L7" s="104">
        <v>49</v>
      </c>
      <c r="M7" s="104">
        <v>49</v>
      </c>
      <c r="N7" s="104">
        <v>49</v>
      </c>
      <c r="O7" s="104">
        <v>49</v>
      </c>
      <c r="P7" s="104">
        <v>49</v>
      </c>
      <c r="Q7" s="104">
        <v>49</v>
      </c>
      <c r="R7" s="104">
        <v>49</v>
      </c>
      <c r="S7" s="104">
        <v>49</v>
      </c>
      <c r="T7" s="104">
        <v>49</v>
      </c>
      <c r="U7" s="104">
        <v>49</v>
      </c>
      <c r="V7" s="104">
        <v>49</v>
      </c>
      <c r="W7" s="104">
        <v>49</v>
      </c>
      <c r="Y7" s="104">
        <v>49</v>
      </c>
      <c r="Z7" s="104">
        <v>49</v>
      </c>
      <c r="AA7" s="104">
        <v>49</v>
      </c>
      <c r="AB7" s="104">
        <v>49</v>
      </c>
      <c r="AC7" s="104">
        <v>49</v>
      </c>
      <c r="AD7" s="104">
        <v>49</v>
      </c>
      <c r="AE7" s="104">
        <v>49</v>
      </c>
      <c r="AF7" s="104">
        <v>49</v>
      </c>
      <c r="AG7" s="104">
        <v>49</v>
      </c>
      <c r="AH7" s="104">
        <v>49</v>
      </c>
      <c r="AI7" s="104">
        <v>49</v>
      </c>
      <c r="AJ7" s="104">
        <v>49</v>
      </c>
      <c r="AL7" s="109"/>
    </row>
    <row r="8" spans="1:38" x14ac:dyDescent="0.3">
      <c r="A8" s="98" t="s">
        <v>115</v>
      </c>
      <c r="B8" s="99" t="s">
        <v>24</v>
      </c>
      <c r="C8" s="100"/>
      <c r="D8" s="101" t="s">
        <v>118</v>
      </c>
      <c r="E8" s="101" t="s">
        <v>9</v>
      </c>
      <c r="F8" s="103" t="s">
        <v>3</v>
      </c>
      <c r="G8" s="104">
        <v>47.11</v>
      </c>
      <c r="H8" s="105">
        <v>1</v>
      </c>
      <c r="I8" s="105">
        <v>4</v>
      </c>
      <c r="J8" s="106">
        <v>39283</v>
      </c>
      <c r="K8" s="107" t="s">
        <v>117</v>
      </c>
      <c r="L8" s="104">
        <v>47.3</v>
      </c>
      <c r="M8" s="104">
        <v>47.3</v>
      </c>
      <c r="N8" s="104">
        <v>47.3</v>
      </c>
      <c r="O8" s="104">
        <v>47.3</v>
      </c>
      <c r="P8" s="104">
        <v>47.3</v>
      </c>
      <c r="Q8" s="104">
        <v>47.3</v>
      </c>
      <c r="R8" s="104">
        <v>47.3</v>
      </c>
      <c r="S8" s="104">
        <v>47.3</v>
      </c>
      <c r="T8" s="104">
        <v>47.3</v>
      </c>
      <c r="U8" s="104">
        <v>47.3</v>
      </c>
      <c r="V8" s="104">
        <v>47.3</v>
      </c>
      <c r="W8" s="104">
        <v>47.3</v>
      </c>
      <c r="Y8" s="104">
        <v>47.3</v>
      </c>
      <c r="Z8" s="104">
        <v>47.3</v>
      </c>
      <c r="AA8" s="104">
        <v>47.3</v>
      </c>
      <c r="AB8" s="104">
        <v>47.3</v>
      </c>
      <c r="AC8" s="104">
        <v>47.3</v>
      </c>
      <c r="AD8" s="104">
        <v>47.3</v>
      </c>
      <c r="AE8" s="104">
        <v>47.3</v>
      </c>
      <c r="AF8" s="104">
        <v>47.3</v>
      </c>
      <c r="AG8" s="104">
        <v>47.3</v>
      </c>
      <c r="AH8" s="104">
        <v>47.3</v>
      </c>
      <c r="AI8" s="104">
        <v>47.3</v>
      </c>
      <c r="AJ8" s="104">
        <v>47.3</v>
      </c>
      <c r="AL8" s="109"/>
    </row>
    <row r="9" spans="1:38" x14ac:dyDescent="0.3">
      <c r="A9" s="98" t="s">
        <v>115</v>
      </c>
      <c r="B9" s="99" t="s">
        <v>24</v>
      </c>
      <c r="C9" s="100"/>
      <c r="D9" s="101" t="s">
        <v>119</v>
      </c>
      <c r="E9" s="101" t="s">
        <v>13</v>
      </c>
      <c r="F9" s="103" t="s">
        <v>3</v>
      </c>
      <c r="G9" s="104">
        <v>45.64</v>
      </c>
      <c r="H9" s="105">
        <v>1</v>
      </c>
      <c r="I9" s="105">
        <v>4</v>
      </c>
      <c r="J9" s="106">
        <v>39280</v>
      </c>
      <c r="K9" s="107" t="s">
        <v>117</v>
      </c>
      <c r="L9" s="104">
        <v>45.64</v>
      </c>
      <c r="M9" s="104">
        <v>45.64</v>
      </c>
      <c r="N9" s="104">
        <v>45.64</v>
      </c>
      <c r="O9" s="104">
        <v>45.64</v>
      </c>
      <c r="P9" s="104">
        <v>45.64</v>
      </c>
      <c r="Q9" s="104">
        <v>45.64</v>
      </c>
      <c r="R9" s="104">
        <v>45.64</v>
      </c>
      <c r="S9" s="104">
        <v>45.64</v>
      </c>
      <c r="T9" s="104">
        <v>45.64</v>
      </c>
      <c r="U9" s="104">
        <v>45.64</v>
      </c>
      <c r="V9" s="104">
        <v>45.64</v>
      </c>
      <c r="W9" s="104">
        <v>45.64</v>
      </c>
      <c r="Y9" s="104">
        <v>45.64</v>
      </c>
      <c r="Z9" s="104">
        <v>45.64</v>
      </c>
      <c r="AA9" s="104">
        <v>45.64</v>
      </c>
      <c r="AB9" s="104">
        <v>45.64</v>
      </c>
      <c r="AC9" s="104">
        <v>45.64</v>
      </c>
      <c r="AD9" s="104">
        <v>45.64</v>
      </c>
      <c r="AE9" s="104">
        <v>45.64</v>
      </c>
      <c r="AF9" s="104">
        <v>45.64</v>
      </c>
      <c r="AG9" s="104">
        <v>45.64</v>
      </c>
      <c r="AH9" s="104">
        <v>45.64</v>
      </c>
      <c r="AI9" s="104">
        <v>45.64</v>
      </c>
      <c r="AJ9" s="104">
        <v>45.64</v>
      </c>
      <c r="AL9" s="109"/>
    </row>
    <row r="10" spans="1:38" x14ac:dyDescent="0.3">
      <c r="A10" s="98" t="s">
        <v>120</v>
      </c>
      <c r="B10" s="99" t="s">
        <v>24</v>
      </c>
      <c r="C10" s="100"/>
      <c r="D10" s="101" t="s">
        <v>121</v>
      </c>
      <c r="E10" s="101" t="s">
        <v>27</v>
      </c>
      <c r="F10" s="103" t="s">
        <v>4</v>
      </c>
      <c r="G10" s="104">
        <v>47.2</v>
      </c>
      <c r="H10" s="105">
        <v>1</v>
      </c>
      <c r="I10" s="105">
        <v>4</v>
      </c>
      <c r="J10" s="106">
        <v>40026</v>
      </c>
      <c r="K10" s="107" t="s">
        <v>117</v>
      </c>
      <c r="L10" s="104">
        <v>48.56</v>
      </c>
      <c r="M10" s="104">
        <v>48.56</v>
      </c>
      <c r="N10" s="104">
        <v>48.56</v>
      </c>
      <c r="O10" s="104">
        <v>48.56</v>
      </c>
      <c r="P10" s="104">
        <v>48.56</v>
      </c>
      <c r="Q10" s="104">
        <v>48.56</v>
      </c>
      <c r="R10" s="104">
        <v>48.56</v>
      </c>
      <c r="S10" s="104">
        <v>48.56</v>
      </c>
      <c r="T10" s="104">
        <v>48.56</v>
      </c>
      <c r="U10" s="104">
        <v>48.56</v>
      </c>
      <c r="V10" s="104">
        <v>48.56</v>
      </c>
      <c r="W10" s="104">
        <v>48.56</v>
      </c>
      <c r="Y10" s="104">
        <v>48.56</v>
      </c>
      <c r="Z10" s="104">
        <v>48.56</v>
      </c>
      <c r="AA10" s="104">
        <v>48.56</v>
      </c>
      <c r="AB10" s="104">
        <v>48.56</v>
      </c>
      <c r="AC10" s="104">
        <v>48.56</v>
      </c>
      <c r="AD10" s="104">
        <v>48.56</v>
      </c>
      <c r="AE10" s="104">
        <v>48.56</v>
      </c>
      <c r="AF10" s="104">
        <v>48.56</v>
      </c>
      <c r="AG10" s="104">
        <v>48.56</v>
      </c>
      <c r="AH10" s="104">
        <v>48.56</v>
      </c>
      <c r="AI10" s="104">
        <v>48.56</v>
      </c>
      <c r="AJ10" s="104">
        <v>48.56</v>
      </c>
      <c r="AL10" s="109"/>
    </row>
    <row r="11" spans="1:38" x14ac:dyDescent="0.3">
      <c r="A11" s="98" t="s">
        <v>115</v>
      </c>
      <c r="B11" s="99" t="s">
        <v>24</v>
      </c>
      <c r="C11" s="100"/>
      <c r="D11" s="101" t="s">
        <v>122</v>
      </c>
      <c r="E11" s="101" t="s">
        <v>16</v>
      </c>
      <c r="F11" s="103" t="s">
        <v>3</v>
      </c>
      <c r="G11" s="104">
        <v>46</v>
      </c>
      <c r="H11" s="105">
        <v>1</v>
      </c>
      <c r="I11" s="105">
        <v>4</v>
      </c>
      <c r="J11" s="106">
        <v>39282</v>
      </c>
      <c r="K11" s="107" t="s">
        <v>117</v>
      </c>
      <c r="L11" s="104">
        <v>47.18</v>
      </c>
      <c r="M11" s="104">
        <v>47.18</v>
      </c>
      <c r="N11" s="104">
        <v>47.18</v>
      </c>
      <c r="O11" s="104">
        <v>47.18</v>
      </c>
      <c r="P11" s="104">
        <v>47.18</v>
      </c>
      <c r="Q11" s="104">
        <v>47.18</v>
      </c>
      <c r="R11" s="104">
        <v>47.18</v>
      </c>
      <c r="S11" s="104">
        <v>47.18</v>
      </c>
      <c r="T11" s="104">
        <v>47.18</v>
      </c>
      <c r="U11" s="104">
        <v>47.18</v>
      </c>
      <c r="V11" s="104">
        <v>47.18</v>
      </c>
      <c r="W11" s="104">
        <v>47.18</v>
      </c>
      <c r="Y11" s="104">
        <v>47.18</v>
      </c>
      <c r="Z11" s="104">
        <v>47.18</v>
      </c>
      <c r="AA11" s="104">
        <v>47.18</v>
      </c>
      <c r="AB11" s="104">
        <v>47.18</v>
      </c>
      <c r="AC11" s="104">
        <v>47.18</v>
      </c>
      <c r="AD11" s="104">
        <v>47.18</v>
      </c>
      <c r="AE11" s="104">
        <v>47.18</v>
      </c>
      <c r="AF11" s="104">
        <v>47.18</v>
      </c>
      <c r="AG11" s="104">
        <v>47.18</v>
      </c>
      <c r="AH11" s="104">
        <v>47.18</v>
      </c>
      <c r="AI11" s="104">
        <v>47.18</v>
      </c>
      <c r="AJ11" s="104">
        <v>47.18</v>
      </c>
      <c r="AL11" s="109"/>
    </row>
    <row r="12" spans="1:38" x14ac:dyDescent="0.3">
      <c r="A12" s="98" t="s">
        <v>123</v>
      </c>
      <c r="B12" s="99" t="s">
        <v>24</v>
      </c>
      <c r="C12" s="100" t="s">
        <v>124</v>
      </c>
      <c r="D12" s="101" t="s">
        <v>45</v>
      </c>
      <c r="E12" s="101" t="s">
        <v>44</v>
      </c>
      <c r="F12" s="103" t="s">
        <v>3</v>
      </c>
      <c r="G12" s="104">
        <v>10</v>
      </c>
      <c r="H12" s="105">
        <v>1</v>
      </c>
      <c r="I12" s="105">
        <v>1</v>
      </c>
      <c r="J12" s="106">
        <v>42917</v>
      </c>
      <c r="K12" s="107">
        <v>46568</v>
      </c>
      <c r="L12" s="104">
        <v>10</v>
      </c>
      <c r="M12" s="104">
        <v>10</v>
      </c>
      <c r="N12" s="104">
        <v>10</v>
      </c>
      <c r="O12" s="104">
        <v>10</v>
      </c>
      <c r="P12" s="104">
        <v>10</v>
      </c>
      <c r="Q12" s="104">
        <v>10</v>
      </c>
      <c r="R12" s="104">
        <v>10</v>
      </c>
      <c r="S12" s="104">
        <v>10</v>
      </c>
      <c r="T12" s="104">
        <v>10</v>
      </c>
      <c r="U12" s="104">
        <v>10</v>
      </c>
      <c r="V12" s="104">
        <v>10</v>
      </c>
      <c r="W12" s="104">
        <v>10</v>
      </c>
      <c r="Y12" s="104">
        <v>20</v>
      </c>
      <c r="Z12" s="104">
        <v>20</v>
      </c>
      <c r="AA12" s="104">
        <v>20</v>
      </c>
      <c r="AB12" s="104">
        <v>20</v>
      </c>
      <c r="AC12" s="104">
        <v>20</v>
      </c>
      <c r="AD12" s="104">
        <v>20</v>
      </c>
      <c r="AE12" s="104">
        <v>20</v>
      </c>
      <c r="AF12" s="104">
        <v>20</v>
      </c>
      <c r="AG12" s="104">
        <v>20</v>
      </c>
      <c r="AH12" s="104">
        <v>20</v>
      </c>
      <c r="AI12" s="104">
        <v>20</v>
      </c>
      <c r="AJ12" s="104">
        <v>20</v>
      </c>
      <c r="AL12" s="109"/>
    </row>
    <row r="13" spans="1:38" x14ac:dyDescent="0.3">
      <c r="A13" s="98" t="s">
        <v>123</v>
      </c>
      <c r="B13" s="99" t="s">
        <v>24</v>
      </c>
      <c r="C13" s="100" t="s">
        <v>124</v>
      </c>
      <c r="D13" s="101" t="s">
        <v>47</v>
      </c>
      <c r="E13" s="101" t="s">
        <v>46</v>
      </c>
      <c r="F13" s="103" t="s">
        <v>3</v>
      </c>
      <c r="G13" s="104">
        <v>10</v>
      </c>
      <c r="H13" s="105">
        <v>1</v>
      </c>
      <c r="I13" s="105">
        <v>1</v>
      </c>
      <c r="J13" s="106">
        <v>42917</v>
      </c>
      <c r="K13" s="107">
        <v>46568</v>
      </c>
      <c r="L13" s="104">
        <v>10</v>
      </c>
      <c r="M13" s="104">
        <v>10</v>
      </c>
      <c r="N13" s="104">
        <v>10</v>
      </c>
      <c r="O13" s="104">
        <v>10</v>
      </c>
      <c r="P13" s="104">
        <v>10</v>
      </c>
      <c r="Q13" s="104">
        <v>10</v>
      </c>
      <c r="R13" s="104">
        <v>10</v>
      </c>
      <c r="S13" s="104">
        <v>10</v>
      </c>
      <c r="T13" s="104">
        <v>10</v>
      </c>
      <c r="U13" s="104">
        <v>10</v>
      </c>
      <c r="V13" s="104">
        <v>10</v>
      </c>
      <c r="W13" s="104">
        <v>10</v>
      </c>
      <c r="Y13" s="104">
        <v>20</v>
      </c>
      <c r="Z13" s="104">
        <v>20</v>
      </c>
      <c r="AA13" s="104">
        <v>20</v>
      </c>
      <c r="AB13" s="104">
        <v>20</v>
      </c>
      <c r="AC13" s="104">
        <v>20</v>
      </c>
      <c r="AD13" s="104">
        <v>20</v>
      </c>
      <c r="AE13" s="104">
        <v>20</v>
      </c>
      <c r="AF13" s="104">
        <v>20</v>
      </c>
      <c r="AG13" s="104">
        <v>20</v>
      </c>
      <c r="AH13" s="104">
        <v>20</v>
      </c>
      <c r="AI13" s="104">
        <v>20</v>
      </c>
      <c r="AJ13" s="104">
        <v>20</v>
      </c>
      <c r="AL13" s="109"/>
    </row>
    <row r="14" spans="1:38" x14ac:dyDescent="0.3">
      <c r="A14" s="98" t="s">
        <v>125</v>
      </c>
      <c r="B14" s="99" t="s">
        <v>24</v>
      </c>
      <c r="C14" s="100"/>
      <c r="D14" s="101" t="s">
        <v>126</v>
      </c>
      <c r="E14" s="101" t="s">
        <v>10</v>
      </c>
      <c r="F14" s="103" t="s">
        <v>3</v>
      </c>
      <c r="G14" s="104">
        <v>7.93</v>
      </c>
      <c r="H14" s="105" t="s">
        <v>89</v>
      </c>
      <c r="I14" s="105">
        <v>4</v>
      </c>
      <c r="J14" s="106">
        <v>32140</v>
      </c>
      <c r="K14" s="107">
        <v>46265.999988425923</v>
      </c>
      <c r="L14" s="104">
        <v>3.84</v>
      </c>
      <c r="M14" s="104">
        <v>4.1100000000000003</v>
      </c>
      <c r="N14" s="104">
        <v>8.2799999999999994</v>
      </c>
      <c r="O14" s="104">
        <v>26.35</v>
      </c>
      <c r="P14" s="104">
        <v>6.88</v>
      </c>
      <c r="Q14" s="104">
        <v>5.52</v>
      </c>
      <c r="R14" s="104">
        <v>13.32</v>
      </c>
      <c r="S14" s="104">
        <v>7.93</v>
      </c>
      <c r="T14" s="104">
        <v>13.95</v>
      </c>
      <c r="U14" s="104">
        <v>7.64</v>
      </c>
      <c r="V14" s="104">
        <v>6.21</v>
      </c>
      <c r="W14" s="104">
        <v>1.26</v>
      </c>
      <c r="Y14" s="104" t="s">
        <v>89</v>
      </c>
      <c r="Z14" s="104" t="s">
        <v>89</v>
      </c>
      <c r="AA14" s="104" t="s">
        <v>89</v>
      </c>
      <c r="AB14" s="104" t="s">
        <v>89</v>
      </c>
      <c r="AC14" s="104" t="s">
        <v>89</v>
      </c>
      <c r="AD14" s="104" t="s">
        <v>89</v>
      </c>
      <c r="AE14" s="104" t="s">
        <v>89</v>
      </c>
      <c r="AF14" s="104" t="s">
        <v>89</v>
      </c>
      <c r="AG14" s="104" t="s">
        <v>89</v>
      </c>
      <c r="AH14" s="104" t="s">
        <v>89</v>
      </c>
      <c r="AI14" s="104" t="s">
        <v>89</v>
      </c>
      <c r="AJ14" s="104" t="s">
        <v>89</v>
      </c>
      <c r="AL14" s="109"/>
    </row>
    <row r="15" spans="1:38" x14ac:dyDescent="0.3">
      <c r="A15" s="98" t="s">
        <v>127</v>
      </c>
      <c r="B15" s="99" t="s">
        <v>24</v>
      </c>
      <c r="C15" s="100" t="s">
        <v>128</v>
      </c>
      <c r="D15" s="101" t="s">
        <v>129</v>
      </c>
      <c r="E15" s="101" t="s">
        <v>58</v>
      </c>
      <c r="F15" s="103" t="s">
        <v>3</v>
      </c>
      <c r="G15" s="104">
        <v>674.7</v>
      </c>
      <c r="H15" s="105">
        <v>1</v>
      </c>
      <c r="I15" s="105">
        <v>4</v>
      </c>
      <c r="J15" s="106">
        <v>43983</v>
      </c>
      <c r="K15" s="107">
        <v>51287</v>
      </c>
      <c r="L15" s="104">
        <v>674.7</v>
      </c>
      <c r="M15" s="104">
        <v>674.7</v>
      </c>
      <c r="N15" s="104">
        <v>674.7</v>
      </c>
      <c r="O15" s="104">
        <v>674.7</v>
      </c>
      <c r="P15" s="104">
        <v>674.7</v>
      </c>
      <c r="Q15" s="104">
        <v>674.7</v>
      </c>
      <c r="R15" s="104">
        <v>674.7</v>
      </c>
      <c r="S15" s="104">
        <v>674.7</v>
      </c>
      <c r="T15" s="104">
        <v>674.7</v>
      </c>
      <c r="U15" s="104">
        <v>674.7</v>
      </c>
      <c r="V15" s="104">
        <v>674.7</v>
      </c>
      <c r="W15" s="104">
        <v>674.7</v>
      </c>
      <c r="Y15" s="104">
        <v>541.94000000000005</v>
      </c>
      <c r="Z15" s="104">
        <v>541.94000000000005</v>
      </c>
      <c r="AA15" s="104">
        <v>541.94000000000005</v>
      </c>
      <c r="AB15" s="104">
        <v>541.94000000000005</v>
      </c>
      <c r="AC15" s="104">
        <v>541.94000000000005</v>
      </c>
      <c r="AD15" s="104">
        <v>541.94000000000005</v>
      </c>
      <c r="AE15" s="104">
        <v>541.94000000000005</v>
      </c>
      <c r="AF15" s="104">
        <v>541.94000000000005</v>
      </c>
      <c r="AG15" s="104">
        <v>541.94000000000005</v>
      </c>
      <c r="AH15" s="104">
        <v>541.94000000000005</v>
      </c>
      <c r="AI15" s="104">
        <v>541.94000000000005</v>
      </c>
      <c r="AJ15" s="104">
        <v>541.94000000000005</v>
      </c>
      <c r="AL15" s="109"/>
    </row>
    <row r="16" spans="1:38" x14ac:dyDescent="0.3">
      <c r="A16" s="98" t="s">
        <v>127</v>
      </c>
      <c r="B16" s="99" t="s">
        <v>24</v>
      </c>
      <c r="C16" s="100" t="s">
        <v>128</v>
      </c>
      <c r="D16" s="101" t="s">
        <v>130</v>
      </c>
      <c r="E16" s="101" t="s">
        <v>59</v>
      </c>
      <c r="F16" s="103" t="s">
        <v>3</v>
      </c>
      <c r="G16" s="104">
        <v>673.8</v>
      </c>
      <c r="H16" s="105">
        <v>1</v>
      </c>
      <c r="I16" s="105">
        <v>4</v>
      </c>
      <c r="J16" s="106">
        <v>43952</v>
      </c>
      <c r="K16" s="107">
        <v>51256</v>
      </c>
      <c r="L16" s="104">
        <v>673.8</v>
      </c>
      <c r="M16" s="104">
        <v>673.8</v>
      </c>
      <c r="N16" s="104">
        <v>673.8</v>
      </c>
      <c r="O16" s="104">
        <v>673.8</v>
      </c>
      <c r="P16" s="104">
        <v>673.8</v>
      </c>
      <c r="Q16" s="104">
        <v>673.8</v>
      </c>
      <c r="R16" s="104">
        <v>673.8</v>
      </c>
      <c r="S16" s="104">
        <v>673.8</v>
      </c>
      <c r="T16" s="104">
        <v>673.8</v>
      </c>
      <c r="U16" s="104">
        <v>673.8</v>
      </c>
      <c r="V16" s="104">
        <v>673.8</v>
      </c>
      <c r="W16" s="104">
        <v>673.8</v>
      </c>
      <c r="Y16" s="104">
        <v>534.64</v>
      </c>
      <c r="Z16" s="104">
        <v>534.64</v>
      </c>
      <c r="AA16" s="104">
        <v>534.64</v>
      </c>
      <c r="AB16" s="104">
        <v>534.64</v>
      </c>
      <c r="AC16" s="104">
        <v>534.64</v>
      </c>
      <c r="AD16" s="104">
        <v>534.64</v>
      </c>
      <c r="AE16" s="104">
        <v>534.64</v>
      </c>
      <c r="AF16" s="104">
        <v>534.64</v>
      </c>
      <c r="AG16" s="104">
        <v>534.64</v>
      </c>
      <c r="AH16" s="104">
        <v>534.64</v>
      </c>
      <c r="AI16" s="104">
        <v>534.64</v>
      </c>
      <c r="AJ16" s="104">
        <v>534.64</v>
      </c>
      <c r="AL16" s="109"/>
    </row>
    <row r="17" spans="1:38" x14ac:dyDescent="0.3">
      <c r="A17" s="98" t="s">
        <v>127</v>
      </c>
      <c r="B17" s="99" t="s">
        <v>24</v>
      </c>
      <c r="C17" s="100" t="s">
        <v>128</v>
      </c>
      <c r="D17" s="101" t="s">
        <v>131</v>
      </c>
      <c r="E17" s="101" t="s">
        <v>60</v>
      </c>
      <c r="F17" s="103" t="s">
        <v>3</v>
      </c>
      <c r="G17" s="104">
        <v>49</v>
      </c>
      <c r="H17" s="105">
        <v>1</v>
      </c>
      <c r="I17" s="105">
        <v>4</v>
      </c>
      <c r="J17" s="106">
        <v>44013</v>
      </c>
      <c r="K17" s="107">
        <v>51317</v>
      </c>
      <c r="L17" s="104">
        <v>49</v>
      </c>
      <c r="M17" s="104">
        <v>49</v>
      </c>
      <c r="N17" s="104">
        <v>49</v>
      </c>
      <c r="O17" s="104">
        <v>49</v>
      </c>
      <c r="P17" s="104">
        <v>49</v>
      </c>
      <c r="Q17" s="104">
        <v>49</v>
      </c>
      <c r="R17" s="104">
        <v>49</v>
      </c>
      <c r="S17" s="104">
        <v>49</v>
      </c>
      <c r="T17" s="104">
        <v>49</v>
      </c>
      <c r="U17" s="104">
        <v>49</v>
      </c>
      <c r="V17" s="104">
        <v>49</v>
      </c>
      <c r="W17" s="104">
        <v>49</v>
      </c>
      <c r="Y17" s="104">
        <v>49</v>
      </c>
      <c r="Z17" s="104">
        <v>49</v>
      </c>
      <c r="AA17" s="104">
        <v>49</v>
      </c>
      <c r="AB17" s="104">
        <v>49</v>
      </c>
      <c r="AC17" s="104">
        <v>49</v>
      </c>
      <c r="AD17" s="104">
        <v>49</v>
      </c>
      <c r="AE17" s="104">
        <v>49</v>
      </c>
      <c r="AF17" s="104">
        <v>49</v>
      </c>
      <c r="AG17" s="104">
        <v>49</v>
      </c>
      <c r="AH17" s="104">
        <v>49</v>
      </c>
      <c r="AI17" s="104">
        <v>49</v>
      </c>
      <c r="AJ17" s="104">
        <v>49</v>
      </c>
      <c r="AL17" s="109"/>
    </row>
    <row r="18" spans="1:38" x14ac:dyDescent="0.3">
      <c r="A18" s="98" t="s">
        <v>127</v>
      </c>
      <c r="B18" s="99" t="s">
        <v>24</v>
      </c>
      <c r="C18" s="100" t="s">
        <v>128</v>
      </c>
      <c r="D18" s="101" t="s">
        <v>131</v>
      </c>
      <c r="E18" s="101" t="s">
        <v>61</v>
      </c>
      <c r="F18" s="103" t="s">
        <v>3</v>
      </c>
      <c r="G18" s="104">
        <v>49</v>
      </c>
      <c r="H18" s="105">
        <v>1</v>
      </c>
      <c r="I18" s="105">
        <v>4</v>
      </c>
      <c r="J18" s="106">
        <v>44013</v>
      </c>
      <c r="K18" s="107">
        <v>51317</v>
      </c>
      <c r="L18" s="104">
        <v>49</v>
      </c>
      <c r="M18" s="104">
        <v>49</v>
      </c>
      <c r="N18" s="104">
        <v>49</v>
      </c>
      <c r="O18" s="104">
        <v>49</v>
      </c>
      <c r="P18" s="104">
        <v>49</v>
      </c>
      <c r="Q18" s="104">
        <v>49</v>
      </c>
      <c r="R18" s="104">
        <v>49</v>
      </c>
      <c r="S18" s="104">
        <v>49</v>
      </c>
      <c r="T18" s="104">
        <v>49</v>
      </c>
      <c r="U18" s="104">
        <v>49</v>
      </c>
      <c r="V18" s="104">
        <v>49</v>
      </c>
      <c r="W18" s="104">
        <v>49</v>
      </c>
      <c r="Y18" s="104">
        <v>49</v>
      </c>
      <c r="Z18" s="104">
        <v>49</v>
      </c>
      <c r="AA18" s="104">
        <v>49</v>
      </c>
      <c r="AB18" s="104">
        <v>49</v>
      </c>
      <c r="AC18" s="104">
        <v>49</v>
      </c>
      <c r="AD18" s="104">
        <v>49</v>
      </c>
      <c r="AE18" s="104">
        <v>49</v>
      </c>
      <c r="AF18" s="104">
        <v>49</v>
      </c>
      <c r="AG18" s="104">
        <v>49</v>
      </c>
      <c r="AH18" s="104">
        <v>49</v>
      </c>
      <c r="AI18" s="104">
        <v>49</v>
      </c>
      <c r="AJ18" s="104">
        <v>49</v>
      </c>
      <c r="AL18" s="109"/>
    </row>
    <row r="19" spans="1:38" x14ac:dyDescent="0.3">
      <c r="A19" s="98" t="s">
        <v>127</v>
      </c>
      <c r="B19" s="99" t="s">
        <v>24</v>
      </c>
      <c r="C19" s="100" t="s">
        <v>128</v>
      </c>
      <c r="D19" s="101" t="s">
        <v>132</v>
      </c>
      <c r="E19" s="101" t="s">
        <v>62</v>
      </c>
      <c r="F19" s="103" t="s">
        <v>3</v>
      </c>
      <c r="G19" s="104">
        <v>100</v>
      </c>
      <c r="H19" s="105">
        <v>1</v>
      </c>
      <c r="I19" s="105">
        <v>1</v>
      </c>
      <c r="J19" s="106">
        <v>44197</v>
      </c>
      <c r="K19" s="107">
        <v>51501</v>
      </c>
      <c r="L19" s="104">
        <v>100</v>
      </c>
      <c r="M19" s="104">
        <v>100</v>
      </c>
      <c r="N19" s="104">
        <v>100</v>
      </c>
      <c r="O19" s="104">
        <v>100</v>
      </c>
      <c r="P19" s="104">
        <v>100</v>
      </c>
      <c r="Q19" s="104">
        <v>100</v>
      </c>
      <c r="R19" s="104">
        <v>100</v>
      </c>
      <c r="S19" s="104">
        <v>100</v>
      </c>
      <c r="T19" s="104">
        <v>100</v>
      </c>
      <c r="U19" s="104">
        <v>100</v>
      </c>
      <c r="V19" s="104">
        <v>100</v>
      </c>
      <c r="W19" s="104">
        <v>100</v>
      </c>
      <c r="Y19" s="104">
        <v>200</v>
      </c>
      <c r="Z19" s="104">
        <v>200</v>
      </c>
      <c r="AA19" s="104">
        <v>200</v>
      </c>
      <c r="AB19" s="104">
        <v>200</v>
      </c>
      <c r="AC19" s="104">
        <v>200</v>
      </c>
      <c r="AD19" s="104">
        <v>200</v>
      </c>
      <c r="AE19" s="104">
        <v>200</v>
      </c>
      <c r="AF19" s="104">
        <v>200</v>
      </c>
      <c r="AG19" s="104">
        <v>200</v>
      </c>
      <c r="AH19" s="104">
        <v>200</v>
      </c>
      <c r="AI19" s="104">
        <v>200</v>
      </c>
      <c r="AJ19" s="104">
        <v>200</v>
      </c>
      <c r="AL19" s="109"/>
    </row>
    <row r="20" spans="1:38" x14ac:dyDescent="0.3">
      <c r="A20" s="98" t="s">
        <v>133</v>
      </c>
      <c r="B20" s="99" t="s">
        <v>24</v>
      </c>
      <c r="C20" s="100" t="s">
        <v>128</v>
      </c>
      <c r="D20" s="101" t="s">
        <v>134</v>
      </c>
      <c r="E20" s="101" t="s">
        <v>70</v>
      </c>
      <c r="F20" s="103" t="s">
        <v>4</v>
      </c>
      <c r="G20" s="104">
        <v>100</v>
      </c>
      <c r="H20" s="105">
        <v>3</v>
      </c>
      <c r="I20" s="105">
        <v>1</v>
      </c>
      <c r="J20" s="106">
        <v>44378</v>
      </c>
      <c r="K20" s="107">
        <v>51591</v>
      </c>
      <c r="L20" s="104">
        <v>100</v>
      </c>
      <c r="M20" s="104">
        <v>100</v>
      </c>
      <c r="N20" s="104">
        <v>100</v>
      </c>
      <c r="O20" s="104">
        <v>100</v>
      </c>
      <c r="P20" s="104">
        <v>100</v>
      </c>
      <c r="Q20" s="104">
        <v>100</v>
      </c>
      <c r="R20" s="104">
        <v>100</v>
      </c>
      <c r="S20" s="104">
        <v>100</v>
      </c>
      <c r="T20" s="104">
        <v>100</v>
      </c>
      <c r="U20" s="104">
        <v>100</v>
      </c>
      <c r="V20" s="104">
        <v>100</v>
      </c>
      <c r="W20" s="104">
        <v>100</v>
      </c>
      <c r="Y20" s="104">
        <v>200</v>
      </c>
      <c r="Z20" s="104">
        <v>200</v>
      </c>
      <c r="AA20" s="104">
        <v>200</v>
      </c>
      <c r="AB20" s="104">
        <v>200</v>
      </c>
      <c r="AC20" s="104">
        <v>200</v>
      </c>
      <c r="AD20" s="104">
        <v>200</v>
      </c>
      <c r="AE20" s="104">
        <v>200</v>
      </c>
      <c r="AF20" s="104">
        <v>200</v>
      </c>
      <c r="AG20" s="104">
        <v>200</v>
      </c>
      <c r="AH20" s="104">
        <v>200</v>
      </c>
      <c r="AI20" s="104">
        <v>200</v>
      </c>
      <c r="AJ20" s="104">
        <v>200</v>
      </c>
      <c r="AL20" s="109"/>
    </row>
    <row r="21" spans="1:38" x14ac:dyDescent="0.3">
      <c r="A21" s="98" t="s">
        <v>135</v>
      </c>
      <c r="B21" s="99" t="s">
        <v>24</v>
      </c>
      <c r="C21" s="100" t="s">
        <v>128</v>
      </c>
      <c r="D21" s="101" t="s">
        <v>136</v>
      </c>
      <c r="E21" s="101" t="s">
        <v>137</v>
      </c>
      <c r="F21" s="103" t="s">
        <v>4</v>
      </c>
      <c r="G21" s="104">
        <v>40</v>
      </c>
      <c r="H21" s="105">
        <v>3</v>
      </c>
      <c r="I21" s="105">
        <v>1</v>
      </c>
      <c r="J21" s="106">
        <v>45444</v>
      </c>
      <c r="K21" s="107">
        <v>51470</v>
      </c>
      <c r="L21" s="104">
        <v>40</v>
      </c>
      <c r="M21" s="104">
        <v>40</v>
      </c>
      <c r="N21" s="104">
        <v>40</v>
      </c>
      <c r="O21" s="104">
        <v>40</v>
      </c>
      <c r="P21" s="104">
        <v>40</v>
      </c>
      <c r="Q21" s="104">
        <v>40</v>
      </c>
      <c r="R21" s="104">
        <v>40</v>
      </c>
      <c r="S21" s="104">
        <v>40</v>
      </c>
      <c r="T21" s="104">
        <v>40</v>
      </c>
      <c r="U21" s="104">
        <v>40</v>
      </c>
      <c r="V21" s="104">
        <v>40</v>
      </c>
      <c r="W21" s="104">
        <v>40</v>
      </c>
      <c r="Y21" s="104">
        <v>80</v>
      </c>
      <c r="Z21" s="104">
        <v>80</v>
      </c>
      <c r="AA21" s="104">
        <v>80</v>
      </c>
      <c r="AB21" s="104">
        <v>80</v>
      </c>
      <c r="AC21" s="104">
        <v>80</v>
      </c>
      <c r="AD21" s="104">
        <v>80</v>
      </c>
      <c r="AE21" s="104">
        <v>80</v>
      </c>
      <c r="AF21" s="104">
        <v>80</v>
      </c>
      <c r="AG21" s="104">
        <v>80</v>
      </c>
      <c r="AH21" s="104">
        <v>80</v>
      </c>
      <c r="AI21" s="104">
        <v>80</v>
      </c>
      <c r="AJ21" s="104">
        <v>80</v>
      </c>
      <c r="AL21" s="109"/>
    </row>
    <row r="22" spans="1:38" x14ac:dyDescent="0.3">
      <c r="A22" s="98" t="s">
        <v>135</v>
      </c>
      <c r="B22" s="99" t="s">
        <v>24</v>
      </c>
      <c r="C22" s="100" t="s">
        <v>128</v>
      </c>
      <c r="D22" s="101" t="s">
        <v>138</v>
      </c>
      <c r="E22" s="101" t="s">
        <v>63</v>
      </c>
      <c r="F22" s="103" t="s">
        <v>4</v>
      </c>
      <c r="G22" s="104">
        <v>10</v>
      </c>
      <c r="H22" s="105">
        <v>3</v>
      </c>
      <c r="I22" s="105">
        <v>1</v>
      </c>
      <c r="J22" s="106">
        <v>44287</v>
      </c>
      <c r="K22" s="107">
        <v>51470</v>
      </c>
      <c r="L22" s="104">
        <v>10</v>
      </c>
      <c r="M22" s="104">
        <v>10</v>
      </c>
      <c r="N22" s="104">
        <v>10</v>
      </c>
      <c r="O22" s="104">
        <v>10</v>
      </c>
      <c r="P22" s="104">
        <v>10</v>
      </c>
      <c r="Q22" s="104">
        <v>10</v>
      </c>
      <c r="R22" s="104">
        <v>10</v>
      </c>
      <c r="S22" s="104">
        <v>10</v>
      </c>
      <c r="T22" s="104">
        <v>10</v>
      </c>
      <c r="U22" s="104">
        <v>10</v>
      </c>
      <c r="V22" s="104">
        <v>10</v>
      </c>
      <c r="W22" s="104">
        <v>10</v>
      </c>
      <c r="Y22" s="104">
        <v>20</v>
      </c>
      <c r="Z22" s="104">
        <v>20</v>
      </c>
      <c r="AA22" s="104">
        <v>20</v>
      </c>
      <c r="AB22" s="104">
        <v>20</v>
      </c>
      <c r="AC22" s="104">
        <v>20</v>
      </c>
      <c r="AD22" s="104">
        <v>20</v>
      </c>
      <c r="AE22" s="104">
        <v>20</v>
      </c>
      <c r="AF22" s="104">
        <v>20</v>
      </c>
      <c r="AG22" s="104">
        <v>20</v>
      </c>
      <c r="AH22" s="104">
        <v>20</v>
      </c>
      <c r="AI22" s="104">
        <v>20</v>
      </c>
      <c r="AJ22" s="104">
        <v>20</v>
      </c>
      <c r="AL22" s="109"/>
    </row>
    <row r="23" spans="1:38" x14ac:dyDescent="0.3">
      <c r="A23" s="98" t="s">
        <v>135</v>
      </c>
      <c r="B23" s="99" t="s">
        <v>24</v>
      </c>
      <c r="C23" s="100" t="s">
        <v>128</v>
      </c>
      <c r="D23" s="101" t="s">
        <v>139</v>
      </c>
      <c r="E23" s="101" t="s">
        <v>66</v>
      </c>
      <c r="F23" s="103" t="s">
        <v>4</v>
      </c>
      <c r="G23" s="104">
        <v>11</v>
      </c>
      <c r="H23" s="105">
        <v>3</v>
      </c>
      <c r="I23" s="105">
        <v>1</v>
      </c>
      <c r="J23" s="106">
        <v>44348</v>
      </c>
      <c r="K23" s="107">
        <v>51501</v>
      </c>
      <c r="L23" s="104">
        <v>11</v>
      </c>
      <c r="M23" s="104">
        <v>11</v>
      </c>
      <c r="N23" s="104">
        <v>11</v>
      </c>
      <c r="O23" s="104">
        <v>11</v>
      </c>
      <c r="P23" s="104">
        <v>11</v>
      </c>
      <c r="Q23" s="104">
        <v>11</v>
      </c>
      <c r="R23" s="104">
        <v>11</v>
      </c>
      <c r="S23" s="104">
        <v>11</v>
      </c>
      <c r="T23" s="104">
        <v>11</v>
      </c>
      <c r="U23" s="104">
        <v>11</v>
      </c>
      <c r="V23" s="104">
        <v>11</v>
      </c>
      <c r="W23" s="104">
        <v>11</v>
      </c>
      <c r="Y23" s="104">
        <v>22</v>
      </c>
      <c r="Z23" s="104">
        <v>22</v>
      </c>
      <c r="AA23" s="104">
        <v>22</v>
      </c>
      <c r="AB23" s="104">
        <v>22</v>
      </c>
      <c r="AC23" s="104">
        <v>22</v>
      </c>
      <c r="AD23" s="104">
        <v>22</v>
      </c>
      <c r="AE23" s="104">
        <v>22</v>
      </c>
      <c r="AF23" s="104">
        <v>22</v>
      </c>
      <c r="AG23" s="104">
        <v>22</v>
      </c>
      <c r="AH23" s="104">
        <v>22</v>
      </c>
      <c r="AI23" s="104">
        <v>22</v>
      </c>
      <c r="AJ23" s="104">
        <v>22</v>
      </c>
      <c r="AL23" s="109"/>
    </row>
    <row r="24" spans="1:38" x14ac:dyDescent="0.3">
      <c r="A24" s="98" t="s">
        <v>135</v>
      </c>
      <c r="B24" s="99" t="s">
        <v>24</v>
      </c>
      <c r="C24" s="100" t="s">
        <v>128</v>
      </c>
      <c r="D24" s="101" t="s">
        <v>140</v>
      </c>
      <c r="E24" s="101" t="s">
        <v>137</v>
      </c>
      <c r="F24" s="103" t="s">
        <v>4</v>
      </c>
      <c r="G24" s="104">
        <v>5</v>
      </c>
      <c r="H24" s="105">
        <v>3</v>
      </c>
      <c r="I24" s="105">
        <v>1</v>
      </c>
      <c r="J24" s="106">
        <v>45444</v>
      </c>
      <c r="K24" s="107">
        <v>51591</v>
      </c>
      <c r="L24" s="104">
        <v>5</v>
      </c>
      <c r="M24" s="104">
        <v>5</v>
      </c>
      <c r="N24" s="104">
        <v>5</v>
      </c>
      <c r="O24" s="104">
        <v>5</v>
      </c>
      <c r="P24" s="104">
        <v>5</v>
      </c>
      <c r="Q24" s="104">
        <v>5</v>
      </c>
      <c r="R24" s="104">
        <v>5</v>
      </c>
      <c r="S24" s="104">
        <v>5</v>
      </c>
      <c r="T24" s="104">
        <v>5</v>
      </c>
      <c r="U24" s="104">
        <v>5</v>
      </c>
      <c r="V24" s="104">
        <v>5</v>
      </c>
      <c r="W24" s="104">
        <v>5</v>
      </c>
      <c r="Y24" s="104">
        <v>10</v>
      </c>
      <c r="Z24" s="104">
        <v>10</v>
      </c>
      <c r="AA24" s="104">
        <v>10</v>
      </c>
      <c r="AB24" s="104">
        <v>10</v>
      </c>
      <c r="AC24" s="104">
        <v>10</v>
      </c>
      <c r="AD24" s="104">
        <v>10</v>
      </c>
      <c r="AE24" s="104">
        <v>10</v>
      </c>
      <c r="AF24" s="104">
        <v>10</v>
      </c>
      <c r="AG24" s="104">
        <v>10</v>
      </c>
      <c r="AH24" s="104">
        <v>10</v>
      </c>
      <c r="AI24" s="104">
        <v>10</v>
      </c>
      <c r="AJ24" s="104">
        <v>10</v>
      </c>
      <c r="AL24" s="109"/>
    </row>
    <row r="25" spans="1:38" x14ac:dyDescent="0.3">
      <c r="A25" s="98" t="s">
        <v>141</v>
      </c>
      <c r="B25" s="99" t="s">
        <v>24</v>
      </c>
      <c r="C25" s="100" t="s">
        <v>142</v>
      </c>
      <c r="D25" s="101" t="s">
        <v>143</v>
      </c>
      <c r="E25" s="101" t="s">
        <v>18</v>
      </c>
      <c r="F25" s="103" t="s">
        <v>4</v>
      </c>
      <c r="G25" s="111">
        <v>19.41</v>
      </c>
      <c r="H25" s="105" t="s">
        <v>144</v>
      </c>
      <c r="I25" s="105">
        <v>4</v>
      </c>
      <c r="J25" s="106">
        <v>43831</v>
      </c>
      <c r="K25" s="107">
        <v>46387</v>
      </c>
      <c r="L25" s="111">
        <v>28.35</v>
      </c>
      <c r="M25" s="111">
        <v>22.46</v>
      </c>
      <c r="N25" s="111">
        <v>28.38</v>
      </c>
      <c r="O25" s="111">
        <v>28.33</v>
      </c>
      <c r="P25" s="111">
        <v>28.21</v>
      </c>
      <c r="Q25" s="111">
        <v>28.06</v>
      </c>
      <c r="R25" s="111">
        <v>27.46</v>
      </c>
      <c r="S25" s="111">
        <v>19.41</v>
      </c>
      <c r="T25" s="111">
        <v>19.22</v>
      </c>
      <c r="U25" s="111">
        <v>19.2</v>
      </c>
      <c r="V25" s="111">
        <v>19.239999999999998</v>
      </c>
      <c r="W25" s="111">
        <v>19.440000000000001</v>
      </c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L25" s="109"/>
    </row>
    <row r="26" spans="1:38" x14ac:dyDescent="0.3">
      <c r="A26" s="98" t="s">
        <v>145</v>
      </c>
      <c r="B26" s="99" t="s">
        <v>24</v>
      </c>
      <c r="C26" s="100" t="s">
        <v>142</v>
      </c>
      <c r="D26" s="101" t="s">
        <v>143</v>
      </c>
      <c r="E26" s="101" t="s">
        <v>71</v>
      </c>
      <c r="F26" s="103" t="s">
        <v>4</v>
      </c>
      <c r="G26" s="111">
        <v>19.61</v>
      </c>
      <c r="H26" s="105" t="s">
        <v>144</v>
      </c>
      <c r="I26" s="105">
        <v>4</v>
      </c>
      <c r="J26" s="106">
        <v>44075</v>
      </c>
      <c r="K26" s="107">
        <v>46387</v>
      </c>
      <c r="L26" s="111">
        <v>19.170000000000002</v>
      </c>
      <c r="M26" s="111">
        <v>18.8</v>
      </c>
      <c r="N26" s="111">
        <v>17.87</v>
      </c>
      <c r="O26" s="111">
        <v>18.55</v>
      </c>
      <c r="P26" s="111">
        <v>18.27</v>
      </c>
      <c r="Q26" s="111">
        <v>18.02</v>
      </c>
      <c r="R26" s="111">
        <v>18.39</v>
      </c>
      <c r="S26" s="111">
        <v>19.61</v>
      </c>
      <c r="T26" s="111">
        <v>18.64</v>
      </c>
      <c r="U26" s="111">
        <v>18.899999999999999</v>
      </c>
      <c r="V26" s="111">
        <v>15.88</v>
      </c>
      <c r="W26" s="111">
        <v>18.73</v>
      </c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L26" s="109"/>
    </row>
    <row r="27" spans="1:38" x14ac:dyDescent="0.3">
      <c r="A27" s="112"/>
      <c r="B27" s="113"/>
      <c r="C27" s="114"/>
      <c r="D27" s="112"/>
      <c r="E27" s="113"/>
      <c r="F27" s="115"/>
      <c r="G27" s="116"/>
      <c r="H27" s="113"/>
      <c r="I27" s="113"/>
      <c r="J27" s="117"/>
      <c r="K27" s="117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L27" s="109"/>
    </row>
    <row r="28" spans="1:38" x14ac:dyDescent="0.3">
      <c r="A28" s="119" t="s">
        <v>184</v>
      </c>
      <c r="B28" s="119"/>
      <c r="C28" s="119"/>
      <c r="D28" s="119" t="s">
        <v>185</v>
      </c>
      <c r="E28" s="119" t="s">
        <v>150</v>
      </c>
      <c r="F28" s="119" t="s">
        <v>6</v>
      </c>
      <c r="G28" s="119"/>
      <c r="H28" s="119"/>
      <c r="I28" s="119"/>
      <c r="J28" s="120">
        <v>45658</v>
      </c>
      <c r="K28" s="120">
        <v>46022</v>
      </c>
      <c r="L28" s="120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2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84" t="s">
        <v>89</v>
      </c>
      <c r="AL28" s="109"/>
    </row>
    <row r="29" spans="1:38" x14ac:dyDescent="0.3">
      <c r="A29" s="130"/>
      <c r="B29" s="131"/>
      <c r="C29" s="131"/>
      <c r="D29" s="132"/>
      <c r="E29" s="133"/>
      <c r="F29" s="134"/>
      <c r="G29" s="135"/>
      <c r="H29" s="136"/>
      <c r="I29" s="136"/>
      <c r="J29" s="137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18"/>
      <c r="V29" s="118"/>
      <c r="W29" s="11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L29" s="109"/>
    </row>
    <row r="30" spans="1:38" ht="53.4" x14ac:dyDescent="0.3">
      <c r="A30" s="139" t="s">
        <v>153</v>
      </c>
      <c r="B30" s="140"/>
      <c r="C30" s="140" t="s">
        <v>104</v>
      </c>
      <c r="D30" s="139" t="s">
        <v>105</v>
      </c>
      <c r="E30" s="141" t="s">
        <v>1</v>
      </c>
      <c r="F30" s="142" t="s">
        <v>21</v>
      </c>
      <c r="G30" s="142" t="s">
        <v>29</v>
      </c>
      <c r="H30" s="143" t="s">
        <v>106</v>
      </c>
      <c r="I30" s="144"/>
      <c r="J30" s="145" t="s">
        <v>147</v>
      </c>
      <c r="K30" s="145" t="s">
        <v>26</v>
      </c>
      <c r="L30" s="146" t="s">
        <v>90</v>
      </c>
      <c r="M30" s="146" t="s">
        <v>91</v>
      </c>
      <c r="N30" s="146" t="s">
        <v>92</v>
      </c>
      <c r="O30" s="146" t="s">
        <v>93</v>
      </c>
      <c r="P30" s="146" t="s">
        <v>94</v>
      </c>
      <c r="Q30" s="146" t="s">
        <v>95</v>
      </c>
      <c r="R30" s="146" t="s">
        <v>96</v>
      </c>
      <c r="S30" s="146" t="s">
        <v>97</v>
      </c>
      <c r="T30" s="146" t="s">
        <v>98</v>
      </c>
      <c r="U30" s="146" t="s">
        <v>99</v>
      </c>
      <c r="V30" s="146" t="s">
        <v>100</v>
      </c>
      <c r="W30" s="146" t="s">
        <v>101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L30" s="109"/>
    </row>
    <row r="31" spans="1:38" ht="14.4" x14ac:dyDescent="0.3">
      <c r="A31" s="148" t="s">
        <v>127</v>
      </c>
      <c r="B31" s="149" t="s">
        <v>24</v>
      </c>
      <c r="C31" s="150" t="s">
        <v>154</v>
      </c>
      <c r="D31" s="151" t="s">
        <v>155</v>
      </c>
      <c r="E31" s="152" t="s">
        <v>156</v>
      </c>
      <c r="F31" s="153" t="s">
        <v>3</v>
      </c>
      <c r="G31" s="154">
        <v>5</v>
      </c>
      <c r="H31" s="155"/>
      <c r="I31" s="155"/>
      <c r="J31" s="156">
        <v>43040</v>
      </c>
      <c r="K31" s="156">
        <v>46872</v>
      </c>
      <c r="L31" s="157">
        <v>5</v>
      </c>
      <c r="M31" s="153">
        <v>5</v>
      </c>
      <c r="N31" s="153">
        <v>5</v>
      </c>
      <c r="O31" s="153">
        <v>5</v>
      </c>
      <c r="P31" s="153">
        <v>5</v>
      </c>
      <c r="Q31" s="153">
        <v>5</v>
      </c>
      <c r="R31" s="153">
        <v>5</v>
      </c>
      <c r="S31" s="153">
        <v>5</v>
      </c>
      <c r="T31" s="153">
        <v>5</v>
      </c>
      <c r="U31" s="153">
        <v>5</v>
      </c>
      <c r="V31" s="153">
        <v>5</v>
      </c>
      <c r="W31" s="153">
        <v>5</v>
      </c>
    </row>
    <row r="32" spans="1:38" ht="14.4" x14ac:dyDescent="0.3">
      <c r="A32" s="148" t="s">
        <v>127</v>
      </c>
      <c r="B32" s="149" t="s">
        <v>24</v>
      </c>
      <c r="C32" s="150" t="s">
        <v>154</v>
      </c>
      <c r="D32" s="151" t="s">
        <v>157</v>
      </c>
      <c r="E32" s="152" t="s">
        <v>158</v>
      </c>
      <c r="F32" s="153" t="s">
        <v>3</v>
      </c>
      <c r="G32" s="154">
        <v>5</v>
      </c>
      <c r="H32" s="155"/>
      <c r="I32" s="155"/>
      <c r="J32" s="156">
        <v>43132</v>
      </c>
      <c r="K32" s="156">
        <v>46965</v>
      </c>
      <c r="L32" s="157">
        <v>5</v>
      </c>
      <c r="M32" s="157">
        <v>5</v>
      </c>
      <c r="N32" s="157">
        <v>5</v>
      </c>
      <c r="O32" s="157">
        <v>5</v>
      </c>
      <c r="P32" s="157">
        <v>5</v>
      </c>
      <c r="Q32" s="157">
        <v>5</v>
      </c>
      <c r="R32" s="157">
        <v>5</v>
      </c>
      <c r="S32" s="157">
        <v>5</v>
      </c>
      <c r="T32" s="157">
        <v>5</v>
      </c>
      <c r="U32" s="157">
        <v>5</v>
      </c>
      <c r="V32" s="157">
        <v>5</v>
      </c>
      <c r="W32" s="157">
        <v>5</v>
      </c>
    </row>
    <row r="33" spans="1:36" ht="14.4" x14ac:dyDescent="0.3">
      <c r="A33" s="148" t="s">
        <v>127</v>
      </c>
      <c r="B33" s="149" t="s">
        <v>24</v>
      </c>
      <c r="C33" s="150" t="s">
        <v>154</v>
      </c>
      <c r="D33" s="151" t="s">
        <v>159</v>
      </c>
      <c r="E33" s="152" t="s">
        <v>160</v>
      </c>
      <c r="F33" s="153" t="s">
        <v>3</v>
      </c>
      <c r="G33" s="154">
        <v>25</v>
      </c>
      <c r="H33" s="155"/>
      <c r="I33" s="155"/>
      <c r="J33" s="156">
        <v>43556</v>
      </c>
      <c r="K33" s="156">
        <v>47208</v>
      </c>
      <c r="L33" s="157">
        <v>25</v>
      </c>
      <c r="M33" s="157">
        <v>25</v>
      </c>
      <c r="N33" s="157">
        <v>25</v>
      </c>
      <c r="O33" s="157">
        <v>25</v>
      </c>
      <c r="P33" s="157">
        <v>25</v>
      </c>
      <c r="Q33" s="157">
        <v>25</v>
      </c>
      <c r="R33" s="157">
        <v>25</v>
      </c>
      <c r="S33" s="157">
        <v>25</v>
      </c>
      <c r="T33" s="157">
        <v>25</v>
      </c>
      <c r="U33" s="157">
        <v>25</v>
      </c>
      <c r="V33" s="157">
        <v>25</v>
      </c>
      <c r="W33" s="157">
        <v>25</v>
      </c>
    </row>
    <row r="34" spans="1:36" ht="14.4" x14ac:dyDescent="0.3">
      <c r="A34" s="148" t="s">
        <v>127</v>
      </c>
      <c r="B34" s="149" t="s">
        <v>24</v>
      </c>
      <c r="C34" s="150" t="s">
        <v>154</v>
      </c>
      <c r="D34" s="151" t="s">
        <v>161</v>
      </c>
      <c r="E34" s="152" t="s">
        <v>162</v>
      </c>
      <c r="F34" s="153" t="s">
        <v>3</v>
      </c>
      <c r="G34" s="154">
        <v>15</v>
      </c>
      <c r="H34" s="155"/>
      <c r="I34" s="155"/>
      <c r="J34" s="156">
        <v>43891</v>
      </c>
      <c r="K34" s="156">
        <v>11017</v>
      </c>
      <c r="L34" s="157">
        <v>15</v>
      </c>
      <c r="M34" s="157">
        <v>15</v>
      </c>
      <c r="N34" s="157">
        <v>15</v>
      </c>
      <c r="O34" s="157">
        <v>15</v>
      </c>
      <c r="P34" s="157">
        <v>15</v>
      </c>
      <c r="Q34" s="157">
        <v>15</v>
      </c>
      <c r="R34" s="157">
        <v>15</v>
      </c>
      <c r="S34" s="157">
        <v>15</v>
      </c>
      <c r="T34" s="157">
        <v>15</v>
      </c>
      <c r="U34" s="157">
        <v>15</v>
      </c>
      <c r="V34" s="157">
        <v>15</v>
      </c>
      <c r="W34" s="157">
        <v>15</v>
      </c>
    </row>
    <row r="35" spans="1:36" ht="14.4" x14ac:dyDescent="0.3">
      <c r="A35" s="148" t="s">
        <v>127</v>
      </c>
      <c r="B35" s="149" t="s">
        <v>24</v>
      </c>
      <c r="C35" s="150" t="s">
        <v>163</v>
      </c>
      <c r="D35" s="151" t="s">
        <v>164</v>
      </c>
      <c r="E35" s="152" t="s">
        <v>165</v>
      </c>
      <c r="F35" s="153" t="s">
        <v>3</v>
      </c>
      <c r="G35" s="154">
        <v>20</v>
      </c>
      <c r="H35" s="155"/>
      <c r="I35" s="155"/>
      <c r="J35" s="156">
        <v>42705</v>
      </c>
      <c r="K35" s="156">
        <v>46507</v>
      </c>
      <c r="L35" s="157">
        <v>20</v>
      </c>
      <c r="M35" s="157">
        <v>20</v>
      </c>
      <c r="N35" s="157">
        <v>20</v>
      </c>
      <c r="O35" s="157">
        <v>20</v>
      </c>
      <c r="P35" s="157">
        <v>20</v>
      </c>
      <c r="Q35" s="157">
        <v>20</v>
      </c>
      <c r="R35" s="157">
        <v>20</v>
      </c>
      <c r="S35" s="157">
        <v>20</v>
      </c>
      <c r="T35" s="157">
        <v>20</v>
      </c>
      <c r="U35" s="157">
        <v>20</v>
      </c>
      <c r="V35" s="157">
        <v>20</v>
      </c>
      <c r="W35" s="157">
        <v>20</v>
      </c>
    </row>
    <row r="36" spans="1:36" ht="14.4" x14ac:dyDescent="0.3">
      <c r="A36" s="148" t="s">
        <v>166</v>
      </c>
      <c r="B36" s="149" t="s">
        <v>24</v>
      </c>
      <c r="C36" s="150" t="s">
        <v>167</v>
      </c>
      <c r="D36" s="151" t="s">
        <v>168</v>
      </c>
      <c r="E36" s="152" t="s">
        <v>150</v>
      </c>
      <c r="F36" s="153" t="s">
        <v>3</v>
      </c>
      <c r="G36" s="154">
        <v>5</v>
      </c>
      <c r="H36" s="161"/>
      <c r="I36" s="161"/>
      <c r="J36" s="156">
        <v>44531</v>
      </c>
      <c r="K36" s="156">
        <v>49673</v>
      </c>
      <c r="L36" s="157">
        <v>4.3</v>
      </c>
      <c r="M36" s="157">
        <v>4.26</v>
      </c>
      <c r="N36" s="157">
        <v>4.6500000000000004</v>
      </c>
      <c r="O36" s="157">
        <v>4.66</v>
      </c>
      <c r="P36" s="157">
        <v>4.8099999999999996</v>
      </c>
      <c r="Q36" s="157">
        <v>4.8499999999999996</v>
      </c>
      <c r="R36" s="157">
        <v>4.9400000000000004</v>
      </c>
      <c r="S36" s="157">
        <v>5</v>
      </c>
      <c r="T36" s="157">
        <v>4.99</v>
      </c>
      <c r="U36" s="157">
        <v>4.71</v>
      </c>
      <c r="V36" s="157">
        <v>4.6399999999999997</v>
      </c>
      <c r="W36" s="157">
        <v>4.07</v>
      </c>
    </row>
    <row r="37" spans="1:36" ht="14.4" x14ac:dyDescent="0.3">
      <c r="A37" s="148" t="s">
        <v>169</v>
      </c>
      <c r="B37" s="149" t="s">
        <v>24</v>
      </c>
      <c r="C37" s="150" t="s">
        <v>170</v>
      </c>
      <c r="D37" s="151" t="s">
        <v>186</v>
      </c>
      <c r="E37" s="152" t="s">
        <v>172</v>
      </c>
      <c r="F37" s="153" t="s">
        <v>4</v>
      </c>
      <c r="G37" s="154">
        <v>10.08</v>
      </c>
      <c r="H37" s="161"/>
      <c r="I37" s="161"/>
      <c r="J37" s="156">
        <v>44562</v>
      </c>
      <c r="K37" s="156">
        <v>47999</v>
      </c>
      <c r="L37" s="157">
        <v>9.9209999999999994</v>
      </c>
      <c r="M37" s="157">
        <v>8.7810000000000006</v>
      </c>
      <c r="N37" s="157">
        <v>8.4960000000000004</v>
      </c>
      <c r="O37" s="157">
        <v>8.5730000000000004</v>
      </c>
      <c r="P37" s="157">
        <v>8.5830000000000002</v>
      </c>
      <c r="Q37" s="157">
        <v>12.06</v>
      </c>
      <c r="R37" s="157">
        <v>13.571999999999999</v>
      </c>
      <c r="S37" s="157">
        <v>13.667</v>
      </c>
      <c r="T37" s="157">
        <v>11.731</v>
      </c>
      <c r="U37" s="157">
        <v>10.025</v>
      </c>
      <c r="V37" s="157">
        <v>9.5489999999999995</v>
      </c>
      <c r="W37" s="157">
        <v>10.257</v>
      </c>
    </row>
    <row r="40" spans="1:36" x14ac:dyDescent="0.3">
      <c r="F40" s="162" t="s">
        <v>187</v>
      </c>
      <c r="G40" s="163">
        <v>1</v>
      </c>
      <c r="H40" s="164" t="s">
        <v>174</v>
      </c>
      <c r="K40" s="165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</row>
    <row r="41" spans="1:36" x14ac:dyDescent="0.3">
      <c r="F41" s="84" t="s">
        <v>175</v>
      </c>
      <c r="G41" s="84">
        <v>1.0509999999999999</v>
      </c>
      <c r="K41" s="167" t="s">
        <v>176</v>
      </c>
      <c r="L41" s="168">
        <f t="shared" ref="L41:W41" si="0">SUM(L$4:L$26)+(SUM(L$28)*$G$40)</f>
        <v>2069.54</v>
      </c>
      <c r="M41" s="168">
        <f t="shared" si="0"/>
        <v>2063.5500000000002</v>
      </c>
      <c r="N41" s="168">
        <f t="shared" si="0"/>
        <v>2046.71</v>
      </c>
      <c r="O41" s="168">
        <f t="shared" si="0"/>
        <v>2065.41</v>
      </c>
      <c r="P41" s="168">
        <f t="shared" si="0"/>
        <v>2045.54</v>
      </c>
      <c r="Q41" s="168">
        <f t="shared" si="0"/>
        <v>2043.78</v>
      </c>
      <c r="R41" s="168">
        <f t="shared" si="0"/>
        <v>2051.35</v>
      </c>
      <c r="S41" s="168">
        <f t="shared" si="0"/>
        <v>2039.13</v>
      </c>
      <c r="T41" s="168">
        <f t="shared" si="0"/>
        <v>2043.9900000000002</v>
      </c>
      <c r="U41" s="168">
        <f t="shared" si="0"/>
        <v>2037.92</v>
      </c>
      <c r="V41" s="168">
        <f t="shared" si="0"/>
        <v>2033.51</v>
      </c>
      <c r="W41" s="168">
        <f t="shared" si="0"/>
        <v>2031.6100000000001</v>
      </c>
      <c r="X41" s="169" t="s">
        <v>177</v>
      </c>
      <c r="Y41" s="168">
        <f t="shared" ref="Y41:AJ41" si="1">SUM(Y4:Y35)</f>
        <v>2028.2600000000002</v>
      </c>
      <c r="Z41" s="168">
        <f t="shared" si="1"/>
        <v>2028.2600000000002</v>
      </c>
      <c r="AA41" s="168">
        <f t="shared" si="1"/>
        <v>2028.2600000000002</v>
      </c>
      <c r="AB41" s="168">
        <f t="shared" si="1"/>
        <v>2028.2600000000002</v>
      </c>
      <c r="AC41" s="168">
        <f t="shared" si="1"/>
        <v>2028.2600000000002</v>
      </c>
      <c r="AD41" s="168">
        <f t="shared" si="1"/>
        <v>2028.2600000000002</v>
      </c>
      <c r="AE41" s="168">
        <f t="shared" si="1"/>
        <v>2028.2600000000002</v>
      </c>
      <c r="AF41" s="168">
        <f t="shared" si="1"/>
        <v>2028.2600000000002</v>
      </c>
      <c r="AG41" s="168">
        <f t="shared" si="1"/>
        <v>2028.2600000000002</v>
      </c>
      <c r="AH41" s="168">
        <f t="shared" si="1"/>
        <v>2028.2600000000002</v>
      </c>
      <c r="AI41" s="168">
        <f t="shared" si="1"/>
        <v>2028.2600000000002</v>
      </c>
      <c r="AJ41" s="168">
        <f t="shared" si="1"/>
        <v>2028.2600000000002</v>
      </c>
    </row>
    <row r="42" spans="1:36" ht="53.4" x14ac:dyDescent="0.3">
      <c r="K42" s="170" t="s">
        <v>178</v>
      </c>
      <c r="L42" s="171">
        <f>SUM(L31:L37)*$G$41</f>
        <v>88.516271000000003</v>
      </c>
      <c r="M42" s="171">
        <f t="shared" ref="M42:W42" si="2">SUM(M31:M37)*$G$41</f>
        <v>87.276091000000008</v>
      </c>
      <c r="N42" s="171">
        <f t="shared" si="2"/>
        <v>87.386445999999992</v>
      </c>
      <c r="O42" s="171">
        <f t="shared" si="2"/>
        <v>87.477883000000006</v>
      </c>
      <c r="P42" s="171">
        <f t="shared" si="2"/>
        <v>87.646042999999992</v>
      </c>
      <c r="Q42" s="171">
        <f t="shared" si="2"/>
        <v>91.342409999999987</v>
      </c>
      <c r="R42" s="171">
        <f t="shared" si="2"/>
        <v>93.026111999999998</v>
      </c>
      <c r="S42" s="171">
        <f t="shared" si="2"/>
        <v>93.189016999999993</v>
      </c>
      <c r="T42" s="171">
        <f t="shared" si="2"/>
        <v>91.143770999999987</v>
      </c>
      <c r="U42" s="171">
        <f t="shared" si="2"/>
        <v>89.056484999999995</v>
      </c>
      <c r="V42" s="171">
        <f t="shared" si="2"/>
        <v>88.482638999999992</v>
      </c>
      <c r="W42" s="171">
        <f t="shared" si="2"/>
        <v>88.627676999999991</v>
      </c>
      <c r="X42" s="169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</row>
    <row r="43" spans="1:36" x14ac:dyDescent="0.3">
      <c r="F43" s="175" t="s">
        <v>180</v>
      </c>
      <c r="G43" s="86" t="s">
        <v>3</v>
      </c>
      <c r="H43" s="176">
        <f>SUMIF($F$4:$F$26, $G43,S$4:S$26)</f>
        <v>1785.55</v>
      </c>
      <c r="K43" s="170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73" t="s">
        <v>179</v>
      </c>
      <c r="Y43" s="174">
        <f t="shared" ref="Y43:AJ43" si="3">SUMIF($H$4:$H$28, 1, Y$4:Y$28)</f>
        <v>1656.2600000000002</v>
      </c>
      <c r="Z43" s="174">
        <f t="shared" si="3"/>
        <v>1656.2600000000002</v>
      </c>
      <c r="AA43" s="174">
        <f t="shared" si="3"/>
        <v>1656.2600000000002</v>
      </c>
      <c r="AB43" s="174">
        <f t="shared" si="3"/>
        <v>1656.2600000000002</v>
      </c>
      <c r="AC43" s="174">
        <f t="shared" si="3"/>
        <v>1656.2600000000002</v>
      </c>
      <c r="AD43" s="174">
        <f t="shared" si="3"/>
        <v>1656.2600000000002</v>
      </c>
      <c r="AE43" s="174">
        <f t="shared" si="3"/>
        <v>1656.2600000000002</v>
      </c>
      <c r="AF43" s="174">
        <f t="shared" si="3"/>
        <v>1656.2600000000002</v>
      </c>
      <c r="AG43" s="174">
        <f t="shared" si="3"/>
        <v>1656.2600000000002</v>
      </c>
      <c r="AH43" s="174">
        <f t="shared" si="3"/>
        <v>1656.2600000000002</v>
      </c>
      <c r="AI43" s="174">
        <f t="shared" si="3"/>
        <v>1656.2600000000002</v>
      </c>
      <c r="AJ43" s="174">
        <f t="shared" si="3"/>
        <v>1656.2600000000002</v>
      </c>
    </row>
    <row r="44" spans="1:36" x14ac:dyDescent="0.3">
      <c r="G44" s="86" t="s">
        <v>4</v>
      </c>
      <c r="H44" s="176">
        <f t="shared" ref="H44:H45" si="4">SUMIF($F$4:$F$26, $G44,S$4:S$26)</f>
        <v>253.57999999999998</v>
      </c>
      <c r="J44" s="177" t="s">
        <v>181</v>
      </c>
      <c r="K44" s="170" t="s">
        <v>3</v>
      </c>
      <c r="L44" s="176">
        <f>SUMIF($F$31:$F$37, $K$44,L$31:L$37)*$G$41</f>
        <v>78.089299999999994</v>
      </c>
      <c r="M44" s="176">
        <f t="shared" ref="M44:W44" si="5">SUMIF($F$31:$F$37, $K$44,M$31:M$37)*$G$41</f>
        <v>78.047259999999994</v>
      </c>
      <c r="N44" s="176">
        <f t="shared" si="5"/>
        <v>78.457149999999999</v>
      </c>
      <c r="O44" s="176">
        <f t="shared" si="5"/>
        <v>78.467659999999995</v>
      </c>
      <c r="P44" s="176">
        <f t="shared" si="5"/>
        <v>78.625309999999999</v>
      </c>
      <c r="Q44" s="176">
        <f t="shared" si="5"/>
        <v>78.667349999999985</v>
      </c>
      <c r="R44" s="176">
        <f t="shared" si="5"/>
        <v>78.761939999999996</v>
      </c>
      <c r="S44" s="176">
        <f t="shared" si="5"/>
        <v>78.824999999999989</v>
      </c>
      <c r="T44" s="176">
        <f t="shared" si="5"/>
        <v>78.814489999999992</v>
      </c>
      <c r="U44" s="176">
        <f t="shared" si="5"/>
        <v>78.520209999999992</v>
      </c>
      <c r="V44" s="176">
        <f t="shared" si="5"/>
        <v>78.446640000000002</v>
      </c>
      <c r="W44" s="176">
        <f t="shared" si="5"/>
        <v>77.84756999999999</v>
      </c>
      <c r="X44" s="173" t="s">
        <v>182</v>
      </c>
      <c r="Y44" s="174">
        <f t="shared" ref="Y44:AJ44" si="6">SUMIF($H$4:$H$25, 2, Y$4:Y$28)</f>
        <v>0</v>
      </c>
      <c r="Z44" s="174">
        <f t="shared" si="6"/>
        <v>0</v>
      </c>
      <c r="AA44" s="174">
        <f t="shared" si="6"/>
        <v>0</v>
      </c>
      <c r="AB44" s="174">
        <f t="shared" si="6"/>
        <v>0</v>
      </c>
      <c r="AC44" s="174">
        <f t="shared" si="6"/>
        <v>0</v>
      </c>
      <c r="AD44" s="174">
        <f t="shared" si="6"/>
        <v>0</v>
      </c>
      <c r="AE44" s="174">
        <f t="shared" si="6"/>
        <v>0</v>
      </c>
      <c r="AF44" s="174">
        <f t="shared" si="6"/>
        <v>0</v>
      </c>
      <c r="AG44" s="174">
        <f t="shared" si="6"/>
        <v>0</v>
      </c>
      <c r="AH44" s="174">
        <f t="shared" si="6"/>
        <v>0</v>
      </c>
      <c r="AI44" s="174">
        <f t="shared" si="6"/>
        <v>0</v>
      </c>
      <c r="AJ44" s="174">
        <f t="shared" si="6"/>
        <v>0</v>
      </c>
    </row>
    <row r="45" spans="1:36" ht="26.7" customHeight="1" x14ac:dyDescent="0.3">
      <c r="G45" s="86" t="s">
        <v>6</v>
      </c>
      <c r="H45" s="176">
        <f t="shared" si="4"/>
        <v>0</v>
      </c>
      <c r="J45" s="177"/>
      <c r="K45" s="170" t="s">
        <v>4</v>
      </c>
      <c r="L45" s="176">
        <f>SUMIF($F$31:$F$37, $K$45,L$31:L$37)*$G$41</f>
        <v>10.426970999999998</v>
      </c>
      <c r="M45" s="176">
        <f t="shared" ref="M45:W45" si="7">SUMIF($F$31:$F$37, $K$45,M$31:M$37)*$G$41</f>
        <v>9.2288309999999996</v>
      </c>
      <c r="N45" s="176">
        <f t="shared" si="7"/>
        <v>8.9292960000000008</v>
      </c>
      <c r="O45" s="176">
        <f t="shared" si="7"/>
        <v>9.0102229999999999</v>
      </c>
      <c r="P45" s="176">
        <f t="shared" si="7"/>
        <v>9.0207329999999999</v>
      </c>
      <c r="Q45" s="176">
        <f t="shared" si="7"/>
        <v>12.67506</v>
      </c>
      <c r="R45" s="176">
        <f t="shared" si="7"/>
        <v>14.264171999999999</v>
      </c>
      <c r="S45" s="176">
        <f t="shared" si="7"/>
        <v>14.364016999999999</v>
      </c>
      <c r="T45" s="176">
        <f t="shared" si="7"/>
        <v>12.329281</v>
      </c>
      <c r="U45" s="176">
        <f t="shared" si="7"/>
        <v>10.536275</v>
      </c>
      <c r="V45" s="176">
        <f t="shared" si="7"/>
        <v>10.035998999999999</v>
      </c>
      <c r="W45" s="176">
        <f t="shared" si="7"/>
        <v>10.780106999999999</v>
      </c>
      <c r="X45" s="173" t="s">
        <v>183</v>
      </c>
      <c r="Y45" s="174">
        <f t="shared" ref="Y45:AJ45" si="8">SUMIF($H$4:$H$28, 3, Y$4:Y$28)</f>
        <v>372</v>
      </c>
      <c r="Z45" s="174">
        <f t="shared" si="8"/>
        <v>372</v>
      </c>
      <c r="AA45" s="174">
        <f t="shared" si="8"/>
        <v>372</v>
      </c>
      <c r="AB45" s="174">
        <f t="shared" si="8"/>
        <v>372</v>
      </c>
      <c r="AC45" s="174">
        <f t="shared" si="8"/>
        <v>372</v>
      </c>
      <c r="AD45" s="174">
        <f t="shared" si="8"/>
        <v>372</v>
      </c>
      <c r="AE45" s="174">
        <f t="shared" si="8"/>
        <v>372</v>
      </c>
      <c r="AF45" s="174">
        <f t="shared" si="8"/>
        <v>372</v>
      </c>
      <c r="AG45" s="174">
        <f t="shared" si="8"/>
        <v>372</v>
      </c>
      <c r="AH45" s="174">
        <f t="shared" si="8"/>
        <v>372</v>
      </c>
      <c r="AI45" s="174">
        <f t="shared" si="8"/>
        <v>372</v>
      </c>
      <c r="AJ45" s="174">
        <f t="shared" si="8"/>
        <v>372</v>
      </c>
    </row>
    <row r="46" spans="1:36" x14ac:dyDescent="0.3">
      <c r="G46" s="86" t="s">
        <v>35</v>
      </c>
      <c r="H46" s="179">
        <f>SUM(H43:H45)</f>
        <v>2039.1299999999999</v>
      </c>
      <c r="J46" s="177"/>
      <c r="K46" s="170" t="s">
        <v>49</v>
      </c>
      <c r="L46" s="176">
        <f>SUMIF($F$31:$F$37, $K$46,L$31:L$37)*$G$41</f>
        <v>0</v>
      </c>
      <c r="M46" s="176">
        <f t="shared" ref="M46:W46" si="9">SUMIF($F$31:$F$37, $K$46,M$31:M$37)*$G$41</f>
        <v>0</v>
      </c>
      <c r="N46" s="176">
        <f t="shared" si="9"/>
        <v>0</v>
      </c>
      <c r="O46" s="176">
        <f t="shared" si="9"/>
        <v>0</v>
      </c>
      <c r="P46" s="176">
        <f t="shared" si="9"/>
        <v>0</v>
      </c>
      <c r="Q46" s="176">
        <f t="shared" si="9"/>
        <v>0</v>
      </c>
      <c r="R46" s="176">
        <f t="shared" si="9"/>
        <v>0</v>
      </c>
      <c r="S46" s="176">
        <f t="shared" si="9"/>
        <v>0</v>
      </c>
      <c r="T46" s="176">
        <f t="shared" si="9"/>
        <v>0</v>
      </c>
      <c r="U46" s="176">
        <f t="shared" si="9"/>
        <v>0</v>
      </c>
      <c r="V46" s="176">
        <f t="shared" si="9"/>
        <v>0</v>
      </c>
      <c r="W46" s="176">
        <f t="shared" si="9"/>
        <v>0</v>
      </c>
    </row>
    <row r="47" spans="1:36" ht="14.4" x14ac:dyDescent="0.3">
      <c r="K47" s="170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72"/>
      <c r="Y47" s="172"/>
    </row>
    <row r="48" spans="1:36" ht="14.4" x14ac:dyDescent="0.3">
      <c r="X48" s="172"/>
      <c r="Y48" s="172"/>
    </row>
  </sheetData>
  <autoFilter ref="A3:AQ37" xr:uid="{F910DFD0-0C3F-4E14-B249-495CF3BA17C6}"/>
  <mergeCells count="1">
    <mergeCell ref="J44:J46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AB05-E34E-4141-9EBE-65FA4E417ADB}">
  <dimension ref="A1:AL47"/>
  <sheetViews>
    <sheetView zoomScale="90" zoomScaleNormal="90" workbookViewId="0">
      <selection activeCell="H45" sqref="H45"/>
    </sheetView>
  </sheetViews>
  <sheetFormatPr defaultColWidth="8.6640625" defaultRowHeight="13.8" x14ac:dyDescent="0.3"/>
  <cols>
    <col min="1" max="1" width="25.5546875" style="85" customWidth="1"/>
    <col min="2" max="2" width="16.109375" style="84" customWidth="1"/>
    <col min="3" max="3" width="23.44140625" style="84" customWidth="1"/>
    <col min="4" max="4" width="40.5546875" style="84" customWidth="1"/>
    <col min="5" max="5" width="19.109375" style="84" customWidth="1"/>
    <col min="6" max="6" width="25.5546875" style="84" customWidth="1"/>
    <col min="7" max="7" width="18.109375" style="84" bestFit="1" customWidth="1"/>
    <col min="8" max="8" width="13.109375" style="86" customWidth="1"/>
    <col min="9" max="9" width="12.6640625" style="86" customWidth="1"/>
    <col min="10" max="10" width="11.109375" style="84" customWidth="1"/>
    <col min="11" max="16" width="14.5546875" style="84" customWidth="1"/>
    <col min="17" max="17" width="11.109375" style="84" customWidth="1"/>
    <col min="18" max="18" width="12.88671875" style="84" customWidth="1"/>
    <col min="19" max="19" width="12.33203125" style="84" customWidth="1"/>
    <col min="20" max="20" width="13" style="84" customWidth="1"/>
    <col min="21" max="21" width="10.44140625" style="84" customWidth="1"/>
    <col min="22" max="22" width="10.5546875" style="84" customWidth="1"/>
    <col min="23" max="23" width="10.109375" style="84" customWidth="1"/>
    <col min="24" max="24" width="16.88671875" style="84" bestFit="1" customWidth="1"/>
    <col min="25" max="25" width="11.44140625" style="84" customWidth="1"/>
    <col min="26" max="26" width="10.44140625" style="84" customWidth="1"/>
    <col min="27" max="27" width="11" style="84" customWidth="1"/>
    <col min="28" max="29" width="10.44140625" style="84" customWidth="1"/>
    <col min="30" max="30" width="12.44140625" style="84" customWidth="1"/>
    <col min="31" max="31" width="15.5546875" style="84" bestFit="1" customWidth="1"/>
    <col min="32" max="39" width="10.5546875" style="84" customWidth="1"/>
    <col min="40" max="40" width="11.44140625" style="84" customWidth="1"/>
    <col min="41" max="43" width="10.5546875" style="84" customWidth="1"/>
    <col min="44" max="16384" width="8.6640625" style="84"/>
  </cols>
  <sheetData>
    <row r="1" spans="1:38" x14ac:dyDescent="0.3">
      <c r="A1" s="84"/>
      <c r="C1" s="85"/>
      <c r="H1" s="84"/>
      <c r="I1" s="84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38" x14ac:dyDescent="0.3">
      <c r="A2" s="87"/>
      <c r="B2" s="88"/>
      <c r="C2" s="89"/>
      <c r="D2" s="88"/>
      <c r="E2" s="88"/>
      <c r="F2" s="88"/>
      <c r="G2" s="88"/>
      <c r="H2" s="88"/>
      <c r="I2" s="88"/>
      <c r="J2" s="88"/>
      <c r="K2" s="90"/>
      <c r="L2" s="91" t="s">
        <v>90</v>
      </c>
      <c r="M2" s="91" t="s">
        <v>91</v>
      </c>
      <c r="N2" s="91" t="s">
        <v>92</v>
      </c>
      <c r="O2" s="91" t="s">
        <v>93</v>
      </c>
      <c r="P2" s="91" t="s">
        <v>94</v>
      </c>
      <c r="Q2" s="91" t="s">
        <v>95</v>
      </c>
      <c r="R2" s="91" t="s">
        <v>96</v>
      </c>
      <c r="S2" s="91" t="s">
        <v>97</v>
      </c>
      <c r="T2" s="91" t="s">
        <v>98</v>
      </c>
      <c r="U2" s="91" t="s">
        <v>99</v>
      </c>
      <c r="V2" s="91" t="s">
        <v>100</v>
      </c>
      <c r="W2" s="91" t="s">
        <v>101</v>
      </c>
      <c r="Y2" s="91" t="s">
        <v>90</v>
      </c>
      <c r="Z2" s="91" t="s">
        <v>91</v>
      </c>
      <c r="AA2" s="91" t="s">
        <v>92</v>
      </c>
      <c r="AB2" s="91" t="s">
        <v>93</v>
      </c>
      <c r="AC2" s="91" t="s">
        <v>94</v>
      </c>
      <c r="AD2" s="91" t="s">
        <v>95</v>
      </c>
      <c r="AE2" s="91" t="s">
        <v>96</v>
      </c>
      <c r="AF2" s="91" t="s">
        <v>97</v>
      </c>
      <c r="AG2" s="91" t="s">
        <v>98</v>
      </c>
      <c r="AH2" s="91" t="s">
        <v>99</v>
      </c>
      <c r="AI2" s="91" t="s">
        <v>100</v>
      </c>
      <c r="AJ2" s="91" t="s">
        <v>101</v>
      </c>
    </row>
    <row r="3" spans="1:38" ht="79.8" x14ac:dyDescent="0.3">
      <c r="A3" s="92" t="s">
        <v>102</v>
      </c>
      <c r="B3" s="92" t="s">
        <v>103</v>
      </c>
      <c r="C3" s="93" t="s">
        <v>104</v>
      </c>
      <c r="D3" s="94" t="s">
        <v>105</v>
      </c>
      <c r="E3" s="95" t="s">
        <v>1</v>
      </c>
      <c r="F3" s="95" t="s">
        <v>21</v>
      </c>
      <c r="G3" s="96" t="s">
        <v>29</v>
      </c>
      <c r="H3" s="96" t="s">
        <v>106</v>
      </c>
      <c r="I3" s="96" t="s">
        <v>107</v>
      </c>
      <c r="J3" s="96" t="s">
        <v>22</v>
      </c>
      <c r="K3" s="96" t="s">
        <v>26</v>
      </c>
      <c r="L3" s="96" t="s">
        <v>108</v>
      </c>
      <c r="M3" s="96" t="s">
        <v>108</v>
      </c>
      <c r="N3" s="96" t="s">
        <v>108</v>
      </c>
      <c r="O3" s="96" t="s">
        <v>108</v>
      </c>
      <c r="P3" s="95" t="s">
        <v>108</v>
      </c>
      <c r="Q3" s="95" t="s">
        <v>108</v>
      </c>
      <c r="R3" s="95" t="s">
        <v>108</v>
      </c>
      <c r="S3" s="95" t="s">
        <v>108</v>
      </c>
      <c r="T3" s="95" t="s">
        <v>108</v>
      </c>
      <c r="U3" s="95" t="s">
        <v>108</v>
      </c>
      <c r="V3" s="95" t="s">
        <v>108</v>
      </c>
      <c r="W3" s="95" t="s">
        <v>108</v>
      </c>
      <c r="X3" s="97"/>
      <c r="Y3" s="96" t="s">
        <v>109</v>
      </c>
      <c r="Z3" s="96" t="s">
        <v>109</v>
      </c>
      <c r="AA3" s="96" t="s">
        <v>109</v>
      </c>
      <c r="AB3" s="95" t="s">
        <v>109</v>
      </c>
      <c r="AC3" s="95" t="s">
        <v>109</v>
      </c>
      <c r="AD3" s="95" t="s">
        <v>109</v>
      </c>
      <c r="AE3" s="95" t="s">
        <v>109</v>
      </c>
      <c r="AF3" s="95" t="s">
        <v>109</v>
      </c>
      <c r="AG3" s="95" t="s">
        <v>109</v>
      </c>
      <c r="AH3" s="95" t="s">
        <v>109</v>
      </c>
      <c r="AI3" s="95" t="s">
        <v>109</v>
      </c>
      <c r="AJ3" s="96" t="s">
        <v>109</v>
      </c>
    </row>
    <row r="4" spans="1:38" x14ac:dyDescent="0.3">
      <c r="A4" s="98" t="s">
        <v>110</v>
      </c>
      <c r="B4" s="99" t="s">
        <v>24</v>
      </c>
      <c r="C4" s="100"/>
      <c r="D4" s="101" t="s">
        <v>111</v>
      </c>
      <c r="E4" s="102" t="s">
        <v>36</v>
      </c>
      <c r="F4" s="103" t="s">
        <v>3</v>
      </c>
      <c r="G4" s="104">
        <v>20</v>
      </c>
      <c r="H4" s="105">
        <v>3</v>
      </c>
      <c r="I4" s="105">
        <v>1</v>
      </c>
      <c r="J4" s="106">
        <v>42735</v>
      </c>
      <c r="K4" s="107">
        <v>46387</v>
      </c>
      <c r="L4" s="104">
        <v>20</v>
      </c>
      <c r="M4" s="104">
        <v>20</v>
      </c>
      <c r="N4" s="104">
        <v>20</v>
      </c>
      <c r="O4" s="104">
        <v>20</v>
      </c>
      <c r="P4" s="104">
        <v>20</v>
      </c>
      <c r="Q4" s="104">
        <v>20</v>
      </c>
      <c r="R4" s="104">
        <v>20</v>
      </c>
      <c r="S4" s="104">
        <v>20</v>
      </c>
      <c r="T4" s="104">
        <v>20</v>
      </c>
      <c r="U4" s="104">
        <v>20</v>
      </c>
      <c r="V4" s="104">
        <v>20</v>
      </c>
      <c r="W4" s="104">
        <v>20</v>
      </c>
      <c r="X4" s="108"/>
      <c r="Y4" s="104">
        <v>40</v>
      </c>
      <c r="Z4" s="104">
        <v>40</v>
      </c>
      <c r="AA4" s="104">
        <v>40</v>
      </c>
      <c r="AB4" s="104">
        <v>40</v>
      </c>
      <c r="AC4" s="104">
        <v>40</v>
      </c>
      <c r="AD4" s="104">
        <v>40</v>
      </c>
      <c r="AE4" s="104">
        <v>40</v>
      </c>
      <c r="AF4" s="104">
        <v>40</v>
      </c>
      <c r="AG4" s="104">
        <v>40</v>
      </c>
      <c r="AH4" s="104">
        <v>40</v>
      </c>
      <c r="AI4" s="104">
        <v>40</v>
      </c>
      <c r="AJ4" s="104">
        <v>40</v>
      </c>
      <c r="AL4" s="109"/>
    </row>
    <row r="5" spans="1:38" x14ac:dyDescent="0.3">
      <c r="A5" s="98" t="s">
        <v>110</v>
      </c>
      <c r="B5" s="99" t="s">
        <v>24</v>
      </c>
      <c r="C5" s="100"/>
      <c r="D5" s="101" t="s">
        <v>112</v>
      </c>
      <c r="E5" s="101" t="s">
        <v>48</v>
      </c>
      <c r="F5" s="103" t="s">
        <v>3</v>
      </c>
      <c r="G5" s="104">
        <v>2</v>
      </c>
      <c r="H5" s="105">
        <v>1</v>
      </c>
      <c r="I5" s="105">
        <v>2</v>
      </c>
      <c r="J5" s="106">
        <v>43009</v>
      </c>
      <c r="K5" s="107">
        <v>46387</v>
      </c>
      <c r="L5" s="104">
        <v>2</v>
      </c>
      <c r="M5" s="104">
        <v>2</v>
      </c>
      <c r="N5" s="104">
        <v>2</v>
      </c>
      <c r="O5" s="104">
        <v>2</v>
      </c>
      <c r="P5" s="104">
        <v>2</v>
      </c>
      <c r="Q5" s="104">
        <v>2</v>
      </c>
      <c r="R5" s="104">
        <v>2</v>
      </c>
      <c r="S5" s="104">
        <v>2</v>
      </c>
      <c r="T5" s="104">
        <v>2</v>
      </c>
      <c r="U5" s="104">
        <v>2</v>
      </c>
      <c r="V5" s="104">
        <v>2</v>
      </c>
      <c r="W5" s="104">
        <v>2</v>
      </c>
      <c r="X5" s="108"/>
      <c r="Y5" s="104">
        <v>4</v>
      </c>
      <c r="Z5" s="104">
        <v>4</v>
      </c>
      <c r="AA5" s="104">
        <v>4</v>
      </c>
      <c r="AB5" s="104">
        <v>4</v>
      </c>
      <c r="AC5" s="104">
        <v>4</v>
      </c>
      <c r="AD5" s="104">
        <v>4</v>
      </c>
      <c r="AE5" s="104">
        <v>4</v>
      </c>
      <c r="AF5" s="104">
        <v>4</v>
      </c>
      <c r="AG5" s="104">
        <v>4</v>
      </c>
      <c r="AH5" s="104">
        <v>4</v>
      </c>
      <c r="AI5" s="104">
        <v>4</v>
      </c>
      <c r="AJ5" s="104">
        <v>4</v>
      </c>
      <c r="AL5" s="109"/>
    </row>
    <row r="6" spans="1:38" x14ac:dyDescent="0.3">
      <c r="A6" s="98" t="s">
        <v>115</v>
      </c>
      <c r="B6" s="99" t="s">
        <v>24</v>
      </c>
      <c r="C6" s="100"/>
      <c r="D6" s="101" t="s">
        <v>116</v>
      </c>
      <c r="E6" s="101" t="s">
        <v>7</v>
      </c>
      <c r="F6" s="103" t="s">
        <v>3</v>
      </c>
      <c r="G6" s="104">
        <v>47</v>
      </c>
      <c r="H6" s="105">
        <v>1</v>
      </c>
      <c r="I6" s="105">
        <v>4</v>
      </c>
      <c r="J6" s="106">
        <v>39282</v>
      </c>
      <c r="K6" s="107" t="s">
        <v>117</v>
      </c>
      <c r="L6" s="104">
        <v>49</v>
      </c>
      <c r="M6" s="104">
        <v>49</v>
      </c>
      <c r="N6" s="104">
        <v>49</v>
      </c>
      <c r="O6" s="104">
        <v>49</v>
      </c>
      <c r="P6" s="104">
        <v>49</v>
      </c>
      <c r="Q6" s="104">
        <v>49</v>
      </c>
      <c r="R6" s="104">
        <v>49</v>
      </c>
      <c r="S6" s="104">
        <v>49</v>
      </c>
      <c r="T6" s="104">
        <v>49</v>
      </c>
      <c r="U6" s="104">
        <v>49</v>
      </c>
      <c r="V6" s="104">
        <v>49</v>
      </c>
      <c r="W6" s="104">
        <v>49</v>
      </c>
      <c r="Y6" s="104">
        <v>49</v>
      </c>
      <c r="Z6" s="104">
        <v>49</v>
      </c>
      <c r="AA6" s="104">
        <v>49</v>
      </c>
      <c r="AB6" s="104">
        <v>49</v>
      </c>
      <c r="AC6" s="104">
        <v>49</v>
      </c>
      <c r="AD6" s="104">
        <v>49</v>
      </c>
      <c r="AE6" s="104">
        <v>49</v>
      </c>
      <c r="AF6" s="104">
        <v>49</v>
      </c>
      <c r="AG6" s="104">
        <v>49</v>
      </c>
      <c r="AH6" s="104">
        <v>49</v>
      </c>
      <c r="AI6" s="104">
        <v>49</v>
      </c>
      <c r="AJ6" s="104">
        <v>49</v>
      </c>
      <c r="AL6" s="109"/>
    </row>
    <row r="7" spans="1:38" x14ac:dyDescent="0.3">
      <c r="A7" s="98" t="s">
        <v>115</v>
      </c>
      <c r="B7" s="99" t="s">
        <v>24</v>
      </c>
      <c r="C7" s="100"/>
      <c r="D7" s="101" t="s">
        <v>118</v>
      </c>
      <c r="E7" s="101" t="s">
        <v>9</v>
      </c>
      <c r="F7" s="103" t="s">
        <v>3</v>
      </c>
      <c r="G7" s="104">
        <v>47.11</v>
      </c>
      <c r="H7" s="105">
        <v>1</v>
      </c>
      <c r="I7" s="105">
        <v>4</v>
      </c>
      <c r="J7" s="106">
        <v>39283</v>
      </c>
      <c r="K7" s="107" t="s">
        <v>117</v>
      </c>
      <c r="L7" s="104">
        <v>47.3</v>
      </c>
      <c r="M7" s="104">
        <v>47.3</v>
      </c>
      <c r="N7" s="104">
        <v>47.3</v>
      </c>
      <c r="O7" s="104">
        <v>47.3</v>
      </c>
      <c r="P7" s="104">
        <v>47.3</v>
      </c>
      <c r="Q7" s="104">
        <v>47.3</v>
      </c>
      <c r="R7" s="104">
        <v>47.3</v>
      </c>
      <c r="S7" s="104">
        <v>47.3</v>
      </c>
      <c r="T7" s="104">
        <v>47.3</v>
      </c>
      <c r="U7" s="104">
        <v>47.3</v>
      </c>
      <c r="V7" s="104">
        <v>47.3</v>
      </c>
      <c r="W7" s="104">
        <v>47.3</v>
      </c>
      <c r="Y7" s="104">
        <v>47.3</v>
      </c>
      <c r="Z7" s="104">
        <v>47.3</v>
      </c>
      <c r="AA7" s="104">
        <v>47.3</v>
      </c>
      <c r="AB7" s="104">
        <v>47.3</v>
      </c>
      <c r="AC7" s="104">
        <v>47.3</v>
      </c>
      <c r="AD7" s="104">
        <v>47.3</v>
      </c>
      <c r="AE7" s="104">
        <v>47.3</v>
      </c>
      <c r="AF7" s="104">
        <v>47.3</v>
      </c>
      <c r="AG7" s="104">
        <v>47.3</v>
      </c>
      <c r="AH7" s="104">
        <v>47.3</v>
      </c>
      <c r="AI7" s="104">
        <v>47.3</v>
      </c>
      <c r="AJ7" s="104">
        <v>47.3</v>
      </c>
      <c r="AL7" s="109"/>
    </row>
    <row r="8" spans="1:38" x14ac:dyDescent="0.3">
      <c r="A8" s="98" t="s">
        <v>115</v>
      </c>
      <c r="B8" s="99" t="s">
        <v>24</v>
      </c>
      <c r="C8" s="100"/>
      <c r="D8" s="101" t="s">
        <v>119</v>
      </c>
      <c r="E8" s="101" t="s">
        <v>13</v>
      </c>
      <c r="F8" s="103" t="s">
        <v>3</v>
      </c>
      <c r="G8" s="104">
        <v>45.64</v>
      </c>
      <c r="H8" s="105">
        <v>1</v>
      </c>
      <c r="I8" s="105">
        <v>4</v>
      </c>
      <c r="J8" s="106">
        <v>39280</v>
      </c>
      <c r="K8" s="107" t="s">
        <v>117</v>
      </c>
      <c r="L8" s="104">
        <v>45.64</v>
      </c>
      <c r="M8" s="104">
        <v>45.64</v>
      </c>
      <c r="N8" s="104">
        <v>45.64</v>
      </c>
      <c r="O8" s="104">
        <v>45.64</v>
      </c>
      <c r="P8" s="104">
        <v>45.64</v>
      </c>
      <c r="Q8" s="104">
        <v>45.64</v>
      </c>
      <c r="R8" s="104">
        <v>45.64</v>
      </c>
      <c r="S8" s="104">
        <v>45.64</v>
      </c>
      <c r="T8" s="104">
        <v>45.64</v>
      </c>
      <c r="U8" s="104">
        <v>45.64</v>
      </c>
      <c r="V8" s="104">
        <v>45.64</v>
      </c>
      <c r="W8" s="104">
        <v>45.64</v>
      </c>
      <c r="Y8" s="104">
        <v>45.64</v>
      </c>
      <c r="Z8" s="104">
        <v>45.64</v>
      </c>
      <c r="AA8" s="104">
        <v>45.64</v>
      </c>
      <c r="AB8" s="104">
        <v>45.64</v>
      </c>
      <c r="AC8" s="104">
        <v>45.64</v>
      </c>
      <c r="AD8" s="104">
        <v>45.64</v>
      </c>
      <c r="AE8" s="104">
        <v>45.64</v>
      </c>
      <c r="AF8" s="104">
        <v>45.64</v>
      </c>
      <c r="AG8" s="104">
        <v>45.64</v>
      </c>
      <c r="AH8" s="104">
        <v>45.64</v>
      </c>
      <c r="AI8" s="104">
        <v>45.64</v>
      </c>
      <c r="AJ8" s="104">
        <v>45.64</v>
      </c>
      <c r="AL8" s="109"/>
    </row>
    <row r="9" spans="1:38" x14ac:dyDescent="0.3">
      <c r="A9" s="98" t="s">
        <v>120</v>
      </c>
      <c r="B9" s="99" t="s">
        <v>24</v>
      </c>
      <c r="C9" s="100"/>
      <c r="D9" s="101" t="s">
        <v>121</v>
      </c>
      <c r="E9" s="101" t="s">
        <v>27</v>
      </c>
      <c r="F9" s="103" t="s">
        <v>4</v>
      </c>
      <c r="G9" s="104">
        <v>47.2</v>
      </c>
      <c r="H9" s="105">
        <v>1</v>
      </c>
      <c r="I9" s="105">
        <v>4</v>
      </c>
      <c r="J9" s="106">
        <v>40026</v>
      </c>
      <c r="K9" s="107" t="s">
        <v>117</v>
      </c>
      <c r="L9" s="104">
        <v>48.56</v>
      </c>
      <c r="M9" s="104">
        <v>48.56</v>
      </c>
      <c r="N9" s="104">
        <v>48.56</v>
      </c>
      <c r="O9" s="104">
        <v>48.56</v>
      </c>
      <c r="P9" s="104">
        <v>48.56</v>
      </c>
      <c r="Q9" s="104">
        <v>48.56</v>
      </c>
      <c r="R9" s="104">
        <v>48.56</v>
      </c>
      <c r="S9" s="104">
        <v>48.56</v>
      </c>
      <c r="T9" s="104">
        <v>48.56</v>
      </c>
      <c r="U9" s="104">
        <v>48.56</v>
      </c>
      <c r="V9" s="104">
        <v>48.56</v>
      </c>
      <c r="W9" s="104">
        <v>48.56</v>
      </c>
      <c r="Y9" s="104">
        <v>48.56</v>
      </c>
      <c r="Z9" s="104">
        <v>48.56</v>
      </c>
      <c r="AA9" s="104">
        <v>48.56</v>
      </c>
      <c r="AB9" s="104">
        <v>48.56</v>
      </c>
      <c r="AC9" s="104">
        <v>48.56</v>
      </c>
      <c r="AD9" s="104">
        <v>48.56</v>
      </c>
      <c r="AE9" s="104">
        <v>48.56</v>
      </c>
      <c r="AF9" s="104">
        <v>48.56</v>
      </c>
      <c r="AG9" s="104">
        <v>48.56</v>
      </c>
      <c r="AH9" s="104">
        <v>48.56</v>
      </c>
      <c r="AI9" s="104">
        <v>48.56</v>
      </c>
      <c r="AJ9" s="104">
        <v>48.56</v>
      </c>
      <c r="AL9" s="109"/>
    </row>
    <row r="10" spans="1:38" x14ac:dyDescent="0.3">
      <c r="A10" s="98" t="s">
        <v>115</v>
      </c>
      <c r="B10" s="99" t="s">
        <v>24</v>
      </c>
      <c r="C10" s="100"/>
      <c r="D10" s="101" t="s">
        <v>122</v>
      </c>
      <c r="E10" s="101" t="s">
        <v>16</v>
      </c>
      <c r="F10" s="103" t="s">
        <v>3</v>
      </c>
      <c r="G10" s="104">
        <v>46</v>
      </c>
      <c r="H10" s="105">
        <v>1</v>
      </c>
      <c r="I10" s="105">
        <v>4</v>
      </c>
      <c r="J10" s="106">
        <v>39282</v>
      </c>
      <c r="K10" s="107" t="s">
        <v>117</v>
      </c>
      <c r="L10" s="104">
        <v>47.18</v>
      </c>
      <c r="M10" s="104">
        <v>47.18</v>
      </c>
      <c r="N10" s="104">
        <v>47.18</v>
      </c>
      <c r="O10" s="104">
        <v>47.18</v>
      </c>
      <c r="P10" s="104">
        <v>47.18</v>
      </c>
      <c r="Q10" s="104">
        <v>47.18</v>
      </c>
      <c r="R10" s="104">
        <v>47.18</v>
      </c>
      <c r="S10" s="104">
        <v>47.18</v>
      </c>
      <c r="T10" s="104">
        <v>47.18</v>
      </c>
      <c r="U10" s="104">
        <v>47.18</v>
      </c>
      <c r="V10" s="104">
        <v>47.18</v>
      </c>
      <c r="W10" s="104">
        <v>47.18</v>
      </c>
      <c r="Y10" s="104">
        <v>47.18</v>
      </c>
      <c r="Z10" s="104">
        <v>47.18</v>
      </c>
      <c r="AA10" s="104">
        <v>47.18</v>
      </c>
      <c r="AB10" s="104">
        <v>47.18</v>
      </c>
      <c r="AC10" s="104">
        <v>47.18</v>
      </c>
      <c r="AD10" s="104">
        <v>47.18</v>
      </c>
      <c r="AE10" s="104">
        <v>47.18</v>
      </c>
      <c r="AF10" s="104">
        <v>47.18</v>
      </c>
      <c r="AG10" s="104">
        <v>47.18</v>
      </c>
      <c r="AH10" s="104">
        <v>47.18</v>
      </c>
      <c r="AI10" s="104">
        <v>47.18</v>
      </c>
      <c r="AJ10" s="104">
        <v>47.18</v>
      </c>
      <c r="AL10" s="109"/>
    </row>
    <row r="11" spans="1:38" x14ac:dyDescent="0.3">
      <c r="A11" s="98" t="s">
        <v>123</v>
      </c>
      <c r="B11" s="99" t="s">
        <v>24</v>
      </c>
      <c r="C11" s="100" t="s">
        <v>124</v>
      </c>
      <c r="D11" s="101" t="s">
        <v>45</v>
      </c>
      <c r="E11" s="101" t="s">
        <v>44</v>
      </c>
      <c r="F11" s="103" t="s">
        <v>3</v>
      </c>
      <c r="G11" s="104">
        <v>10</v>
      </c>
      <c r="H11" s="105">
        <v>1</v>
      </c>
      <c r="I11" s="105">
        <v>1</v>
      </c>
      <c r="J11" s="106">
        <v>42917</v>
      </c>
      <c r="K11" s="107">
        <v>46568</v>
      </c>
      <c r="L11" s="104">
        <v>10</v>
      </c>
      <c r="M11" s="104">
        <v>10</v>
      </c>
      <c r="N11" s="104">
        <v>10</v>
      </c>
      <c r="O11" s="104">
        <v>10</v>
      </c>
      <c r="P11" s="104">
        <v>10</v>
      </c>
      <c r="Q11" s="104">
        <v>10</v>
      </c>
      <c r="R11" s="104">
        <v>10</v>
      </c>
      <c r="S11" s="104">
        <v>10</v>
      </c>
      <c r="T11" s="104">
        <v>10</v>
      </c>
      <c r="U11" s="104">
        <v>10</v>
      </c>
      <c r="V11" s="104">
        <v>10</v>
      </c>
      <c r="W11" s="104">
        <v>10</v>
      </c>
      <c r="Y11" s="104">
        <v>20</v>
      </c>
      <c r="Z11" s="104">
        <v>20</v>
      </c>
      <c r="AA11" s="104">
        <v>20</v>
      </c>
      <c r="AB11" s="104">
        <v>20</v>
      </c>
      <c r="AC11" s="104">
        <v>20</v>
      </c>
      <c r="AD11" s="104">
        <v>20</v>
      </c>
      <c r="AE11" s="104">
        <v>20</v>
      </c>
      <c r="AF11" s="104">
        <v>20</v>
      </c>
      <c r="AG11" s="104">
        <v>20</v>
      </c>
      <c r="AH11" s="104">
        <v>20</v>
      </c>
      <c r="AI11" s="104">
        <v>20</v>
      </c>
      <c r="AJ11" s="104">
        <v>20</v>
      </c>
      <c r="AL11" s="109"/>
    </row>
    <row r="12" spans="1:38" x14ac:dyDescent="0.3">
      <c r="A12" s="98" t="s">
        <v>123</v>
      </c>
      <c r="B12" s="99" t="s">
        <v>24</v>
      </c>
      <c r="C12" s="100" t="s">
        <v>124</v>
      </c>
      <c r="D12" s="101" t="s">
        <v>47</v>
      </c>
      <c r="E12" s="101" t="s">
        <v>46</v>
      </c>
      <c r="F12" s="103" t="s">
        <v>3</v>
      </c>
      <c r="G12" s="104">
        <v>10</v>
      </c>
      <c r="H12" s="105">
        <v>1</v>
      </c>
      <c r="I12" s="105">
        <v>1</v>
      </c>
      <c r="J12" s="106">
        <v>42917</v>
      </c>
      <c r="K12" s="107">
        <v>46568</v>
      </c>
      <c r="L12" s="104">
        <v>10</v>
      </c>
      <c r="M12" s="104">
        <v>10</v>
      </c>
      <c r="N12" s="104">
        <v>10</v>
      </c>
      <c r="O12" s="104">
        <v>10</v>
      </c>
      <c r="P12" s="104">
        <v>10</v>
      </c>
      <c r="Q12" s="104">
        <v>10</v>
      </c>
      <c r="R12" s="104">
        <v>10</v>
      </c>
      <c r="S12" s="104">
        <v>10</v>
      </c>
      <c r="T12" s="104">
        <v>10</v>
      </c>
      <c r="U12" s="104">
        <v>10</v>
      </c>
      <c r="V12" s="104">
        <v>10</v>
      </c>
      <c r="W12" s="104">
        <v>10</v>
      </c>
      <c r="Y12" s="104">
        <v>20</v>
      </c>
      <c r="Z12" s="104">
        <v>20</v>
      </c>
      <c r="AA12" s="104">
        <v>20</v>
      </c>
      <c r="AB12" s="104">
        <v>20</v>
      </c>
      <c r="AC12" s="104">
        <v>20</v>
      </c>
      <c r="AD12" s="104">
        <v>20</v>
      </c>
      <c r="AE12" s="104">
        <v>20</v>
      </c>
      <c r="AF12" s="104">
        <v>20</v>
      </c>
      <c r="AG12" s="104">
        <v>20</v>
      </c>
      <c r="AH12" s="104">
        <v>20</v>
      </c>
      <c r="AI12" s="104">
        <v>20</v>
      </c>
      <c r="AJ12" s="104">
        <v>20</v>
      </c>
      <c r="AL12" s="109"/>
    </row>
    <row r="13" spans="1:38" x14ac:dyDescent="0.3">
      <c r="A13" s="98" t="s">
        <v>125</v>
      </c>
      <c r="B13" s="99" t="s">
        <v>24</v>
      </c>
      <c r="C13" s="100"/>
      <c r="D13" s="101" t="s">
        <v>126</v>
      </c>
      <c r="E13" s="101" t="s">
        <v>10</v>
      </c>
      <c r="F13" s="103" t="s">
        <v>3</v>
      </c>
      <c r="G13" s="104">
        <v>7.93</v>
      </c>
      <c r="H13" s="105" t="s">
        <v>89</v>
      </c>
      <c r="I13" s="105">
        <v>4</v>
      </c>
      <c r="J13" s="106">
        <v>32140</v>
      </c>
      <c r="K13" s="107">
        <v>46265.999988425923</v>
      </c>
      <c r="L13" s="104">
        <v>3.84</v>
      </c>
      <c r="M13" s="104">
        <v>4.1100000000000003</v>
      </c>
      <c r="N13" s="104">
        <v>8.2799999999999994</v>
      </c>
      <c r="O13" s="104">
        <v>26.35</v>
      </c>
      <c r="P13" s="104">
        <v>6.88</v>
      </c>
      <c r="Q13" s="104">
        <v>5.52</v>
      </c>
      <c r="R13" s="104">
        <v>13.32</v>
      </c>
      <c r="S13" s="104">
        <v>7.93</v>
      </c>
      <c r="T13" s="110"/>
      <c r="U13" s="110"/>
      <c r="V13" s="110"/>
      <c r="W13" s="110"/>
      <c r="Y13" s="104" t="s">
        <v>89</v>
      </c>
      <c r="Z13" s="104" t="s">
        <v>89</v>
      </c>
      <c r="AA13" s="104" t="s">
        <v>89</v>
      </c>
      <c r="AB13" s="104" t="s">
        <v>89</v>
      </c>
      <c r="AC13" s="104" t="s">
        <v>89</v>
      </c>
      <c r="AD13" s="104" t="s">
        <v>89</v>
      </c>
      <c r="AE13" s="104" t="s">
        <v>89</v>
      </c>
      <c r="AF13" s="104" t="s">
        <v>89</v>
      </c>
      <c r="AG13" s="104" t="s">
        <v>89</v>
      </c>
      <c r="AH13" s="104" t="s">
        <v>89</v>
      </c>
      <c r="AI13" s="104" t="s">
        <v>89</v>
      </c>
      <c r="AJ13" s="104" t="s">
        <v>89</v>
      </c>
      <c r="AL13" s="109"/>
    </row>
    <row r="14" spans="1:38" x14ac:dyDescent="0.3">
      <c r="A14" s="98" t="s">
        <v>127</v>
      </c>
      <c r="B14" s="99" t="s">
        <v>24</v>
      </c>
      <c r="C14" s="100" t="s">
        <v>128</v>
      </c>
      <c r="D14" s="101" t="s">
        <v>129</v>
      </c>
      <c r="E14" s="101" t="s">
        <v>58</v>
      </c>
      <c r="F14" s="103" t="s">
        <v>3</v>
      </c>
      <c r="G14" s="104">
        <v>674.7</v>
      </c>
      <c r="H14" s="105">
        <v>1</v>
      </c>
      <c r="I14" s="105">
        <v>4</v>
      </c>
      <c r="J14" s="106">
        <v>43983</v>
      </c>
      <c r="K14" s="107">
        <v>51287</v>
      </c>
      <c r="L14" s="104">
        <v>674.7</v>
      </c>
      <c r="M14" s="104">
        <v>674.7</v>
      </c>
      <c r="N14" s="104">
        <v>674.7</v>
      </c>
      <c r="O14" s="104">
        <v>674.7</v>
      </c>
      <c r="P14" s="104">
        <v>674.7</v>
      </c>
      <c r="Q14" s="104">
        <v>674.7</v>
      </c>
      <c r="R14" s="104">
        <v>674.7</v>
      </c>
      <c r="S14" s="104">
        <v>674.7</v>
      </c>
      <c r="T14" s="104">
        <v>674.7</v>
      </c>
      <c r="U14" s="104">
        <v>674.7</v>
      </c>
      <c r="V14" s="104">
        <v>674.7</v>
      </c>
      <c r="W14" s="104">
        <v>674.7</v>
      </c>
      <c r="Y14" s="104">
        <v>541.94000000000005</v>
      </c>
      <c r="Z14" s="104">
        <v>541.94000000000005</v>
      </c>
      <c r="AA14" s="104">
        <v>541.94000000000005</v>
      </c>
      <c r="AB14" s="104">
        <v>541.94000000000005</v>
      </c>
      <c r="AC14" s="104">
        <v>541.94000000000005</v>
      </c>
      <c r="AD14" s="104">
        <v>541.94000000000005</v>
      </c>
      <c r="AE14" s="104">
        <v>541.94000000000005</v>
      </c>
      <c r="AF14" s="104">
        <v>541.94000000000005</v>
      </c>
      <c r="AG14" s="104">
        <v>541.94000000000005</v>
      </c>
      <c r="AH14" s="104">
        <v>541.94000000000005</v>
      </c>
      <c r="AI14" s="104">
        <v>541.94000000000005</v>
      </c>
      <c r="AJ14" s="104">
        <v>541.94000000000005</v>
      </c>
      <c r="AL14" s="109"/>
    </row>
    <row r="15" spans="1:38" x14ac:dyDescent="0.3">
      <c r="A15" s="98" t="s">
        <v>127</v>
      </c>
      <c r="B15" s="99" t="s">
        <v>24</v>
      </c>
      <c r="C15" s="100" t="s">
        <v>128</v>
      </c>
      <c r="D15" s="101" t="s">
        <v>130</v>
      </c>
      <c r="E15" s="101" t="s">
        <v>59</v>
      </c>
      <c r="F15" s="103" t="s">
        <v>3</v>
      </c>
      <c r="G15" s="104">
        <v>673.8</v>
      </c>
      <c r="H15" s="105">
        <v>1</v>
      </c>
      <c r="I15" s="105">
        <v>4</v>
      </c>
      <c r="J15" s="106">
        <v>43952</v>
      </c>
      <c r="K15" s="107">
        <v>51256</v>
      </c>
      <c r="L15" s="104">
        <v>673.8</v>
      </c>
      <c r="M15" s="104">
        <v>673.8</v>
      </c>
      <c r="N15" s="104">
        <v>673.8</v>
      </c>
      <c r="O15" s="104">
        <v>673.8</v>
      </c>
      <c r="P15" s="104">
        <v>673.8</v>
      </c>
      <c r="Q15" s="104">
        <v>673.8</v>
      </c>
      <c r="R15" s="104">
        <v>673.8</v>
      </c>
      <c r="S15" s="104">
        <v>673.8</v>
      </c>
      <c r="T15" s="104">
        <v>673.8</v>
      </c>
      <c r="U15" s="104">
        <v>673.8</v>
      </c>
      <c r="V15" s="104">
        <v>673.8</v>
      </c>
      <c r="W15" s="104">
        <v>673.8</v>
      </c>
      <c r="Y15" s="104">
        <v>534.64</v>
      </c>
      <c r="Z15" s="104">
        <v>534.64</v>
      </c>
      <c r="AA15" s="104">
        <v>534.64</v>
      </c>
      <c r="AB15" s="104">
        <v>534.64</v>
      </c>
      <c r="AC15" s="104">
        <v>534.64</v>
      </c>
      <c r="AD15" s="104">
        <v>534.64</v>
      </c>
      <c r="AE15" s="104">
        <v>534.64</v>
      </c>
      <c r="AF15" s="104">
        <v>534.64</v>
      </c>
      <c r="AG15" s="104">
        <v>534.64</v>
      </c>
      <c r="AH15" s="104">
        <v>534.64</v>
      </c>
      <c r="AI15" s="104">
        <v>534.64</v>
      </c>
      <c r="AJ15" s="104">
        <v>534.64</v>
      </c>
      <c r="AL15" s="109"/>
    </row>
    <row r="16" spans="1:38" x14ac:dyDescent="0.3">
      <c r="A16" s="98" t="s">
        <v>127</v>
      </c>
      <c r="B16" s="99" t="s">
        <v>24</v>
      </c>
      <c r="C16" s="100" t="s">
        <v>128</v>
      </c>
      <c r="D16" s="101" t="s">
        <v>131</v>
      </c>
      <c r="E16" s="101" t="s">
        <v>60</v>
      </c>
      <c r="F16" s="103" t="s">
        <v>3</v>
      </c>
      <c r="G16" s="104">
        <v>49</v>
      </c>
      <c r="H16" s="105">
        <v>1</v>
      </c>
      <c r="I16" s="105">
        <v>4</v>
      </c>
      <c r="J16" s="106">
        <v>44013</v>
      </c>
      <c r="K16" s="107">
        <v>51317</v>
      </c>
      <c r="L16" s="104">
        <v>49</v>
      </c>
      <c r="M16" s="104">
        <v>49</v>
      </c>
      <c r="N16" s="104">
        <v>49</v>
      </c>
      <c r="O16" s="104">
        <v>49</v>
      </c>
      <c r="P16" s="104">
        <v>49</v>
      </c>
      <c r="Q16" s="104">
        <v>49</v>
      </c>
      <c r="R16" s="104">
        <v>49</v>
      </c>
      <c r="S16" s="104">
        <v>49</v>
      </c>
      <c r="T16" s="104">
        <v>49</v>
      </c>
      <c r="U16" s="104">
        <v>49</v>
      </c>
      <c r="V16" s="104">
        <v>49</v>
      </c>
      <c r="W16" s="104">
        <v>49</v>
      </c>
      <c r="Y16" s="104">
        <v>49</v>
      </c>
      <c r="Z16" s="104">
        <v>49</v>
      </c>
      <c r="AA16" s="104">
        <v>49</v>
      </c>
      <c r="AB16" s="104">
        <v>49</v>
      </c>
      <c r="AC16" s="104">
        <v>49</v>
      </c>
      <c r="AD16" s="104">
        <v>49</v>
      </c>
      <c r="AE16" s="104">
        <v>49</v>
      </c>
      <c r="AF16" s="104">
        <v>49</v>
      </c>
      <c r="AG16" s="104">
        <v>49</v>
      </c>
      <c r="AH16" s="104">
        <v>49</v>
      </c>
      <c r="AI16" s="104">
        <v>49</v>
      </c>
      <c r="AJ16" s="104">
        <v>49</v>
      </c>
      <c r="AL16" s="109"/>
    </row>
    <row r="17" spans="1:38" x14ac:dyDescent="0.3">
      <c r="A17" s="98" t="s">
        <v>127</v>
      </c>
      <c r="B17" s="99" t="s">
        <v>24</v>
      </c>
      <c r="C17" s="100" t="s">
        <v>128</v>
      </c>
      <c r="D17" s="101" t="s">
        <v>131</v>
      </c>
      <c r="E17" s="101" t="s">
        <v>61</v>
      </c>
      <c r="F17" s="103" t="s">
        <v>3</v>
      </c>
      <c r="G17" s="104">
        <v>49</v>
      </c>
      <c r="H17" s="105">
        <v>1</v>
      </c>
      <c r="I17" s="105">
        <v>4</v>
      </c>
      <c r="J17" s="106">
        <v>44013</v>
      </c>
      <c r="K17" s="107">
        <v>51317</v>
      </c>
      <c r="L17" s="104">
        <v>49</v>
      </c>
      <c r="M17" s="104">
        <v>49</v>
      </c>
      <c r="N17" s="104">
        <v>49</v>
      </c>
      <c r="O17" s="104">
        <v>49</v>
      </c>
      <c r="P17" s="104">
        <v>49</v>
      </c>
      <c r="Q17" s="104">
        <v>49</v>
      </c>
      <c r="R17" s="104">
        <v>49</v>
      </c>
      <c r="S17" s="104">
        <v>49</v>
      </c>
      <c r="T17" s="104">
        <v>49</v>
      </c>
      <c r="U17" s="104">
        <v>49</v>
      </c>
      <c r="V17" s="104">
        <v>49</v>
      </c>
      <c r="W17" s="104">
        <v>49</v>
      </c>
      <c r="Y17" s="104">
        <v>49</v>
      </c>
      <c r="Z17" s="104">
        <v>49</v>
      </c>
      <c r="AA17" s="104">
        <v>49</v>
      </c>
      <c r="AB17" s="104">
        <v>49</v>
      </c>
      <c r="AC17" s="104">
        <v>49</v>
      </c>
      <c r="AD17" s="104">
        <v>49</v>
      </c>
      <c r="AE17" s="104">
        <v>49</v>
      </c>
      <c r="AF17" s="104">
        <v>49</v>
      </c>
      <c r="AG17" s="104">
        <v>49</v>
      </c>
      <c r="AH17" s="104">
        <v>49</v>
      </c>
      <c r="AI17" s="104">
        <v>49</v>
      </c>
      <c r="AJ17" s="104">
        <v>49</v>
      </c>
      <c r="AL17" s="109"/>
    </row>
    <row r="18" spans="1:38" x14ac:dyDescent="0.3">
      <c r="A18" s="98" t="s">
        <v>127</v>
      </c>
      <c r="B18" s="99" t="s">
        <v>24</v>
      </c>
      <c r="C18" s="100" t="s">
        <v>128</v>
      </c>
      <c r="D18" s="101" t="s">
        <v>132</v>
      </c>
      <c r="E18" s="101" t="s">
        <v>62</v>
      </c>
      <c r="F18" s="103" t="s">
        <v>3</v>
      </c>
      <c r="G18" s="104">
        <v>100</v>
      </c>
      <c r="H18" s="105">
        <v>1</v>
      </c>
      <c r="I18" s="105">
        <v>1</v>
      </c>
      <c r="J18" s="106">
        <v>44197</v>
      </c>
      <c r="K18" s="107">
        <v>51501</v>
      </c>
      <c r="L18" s="104">
        <v>100</v>
      </c>
      <c r="M18" s="104">
        <v>100</v>
      </c>
      <c r="N18" s="104">
        <v>100</v>
      </c>
      <c r="O18" s="104">
        <v>100</v>
      </c>
      <c r="P18" s="104">
        <v>100</v>
      </c>
      <c r="Q18" s="104">
        <v>100</v>
      </c>
      <c r="R18" s="104">
        <v>100</v>
      </c>
      <c r="S18" s="104">
        <v>100</v>
      </c>
      <c r="T18" s="104">
        <v>100</v>
      </c>
      <c r="U18" s="104">
        <v>100</v>
      </c>
      <c r="V18" s="104">
        <v>100</v>
      </c>
      <c r="W18" s="104">
        <v>100</v>
      </c>
      <c r="Y18" s="104">
        <v>200</v>
      </c>
      <c r="Z18" s="104">
        <v>200</v>
      </c>
      <c r="AA18" s="104">
        <v>200</v>
      </c>
      <c r="AB18" s="104">
        <v>200</v>
      </c>
      <c r="AC18" s="104">
        <v>200</v>
      </c>
      <c r="AD18" s="104">
        <v>200</v>
      </c>
      <c r="AE18" s="104">
        <v>200</v>
      </c>
      <c r="AF18" s="104">
        <v>200</v>
      </c>
      <c r="AG18" s="104">
        <v>200</v>
      </c>
      <c r="AH18" s="104">
        <v>200</v>
      </c>
      <c r="AI18" s="104">
        <v>200</v>
      </c>
      <c r="AJ18" s="104">
        <v>200</v>
      </c>
      <c r="AL18" s="109"/>
    </row>
    <row r="19" spans="1:38" x14ac:dyDescent="0.3">
      <c r="A19" s="98" t="s">
        <v>133</v>
      </c>
      <c r="B19" s="99" t="s">
        <v>24</v>
      </c>
      <c r="C19" s="100" t="s">
        <v>128</v>
      </c>
      <c r="D19" s="101" t="s">
        <v>134</v>
      </c>
      <c r="E19" s="101" t="s">
        <v>70</v>
      </c>
      <c r="F19" s="103" t="s">
        <v>4</v>
      </c>
      <c r="G19" s="104">
        <v>100</v>
      </c>
      <c r="H19" s="105">
        <v>3</v>
      </c>
      <c r="I19" s="105">
        <v>1</v>
      </c>
      <c r="J19" s="106">
        <v>44378</v>
      </c>
      <c r="K19" s="107">
        <v>51591</v>
      </c>
      <c r="L19" s="104">
        <v>100</v>
      </c>
      <c r="M19" s="104">
        <v>100</v>
      </c>
      <c r="N19" s="104">
        <v>100</v>
      </c>
      <c r="O19" s="104">
        <v>100</v>
      </c>
      <c r="P19" s="104">
        <v>100</v>
      </c>
      <c r="Q19" s="104">
        <v>100</v>
      </c>
      <c r="R19" s="104">
        <v>100</v>
      </c>
      <c r="S19" s="104">
        <v>100</v>
      </c>
      <c r="T19" s="104">
        <v>100</v>
      </c>
      <c r="U19" s="104">
        <v>100</v>
      </c>
      <c r="V19" s="104">
        <v>100</v>
      </c>
      <c r="W19" s="104">
        <v>100</v>
      </c>
      <c r="Y19" s="104">
        <v>200</v>
      </c>
      <c r="Z19" s="104">
        <v>200</v>
      </c>
      <c r="AA19" s="104">
        <v>200</v>
      </c>
      <c r="AB19" s="104">
        <v>200</v>
      </c>
      <c r="AC19" s="104">
        <v>200</v>
      </c>
      <c r="AD19" s="104">
        <v>200</v>
      </c>
      <c r="AE19" s="104">
        <v>200</v>
      </c>
      <c r="AF19" s="104">
        <v>200</v>
      </c>
      <c r="AG19" s="104">
        <v>200</v>
      </c>
      <c r="AH19" s="104">
        <v>200</v>
      </c>
      <c r="AI19" s="104">
        <v>200</v>
      </c>
      <c r="AJ19" s="104">
        <v>200</v>
      </c>
      <c r="AL19" s="109"/>
    </row>
    <row r="20" spans="1:38" x14ac:dyDescent="0.3">
      <c r="A20" s="98" t="s">
        <v>135</v>
      </c>
      <c r="B20" s="99" t="s">
        <v>24</v>
      </c>
      <c r="C20" s="100" t="s">
        <v>128</v>
      </c>
      <c r="D20" s="101" t="s">
        <v>136</v>
      </c>
      <c r="E20" s="101" t="s">
        <v>137</v>
      </c>
      <c r="F20" s="103" t="s">
        <v>4</v>
      </c>
      <c r="G20" s="104">
        <v>40</v>
      </c>
      <c r="H20" s="105">
        <v>3</v>
      </c>
      <c r="I20" s="105">
        <v>1</v>
      </c>
      <c r="J20" s="106">
        <v>45444</v>
      </c>
      <c r="K20" s="107">
        <v>51470</v>
      </c>
      <c r="L20" s="104">
        <v>40</v>
      </c>
      <c r="M20" s="104">
        <v>40</v>
      </c>
      <c r="N20" s="104">
        <v>40</v>
      </c>
      <c r="O20" s="104">
        <v>40</v>
      </c>
      <c r="P20" s="104">
        <v>40</v>
      </c>
      <c r="Q20" s="104">
        <v>40</v>
      </c>
      <c r="R20" s="104">
        <v>40</v>
      </c>
      <c r="S20" s="104">
        <v>40</v>
      </c>
      <c r="T20" s="104">
        <v>40</v>
      </c>
      <c r="U20" s="104">
        <v>40</v>
      </c>
      <c r="V20" s="104">
        <v>40</v>
      </c>
      <c r="W20" s="104">
        <v>40</v>
      </c>
      <c r="Y20" s="104">
        <v>80</v>
      </c>
      <c r="Z20" s="104">
        <v>80</v>
      </c>
      <c r="AA20" s="104">
        <v>80</v>
      </c>
      <c r="AB20" s="104">
        <v>80</v>
      </c>
      <c r="AC20" s="104">
        <v>80</v>
      </c>
      <c r="AD20" s="104">
        <v>80</v>
      </c>
      <c r="AE20" s="104">
        <v>80</v>
      </c>
      <c r="AF20" s="104">
        <v>80</v>
      </c>
      <c r="AG20" s="104">
        <v>80</v>
      </c>
      <c r="AH20" s="104">
        <v>80</v>
      </c>
      <c r="AI20" s="104">
        <v>80</v>
      </c>
      <c r="AJ20" s="104">
        <v>80</v>
      </c>
      <c r="AL20" s="109"/>
    </row>
    <row r="21" spans="1:38" x14ac:dyDescent="0.3">
      <c r="A21" s="98" t="s">
        <v>135</v>
      </c>
      <c r="B21" s="99" t="s">
        <v>24</v>
      </c>
      <c r="C21" s="100" t="s">
        <v>128</v>
      </c>
      <c r="D21" s="101" t="s">
        <v>138</v>
      </c>
      <c r="E21" s="101" t="s">
        <v>63</v>
      </c>
      <c r="F21" s="103" t="s">
        <v>4</v>
      </c>
      <c r="G21" s="104">
        <v>10</v>
      </c>
      <c r="H21" s="105">
        <v>3</v>
      </c>
      <c r="I21" s="105">
        <v>1</v>
      </c>
      <c r="J21" s="106">
        <v>44287</v>
      </c>
      <c r="K21" s="107">
        <v>51470</v>
      </c>
      <c r="L21" s="104">
        <v>10</v>
      </c>
      <c r="M21" s="104">
        <v>10</v>
      </c>
      <c r="N21" s="104">
        <v>10</v>
      </c>
      <c r="O21" s="104">
        <v>10</v>
      </c>
      <c r="P21" s="104">
        <v>10</v>
      </c>
      <c r="Q21" s="104">
        <v>10</v>
      </c>
      <c r="R21" s="104">
        <v>10</v>
      </c>
      <c r="S21" s="104">
        <v>10</v>
      </c>
      <c r="T21" s="104">
        <v>10</v>
      </c>
      <c r="U21" s="104">
        <v>10</v>
      </c>
      <c r="V21" s="104">
        <v>10</v>
      </c>
      <c r="W21" s="104">
        <v>10</v>
      </c>
      <c r="Y21" s="104">
        <v>20</v>
      </c>
      <c r="Z21" s="104">
        <v>20</v>
      </c>
      <c r="AA21" s="104">
        <v>20</v>
      </c>
      <c r="AB21" s="104">
        <v>20</v>
      </c>
      <c r="AC21" s="104">
        <v>20</v>
      </c>
      <c r="AD21" s="104">
        <v>20</v>
      </c>
      <c r="AE21" s="104">
        <v>20</v>
      </c>
      <c r="AF21" s="104">
        <v>20</v>
      </c>
      <c r="AG21" s="104">
        <v>20</v>
      </c>
      <c r="AH21" s="104">
        <v>20</v>
      </c>
      <c r="AI21" s="104">
        <v>20</v>
      </c>
      <c r="AJ21" s="104">
        <v>20</v>
      </c>
      <c r="AL21" s="109"/>
    </row>
    <row r="22" spans="1:38" x14ac:dyDescent="0.3">
      <c r="A22" s="98" t="s">
        <v>135</v>
      </c>
      <c r="B22" s="99" t="s">
        <v>24</v>
      </c>
      <c r="C22" s="100" t="s">
        <v>128</v>
      </c>
      <c r="D22" s="101" t="s">
        <v>139</v>
      </c>
      <c r="E22" s="101" t="s">
        <v>66</v>
      </c>
      <c r="F22" s="103" t="s">
        <v>4</v>
      </c>
      <c r="G22" s="104">
        <v>11</v>
      </c>
      <c r="H22" s="105">
        <v>3</v>
      </c>
      <c r="I22" s="105">
        <v>1</v>
      </c>
      <c r="J22" s="106">
        <v>44348</v>
      </c>
      <c r="K22" s="107">
        <v>51501</v>
      </c>
      <c r="L22" s="104">
        <v>11</v>
      </c>
      <c r="M22" s="104">
        <v>11</v>
      </c>
      <c r="N22" s="104">
        <v>11</v>
      </c>
      <c r="O22" s="104">
        <v>11</v>
      </c>
      <c r="P22" s="104">
        <v>11</v>
      </c>
      <c r="Q22" s="104">
        <v>11</v>
      </c>
      <c r="R22" s="104">
        <v>11</v>
      </c>
      <c r="S22" s="104">
        <v>11</v>
      </c>
      <c r="T22" s="104">
        <v>11</v>
      </c>
      <c r="U22" s="104">
        <v>11</v>
      </c>
      <c r="V22" s="104">
        <v>11</v>
      </c>
      <c r="W22" s="104">
        <v>11</v>
      </c>
      <c r="Y22" s="104">
        <v>22</v>
      </c>
      <c r="Z22" s="104">
        <v>22</v>
      </c>
      <c r="AA22" s="104">
        <v>22</v>
      </c>
      <c r="AB22" s="104">
        <v>22</v>
      </c>
      <c r="AC22" s="104">
        <v>22</v>
      </c>
      <c r="AD22" s="104">
        <v>22</v>
      </c>
      <c r="AE22" s="104">
        <v>22</v>
      </c>
      <c r="AF22" s="104">
        <v>22</v>
      </c>
      <c r="AG22" s="104">
        <v>22</v>
      </c>
      <c r="AH22" s="104">
        <v>22</v>
      </c>
      <c r="AI22" s="104">
        <v>22</v>
      </c>
      <c r="AJ22" s="104">
        <v>22</v>
      </c>
      <c r="AL22" s="109"/>
    </row>
    <row r="23" spans="1:38" x14ac:dyDescent="0.3">
      <c r="A23" s="98" t="s">
        <v>135</v>
      </c>
      <c r="B23" s="99" t="s">
        <v>24</v>
      </c>
      <c r="C23" s="100" t="s">
        <v>128</v>
      </c>
      <c r="D23" s="101" t="s">
        <v>140</v>
      </c>
      <c r="E23" s="101" t="s">
        <v>137</v>
      </c>
      <c r="F23" s="103" t="s">
        <v>4</v>
      </c>
      <c r="G23" s="104">
        <v>5</v>
      </c>
      <c r="H23" s="105">
        <v>3</v>
      </c>
      <c r="I23" s="105">
        <v>1</v>
      </c>
      <c r="J23" s="106">
        <v>45444</v>
      </c>
      <c r="K23" s="107">
        <v>51591</v>
      </c>
      <c r="L23" s="104">
        <v>5</v>
      </c>
      <c r="M23" s="104">
        <v>5</v>
      </c>
      <c r="N23" s="104">
        <v>5</v>
      </c>
      <c r="O23" s="104">
        <v>5</v>
      </c>
      <c r="P23" s="104">
        <v>5</v>
      </c>
      <c r="Q23" s="104">
        <v>5</v>
      </c>
      <c r="R23" s="104">
        <v>5</v>
      </c>
      <c r="S23" s="104">
        <v>5</v>
      </c>
      <c r="T23" s="104">
        <v>5</v>
      </c>
      <c r="U23" s="104">
        <v>5</v>
      </c>
      <c r="V23" s="104">
        <v>5</v>
      </c>
      <c r="W23" s="104">
        <v>5</v>
      </c>
      <c r="Y23" s="104">
        <v>10</v>
      </c>
      <c r="Z23" s="104">
        <v>10</v>
      </c>
      <c r="AA23" s="104">
        <v>10</v>
      </c>
      <c r="AB23" s="104">
        <v>10</v>
      </c>
      <c r="AC23" s="104">
        <v>10</v>
      </c>
      <c r="AD23" s="104">
        <v>10</v>
      </c>
      <c r="AE23" s="104">
        <v>10</v>
      </c>
      <c r="AF23" s="104">
        <v>10</v>
      </c>
      <c r="AG23" s="104">
        <v>10</v>
      </c>
      <c r="AH23" s="104">
        <v>10</v>
      </c>
      <c r="AI23" s="104">
        <v>10</v>
      </c>
      <c r="AJ23" s="104">
        <v>10</v>
      </c>
      <c r="AL23" s="109"/>
    </row>
    <row r="24" spans="1:38" x14ac:dyDescent="0.3">
      <c r="A24" s="98" t="s">
        <v>141</v>
      </c>
      <c r="B24" s="99" t="s">
        <v>24</v>
      </c>
      <c r="C24" s="100" t="s">
        <v>142</v>
      </c>
      <c r="D24" s="101" t="s">
        <v>143</v>
      </c>
      <c r="E24" s="101" t="s">
        <v>18</v>
      </c>
      <c r="F24" s="103" t="s">
        <v>4</v>
      </c>
      <c r="G24" s="111">
        <v>19.41</v>
      </c>
      <c r="H24" s="105" t="s">
        <v>144</v>
      </c>
      <c r="I24" s="105">
        <v>4</v>
      </c>
      <c r="J24" s="106">
        <v>43831</v>
      </c>
      <c r="K24" s="107">
        <v>46387</v>
      </c>
      <c r="L24" s="111">
        <v>28.35</v>
      </c>
      <c r="M24" s="111">
        <v>22.46</v>
      </c>
      <c r="N24" s="111">
        <v>28.38</v>
      </c>
      <c r="O24" s="111">
        <v>28.33</v>
      </c>
      <c r="P24" s="111">
        <v>28.21</v>
      </c>
      <c r="Q24" s="111">
        <v>28.06</v>
      </c>
      <c r="R24" s="111">
        <v>27.46</v>
      </c>
      <c r="S24" s="111">
        <v>19.41</v>
      </c>
      <c r="T24" s="111">
        <v>19.22</v>
      </c>
      <c r="U24" s="111">
        <v>19.2</v>
      </c>
      <c r="V24" s="111">
        <v>19.239999999999998</v>
      </c>
      <c r="W24" s="111">
        <v>19.440000000000001</v>
      </c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L24" s="109"/>
    </row>
    <row r="25" spans="1:38" x14ac:dyDescent="0.3">
      <c r="A25" s="98" t="s">
        <v>145</v>
      </c>
      <c r="B25" s="99" t="s">
        <v>24</v>
      </c>
      <c r="C25" s="100" t="s">
        <v>142</v>
      </c>
      <c r="D25" s="101" t="s">
        <v>143</v>
      </c>
      <c r="E25" s="101" t="s">
        <v>71</v>
      </c>
      <c r="F25" s="103" t="s">
        <v>4</v>
      </c>
      <c r="G25" s="111">
        <v>19.61</v>
      </c>
      <c r="H25" s="105" t="s">
        <v>144</v>
      </c>
      <c r="I25" s="105">
        <v>4</v>
      </c>
      <c r="J25" s="106">
        <v>44075</v>
      </c>
      <c r="K25" s="107">
        <v>46387</v>
      </c>
      <c r="L25" s="111">
        <v>19.170000000000002</v>
      </c>
      <c r="M25" s="111">
        <v>18.8</v>
      </c>
      <c r="N25" s="111">
        <v>17.87</v>
      </c>
      <c r="O25" s="111">
        <v>18.55</v>
      </c>
      <c r="P25" s="111">
        <v>18.27</v>
      </c>
      <c r="Q25" s="111">
        <v>18.02</v>
      </c>
      <c r="R25" s="111">
        <v>18.39</v>
      </c>
      <c r="S25" s="111">
        <v>19.61</v>
      </c>
      <c r="T25" s="111">
        <v>18.64</v>
      </c>
      <c r="U25" s="111">
        <v>18.899999999999999</v>
      </c>
      <c r="V25" s="111">
        <v>15.88</v>
      </c>
      <c r="W25" s="111">
        <v>18.73</v>
      </c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L25" s="109"/>
    </row>
    <row r="26" spans="1:38" x14ac:dyDescent="0.3">
      <c r="A26" s="112"/>
      <c r="B26" s="113"/>
      <c r="C26" s="114"/>
      <c r="D26" s="112"/>
      <c r="E26" s="113"/>
      <c r="F26" s="115"/>
      <c r="G26" s="116"/>
      <c r="H26" s="113"/>
      <c r="I26" s="113"/>
      <c r="J26" s="117"/>
      <c r="K26" s="117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L26" s="109"/>
    </row>
    <row r="27" spans="1:38" x14ac:dyDescent="0.3">
      <c r="A27" s="119" t="s">
        <v>184</v>
      </c>
      <c r="B27" s="119"/>
      <c r="C27" s="119"/>
      <c r="D27" s="119" t="s">
        <v>185</v>
      </c>
      <c r="E27" s="119" t="s">
        <v>150</v>
      </c>
      <c r="F27" s="119" t="s">
        <v>6</v>
      </c>
      <c r="G27" s="119"/>
      <c r="H27" s="119"/>
      <c r="I27" s="119"/>
      <c r="J27" s="120">
        <v>45658</v>
      </c>
      <c r="K27" s="120">
        <v>46022</v>
      </c>
      <c r="L27" s="120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2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84" t="s">
        <v>89</v>
      </c>
      <c r="AL27" s="109"/>
    </row>
    <row r="28" spans="1:38" x14ac:dyDescent="0.3">
      <c r="A28" s="130"/>
      <c r="B28" s="131"/>
      <c r="C28" s="131"/>
      <c r="D28" s="132"/>
      <c r="E28" s="133"/>
      <c r="F28" s="134"/>
      <c r="G28" s="135"/>
      <c r="H28" s="136"/>
      <c r="I28" s="136"/>
      <c r="J28" s="137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18"/>
      <c r="V28" s="118"/>
      <c r="W28" s="11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L28" s="109"/>
    </row>
    <row r="29" spans="1:38" ht="53.4" x14ac:dyDescent="0.3">
      <c r="A29" s="139" t="s">
        <v>153</v>
      </c>
      <c r="B29" s="140"/>
      <c r="C29" s="140" t="s">
        <v>104</v>
      </c>
      <c r="D29" s="139" t="s">
        <v>105</v>
      </c>
      <c r="E29" s="141" t="s">
        <v>1</v>
      </c>
      <c r="F29" s="142" t="s">
        <v>21</v>
      </c>
      <c r="G29" s="142" t="s">
        <v>29</v>
      </c>
      <c r="H29" s="143" t="s">
        <v>106</v>
      </c>
      <c r="I29" s="144"/>
      <c r="J29" s="145" t="s">
        <v>147</v>
      </c>
      <c r="K29" s="145" t="s">
        <v>26</v>
      </c>
      <c r="L29" s="146" t="s">
        <v>90</v>
      </c>
      <c r="M29" s="146" t="s">
        <v>91</v>
      </c>
      <c r="N29" s="146" t="s">
        <v>92</v>
      </c>
      <c r="O29" s="146" t="s">
        <v>93</v>
      </c>
      <c r="P29" s="146" t="s">
        <v>94</v>
      </c>
      <c r="Q29" s="146" t="s">
        <v>95</v>
      </c>
      <c r="R29" s="146" t="s">
        <v>96</v>
      </c>
      <c r="S29" s="146" t="s">
        <v>97</v>
      </c>
      <c r="T29" s="146" t="s">
        <v>98</v>
      </c>
      <c r="U29" s="146" t="s">
        <v>99</v>
      </c>
      <c r="V29" s="146" t="s">
        <v>100</v>
      </c>
      <c r="W29" s="146" t="s">
        <v>101</v>
      </c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L29" s="109"/>
    </row>
    <row r="30" spans="1:38" ht="14.4" x14ac:dyDescent="0.3">
      <c r="A30" s="148" t="s">
        <v>127</v>
      </c>
      <c r="B30" s="149" t="s">
        <v>24</v>
      </c>
      <c r="C30" s="150" t="s">
        <v>154</v>
      </c>
      <c r="D30" s="151" t="s">
        <v>188</v>
      </c>
      <c r="E30" s="152" t="s">
        <v>156</v>
      </c>
      <c r="F30" s="153" t="s">
        <v>3</v>
      </c>
      <c r="G30" s="154">
        <v>5</v>
      </c>
      <c r="H30" s="155"/>
      <c r="I30" s="155"/>
      <c r="J30" s="156">
        <v>43040</v>
      </c>
      <c r="K30" s="156">
        <v>46872</v>
      </c>
      <c r="L30" s="157">
        <v>5</v>
      </c>
      <c r="M30" s="153">
        <v>5</v>
      </c>
      <c r="N30" s="153">
        <v>5</v>
      </c>
      <c r="O30" s="153">
        <v>5</v>
      </c>
      <c r="P30" s="153">
        <v>5</v>
      </c>
      <c r="Q30" s="153">
        <v>5</v>
      </c>
      <c r="R30" s="153">
        <v>5</v>
      </c>
      <c r="S30" s="153">
        <v>5</v>
      </c>
      <c r="T30" s="153">
        <v>5</v>
      </c>
      <c r="U30" s="153">
        <v>5</v>
      </c>
      <c r="V30" s="153">
        <v>5</v>
      </c>
      <c r="W30" s="153">
        <v>5</v>
      </c>
    </row>
    <row r="31" spans="1:38" ht="14.4" x14ac:dyDescent="0.3">
      <c r="A31" s="148" t="s">
        <v>127</v>
      </c>
      <c r="B31" s="149" t="s">
        <v>24</v>
      </c>
      <c r="C31" s="150" t="s">
        <v>154</v>
      </c>
      <c r="D31" s="151" t="s">
        <v>189</v>
      </c>
      <c r="E31" s="152" t="s">
        <v>190</v>
      </c>
      <c r="F31" s="153" t="s">
        <v>3</v>
      </c>
      <c r="G31" s="154">
        <v>5</v>
      </c>
      <c r="H31" s="155"/>
      <c r="I31" s="155"/>
      <c r="J31" s="156">
        <v>43132</v>
      </c>
      <c r="K31" s="156">
        <v>46965</v>
      </c>
      <c r="L31" s="157">
        <v>5</v>
      </c>
      <c r="M31" s="157">
        <v>5</v>
      </c>
      <c r="N31" s="157">
        <v>5</v>
      </c>
      <c r="O31" s="157">
        <v>5</v>
      </c>
      <c r="P31" s="157">
        <v>5</v>
      </c>
      <c r="Q31" s="157">
        <v>5</v>
      </c>
      <c r="R31" s="157">
        <v>5</v>
      </c>
      <c r="S31" s="157">
        <v>5</v>
      </c>
      <c r="T31" s="157">
        <v>5</v>
      </c>
      <c r="U31" s="157">
        <v>5</v>
      </c>
      <c r="V31" s="157">
        <v>5</v>
      </c>
      <c r="W31" s="157">
        <v>5</v>
      </c>
    </row>
    <row r="32" spans="1:38" ht="14.4" x14ac:dyDescent="0.3">
      <c r="A32" s="148" t="s">
        <v>127</v>
      </c>
      <c r="B32" s="149" t="s">
        <v>24</v>
      </c>
      <c r="C32" s="150" t="s">
        <v>154</v>
      </c>
      <c r="D32" s="151" t="s">
        <v>191</v>
      </c>
      <c r="E32" s="152" t="s">
        <v>192</v>
      </c>
      <c r="F32" s="153" t="s">
        <v>3</v>
      </c>
      <c r="G32" s="154">
        <v>25</v>
      </c>
      <c r="H32" s="155"/>
      <c r="I32" s="155"/>
      <c r="J32" s="156">
        <v>43556</v>
      </c>
      <c r="K32" s="156">
        <v>47299</v>
      </c>
      <c r="L32" s="157">
        <v>25</v>
      </c>
      <c r="M32" s="157">
        <v>25</v>
      </c>
      <c r="N32" s="157">
        <v>25</v>
      </c>
      <c r="O32" s="157">
        <v>25</v>
      </c>
      <c r="P32" s="157">
        <v>25</v>
      </c>
      <c r="Q32" s="157">
        <v>25</v>
      </c>
      <c r="R32" s="157">
        <v>25</v>
      </c>
      <c r="S32" s="157">
        <v>25</v>
      </c>
      <c r="T32" s="157">
        <v>25</v>
      </c>
      <c r="U32" s="157">
        <v>25</v>
      </c>
      <c r="V32" s="157">
        <v>25</v>
      </c>
      <c r="W32" s="157">
        <v>25</v>
      </c>
    </row>
    <row r="33" spans="1:36" ht="14.4" x14ac:dyDescent="0.3">
      <c r="A33" s="148" t="s">
        <v>127</v>
      </c>
      <c r="B33" s="149" t="s">
        <v>24</v>
      </c>
      <c r="C33" s="150" t="s">
        <v>154</v>
      </c>
      <c r="D33" s="151" t="s">
        <v>193</v>
      </c>
      <c r="E33" s="152" t="s">
        <v>194</v>
      </c>
      <c r="F33" s="153" t="s">
        <v>3</v>
      </c>
      <c r="G33" s="154">
        <v>15</v>
      </c>
      <c r="H33" s="155"/>
      <c r="I33" s="155"/>
      <c r="J33" s="156">
        <v>43891</v>
      </c>
      <c r="K33" s="156">
        <v>47542</v>
      </c>
      <c r="L33" s="157">
        <v>15</v>
      </c>
      <c r="M33" s="157">
        <v>15</v>
      </c>
      <c r="N33" s="157">
        <v>15</v>
      </c>
      <c r="O33" s="157">
        <v>15</v>
      </c>
      <c r="P33" s="157">
        <v>15</v>
      </c>
      <c r="Q33" s="157">
        <v>15</v>
      </c>
      <c r="R33" s="157">
        <v>15</v>
      </c>
      <c r="S33" s="157">
        <v>15</v>
      </c>
      <c r="T33" s="157">
        <v>15</v>
      </c>
      <c r="U33" s="157">
        <v>15</v>
      </c>
      <c r="V33" s="157">
        <v>15</v>
      </c>
      <c r="W33" s="157">
        <v>15</v>
      </c>
    </row>
    <row r="34" spans="1:36" ht="14.4" x14ac:dyDescent="0.3">
      <c r="A34" s="148" t="s">
        <v>127</v>
      </c>
      <c r="B34" s="149" t="s">
        <v>24</v>
      </c>
      <c r="C34" s="150" t="s">
        <v>163</v>
      </c>
      <c r="D34" s="151" t="s">
        <v>195</v>
      </c>
      <c r="E34" s="152" t="s">
        <v>196</v>
      </c>
      <c r="F34" s="153" t="s">
        <v>3</v>
      </c>
      <c r="G34" s="154">
        <v>20</v>
      </c>
      <c r="H34" s="155"/>
      <c r="I34" s="155"/>
      <c r="J34" s="156">
        <v>42705</v>
      </c>
      <c r="K34" s="156">
        <v>46507</v>
      </c>
      <c r="L34" s="157">
        <v>20</v>
      </c>
      <c r="M34" s="157">
        <v>20</v>
      </c>
      <c r="N34" s="157">
        <v>20</v>
      </c>
      <c r="O34" s="157">
        <v>20</v>
      </c>
      <c r="P34" s="157">
        <v>20</v>
      </c>
      <c r="Q34" s="157">
        <v>20</v>
      </c>
      <c r="R34" s="157">
        <v>20</v>
      </c>
      <c r="S34" s="157">
        <v>20</v>
      </c>
      <c r="T34" s="157">
        <v>20</v>
      </c>
      <c r="U34" s="157">
        <v>20</v>
      </c>
      <c r="V34" s="157">
        <v>20</v>
      </c>
      <c r="W34" s="157">
        <v>20</v>
      </c>
    </row>
    <row r="35" spans="1:36" ht="14.4" x14ac:dyDescent="0.3">
      <c r="A35" s="148" t="s">
        <v>166</v>
      </c>
      <c r="B35" s="149" t="s">
        <v>24</v>
      </c>
      <c r="C35" s="150" t="s">
        <v>167</v>
      </c>
      <c r="D35" s="151" t="s">
        <v>168</v>
      </c>
      <c r="E35" s="152" t="s">
        <v>150</v>
      </c>
      <c r="F35" s="153" t="s">
        <v>3</v>
      </c>
      <c r="G35" s="154">
        <v>5</v>
      </c>
      <c r="H35" s="161"/>
      <c r="I35" s="161"/>
      <c r="J35" s="156">
        <v>44531</v>
      </c>
      <c r="K35" s="156">
        <v>49673</v>
      </c>
      <c r="L35" s="157">
        <v>4.3</v>
      </c>
      <c r="M35" s="157">
        <v>4.26</v>
      </c>
      <c r="N35" s="157">
        <v>4.6500000000000004</v>
      </c>
      <c r="O35" s="157">
        <v>4.66</v>
      </c>
      <c r="P35" s="157">
        <v>4.8099999999999996</v>
      </c>
      <c r="Q35" s="157">
        <v>4.8499999999999996</v>
      </c>
      <c r="R35" s="157">
        <v>4.9400000000000004</v>
      </c>
      <c r="S35" s="157">
        <v>5</v>
      </c>
      <c r="T35" s="157">
        <v>4.99</v>
      </c>
      <c r="U35" s="157">
        <v>4.71</v>
      </c>
      <c r="V35" s="157">
        <v>4.6399999999999997</v>
      </c>
      <c r="W35" s="157">
        <v>4.07</v>
      </c>
    </row>
    <row r="36" spans="1:36" ht="14.4" x14ac:dyDescent="0.3">
      <c r="A36" s="148" t="s">
        <v>169</v>
      </c>
      <c r="B36" s="149" t="s">
        <v>24</v>
      </c>
      <c r="C36" s="150" t="s">
        <v>170</v>
      </c>
      <c r="D36" s="151" t="s">
        <v>186</v>
      </c>
      <c r="E36" s="152" t="s">
        <v>172</v>
      </c>
      <c r="F36" s="153" t="s">
        <v>4</v>
      </c>
      <c r="G36" s="154">
        <v>13.446999999999999</v>
      </c>
      <c r="H36" s="161"/>
      <c r="I36" s="161"/>
      <c r="J36" s="156">
        <v>44562</v>
      </c>
      <c r="K36" s="156">
        <v>47999</v>
      </c>
      <c r="L36" s="157">
        <v>9.8870000000000005</v>
      </c>
      <c r="M36" s="157">
        <v>8.7370000000000001</v>
      </c>
      <c r="N36" s="157">
        <v>8.4870000000000001</v>
      </c>
      <c r="O36" s="157">
        <v>8.5570000000000004</v>
      </c>
      <c r="P36" s="157">
        <v>8.5790000000000006</v>
      </c>
      <c r="Q36" s="157">
        <v>11.894</v>
      </c>
      <c r="R36" s="157">
        <v>13.356</v>
      </c>
      <c r="S36" s="157">
        <v>13.446999999999999</v>
      </c>
      <c r="T36" s="157">
        <v>11.598000000000001</v>
      </c>
      <c r="U36" s="157">
        <v>9.9809999999999999</v>
      </c>
      <c r="V36" s="157">
        <v>9.5350000000000001</v>
      </c>
      <c r="W36" s="157">
        <v>10.234</v>
      </c>
    </row>
    <row r="39" spans="1:36" x14ac:dyDescent="0.3">
      <c r="F39" s="162" t="s">
        <v>187</v>
      </c>
      <c r="G39" s="163">
        <v>1</v>
      </c>
      <c r="H39" s="164" t="s">
        <v>174</v>
      </c>
      <c r="K39" s="165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</row>
    <row r="40" spans="1:36" x14ac:dyDescent="0.3">
      <c r="F40" s="84" t="s">
        <v>175</v>
      </c>
      <c r="G40" s="84">
        <v>1.0509999999999999</v>
      </c>
      <c r="K40" s="167" t="s">
        <v>176</v>
      </c>
      <c r="L40" s="168">
        <f t="shared" ref="L40:W40" si="0">SUM(L$4:L$25)+(SUM(L$27)*$G$39)</f>
        <v>2043.54</v>
      </c>
      <c r="M40" s="168">
        <f t="shared" si="0"/>
        <v>2037.55</v>
      </c>
      <c r="N40" s="168">
        <f t="shared" si="0"/>
        <v>2046.71</v>
      </c>
      <c r="O40" s="168">
        <f t="shared" si="0"/>
        <v>2065.41</v>
      </c>
      <c r="P40" s="168">
        <f t="shared" si="0"/>
        <v>2045.54</v>
      </c>
      <c r="Q40" s="168">
        <f t="shared" si="0"/>
        <v>2043.78</v>
      </c>
      <c r="R40" s="168">
        <f t="shared" si="0"/>
        <v>2051.35</v>
      </c>
      <c r="S40" s="168">
        <f t="shared" si="0"/>
        <v>2039.13</v>
      </c>
      <c r="T40" s="168">
        <f t="shared" si="0"/>
        <v>2030.0400000000002</v>
      </c>
      <c r="U40" s="168">
        <f t="shared" si="0"/>
        <v>2030.2800000000002</v>
      </c>
      <c r="V40" s="168">
        <f t="shared" si="0"/>
        <v>2027.3000000000002</v>
      </c>
      <c r="W40" s="168">
        <f t="shared" si="0"/>
        <v>2030.3500000000001</v>
      </c>
      <c r="X40" s="169" t="s">
        <v>177</v>
      </c>
      <c r="Y40" s="168">
        <f t="shared" ref="Y40:AJ40" si="1">SUM(Y4:Y34)</f>
        <v>2028.2600000000002</v>
      </c>
      <c r="Z40" s="168">
        <f t="shared" si="1"/>
        <v>2028.2600000000002</v>
      </c>
      <c r="AA40" s="168">
        <f t="shared" si="1"/>
        <v>2028.2600000000002</v>
      </c>
      <c r="AB40" s="168">
        <f t="shared" si="1"/>
        <v>2028.2600000000002</v>
      </c>
      <c r="AC40" s="168">
        <f t="shared" si="1"/>
        <v>2028.2600000000002</v>
      </c>
      <c r="AD40" s="168">
        <f t="shared" si="1"/>
        <v>2028.2600000000002</v>
      </c>
      <c r="AE40" s="168">
        <f t="shared" si="1"/>
        <v>2028.2600000000002</v>
      </c>
      <c r="AF40" s="168">
        <f t="shared" si="1"/>
        <v>2028.2600000000002</v>
      </c>
      <c r="AG40" s="168">
        <f t="shared" si="1"/>
        <v>2028.2600000000002</v>
      </c>
      <c r="AH40" s="168">
        <f t="shared" si="1"/>
        <v>2028.2600000000002</v>
      </c>
      <c r="AI40" s="168">
        <f t="shared" si="1"/>
        <v>2028.2600000000002</v>
      </c>
      <c r="AJ40" s="168">
        <f t="shared" si="1"/>
        <v>2028.2600000000002</v>
      </c>
    </row>
    <row r="41" spans="1:36" ht="53.4" x14ac:dyDescent="0.3">
      <c r="K41" s="170" t="s">
        <v>178</v>
      </c>
      <c r="L41" s="171">
        <f>SUM(L30:L36)*$G$40</f>
        <v>88.480536999999998</v>
      </c>
      <c r="M41" s="171">
        <f t="shared" ref="M41:W41" si="2">SUM(M30:M36)*$G$40</f>
        <v>87.229846999999992</v>
      </c>
      <c r="N41" s="171">
        <f t="shared" si="2"/>
        <v>87.376987</v>
      </c>
      <c r="O41" s="171">
        <f t="shared" si="2"/>
        <v>87.461067</v>
      </c>
      <c r="P41" s="171">
        <f t="shared" si="2"/>
        <v>87.641839000000004</v>
      </c>
      <c r="Q41" s="171">
        <f t="shared" si="2"/>
        <v>91.167943999999991</v>
      </c>
      <c r="R41" s="171">
        <f t="shared" si="2"/>
        <v>92.799095999999992</v>
      </c>
      <c r="S41" s="171">
        <f t="shared" si="2"/>
        <v>92.957796999999999</v>
      </c>
      <c r="T41" s="171">
        <f t="shared" si="2"/>
        <v>91.003987999999993</v>
      </c>
      <c r="U41" s="171">
        <f t="shared" si="2"/>
        <v>89.010240999999979</v>
      </c>
      <c r="V41" s="171">
        <f t="shared" si="2"/>
        <v>88.467924999999994</v>
      </c>
      <c r="W41" s="171">
        <f t="shared" si="2"/>
        <v>88.603503999999987</v>
      </c>
      <c r="X41" s="169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</row>
    <row r="42" spans="1:36" x14ac:dyDescent="0.3">
      <c r="F42" s="175" t="s">
        <v>180</v>
      </c>
      <c r="G42" s="86" t="s">
        <v>3</v>
      </c>
      <c r="H42" s="176">
        <f>SUMIF($F$4:$F$25, $G42,S$4:S$25)</f>
        <v>1785.55</v>
      </c>
      <c r="K42" s="170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73" t="s">
        <v>179</v>
      </c>
      <c r="Y42" s="174">
        <f t="shared" ref="Y42:AJ42" si="3">SUMIF($H$4:$H$27, 1, Y$4:Y$27)</f>
        <v>1656.2600000000002</v>
      </c>
      <c r="Z42" s="174">
        <f t="shared" si="3"/>
        <v>1656.2600000000002</v>
      </c>
      <c r="AA42" s="174">
        <f t="shared" si="3"/>
        <v>1656.2600000000002</v>
      </c>
      <c r="AB42" s="174">
        <f t="shared" si="3"/>
        <v>1656.2600000000002</v>
      </c>
      <c r="AC42" s="174">
        <f t="shared" si="3"/>
        <v>1656.2600000000002</v>
      </c>
      <c r="AD42" s="174">
        <f t="shared" si="3"/>
        <v>1656.2600000000002</v>
      </c>
      <c r="AE42" s="174">
        <f t="shared" si="3"/>
        <v>1656.2600000000002</v>
      </c>
      <c r="AF42" s="174">
        <f t="shared" si="3"/>
        <v>1656.2600000000002</v>
      </c>
      <c r="AG42" s="174">
        <f t="shared" si="3"/>
        <v>1656.2600000000002</v>
      </c>
      <c r="AH42" s="174">
        <f t="shared" si="3"/>
        <v>1656.2600000000002</v>
      </c>
      <c r="AI42" s="174">
        <f t="shared" si="3"/>
        <v>1656.2600000000002</v>
      </c>
      <c r="AJ42" s="174">
        <f t="shared" si="3"/>
        <v>1656.2600000000002</v>
      </c>
    </row>
    <row r="43" spans="1:36" x14ac:dyDescent="0.3">
      <c r="G43" s="86" t="s">
        <v>4</v>
      </c>
      <c r="H43" s="176">
        <f t="shared" ref="H43:H44" si="4">SUMIF($F$4:$F$25, $G43,S$4:S$25)</f>
        <v>253.57999999999998</v>
      </c>
      <c r="J43" s="177" t="s">
        <v>181</v>
      </c>
      <c r="K43" s="170" t="s">
        <v>3</v>
      </c>
      <c r="L43" s="176">
        <f>SUMIF($F$30:$F$36, $K$43,L$30:L$36)*$G$40</f>
        <v>78.089299999999994</v>
      </c>
      <c r="M43" s="176">
        <f t="shared" ref="M43:W43" si="5">SUMIF($F$30:$F$36, $K$43,M$30:M$36)*$G$40</f>
        <v>78.047259999999994</v>
      </c>
      <c r="N43" s="176">
        <f t="shared" si="5"/>
        <v>78.457149999999999</v>
      </c>
      <c r="O43" s="176">
        <f t="shared" si="5"/>
        <v>78.467659999999995</v>
      </c>
      <c r="P43" s="176">
        <f t="shared" si="5"/>
        <v>78.625309999999999</v>
      </c>
      <c r="Q43" s="176">
        <f t="shared" si="5"/>
        <v>78.667349999999985</v>
      </c>
      <c r="R43" s="176">
        <f t="shared" si="5"/>
        <v>78.761939999999996</v>
      </c>
      <c r="S43" s="176">
        <f t="shared" si="5"/>
        <v>78.824999999999989</v>
      </c>
      <c r="T43" s="176">
        <f t="shared" si="5"/>
        <v>78.814489999999992</v>
      </c>
      <c r="U43" s="176">
        <f t="shared" si="5"/>
        <v>78.520209999999992</v>
      </c>
      <c r="V43" s="176">
        <f t="shared" si="5"/>
        <v>78.446640000000002</v>
      </c>
      <c r="W43" s="176">
        <f t="shared" si="5"/>
        <v>77.84756999999999</v>
      </c>
      <c r="X43" s="173" t="s">
        <v>182</v>
      </c>
      <c r="Y43" s="174">
        <f t="shared" ref="Y43:AJ43" si="6">SUMIF($H$4:$H$24, 2, Y$4:Y$27)</f>
        <v>0</v>
      </c>
      <c r="Z43" s="174">
        <f t="shared" si="6"/>
        <v>0</v>
      </c>
      <c r="AA43" s="174">
        <f t="shared" si="6"/>
        <v>0</v>
      </c>
      <c r="AB43" s="174">
        <f t="shared" si="6"/>
        <v>0</v>
      </c>
      <c r="AC43" s="174">
        <f t="shared" si="6"/>
        <v>0</v>
      </c>
      <c r="AD43" s="174">
        <f t="shared" si="6"/>
        <v>0</v>
      </c>
      <c r="AE43" s="174">
        <f t="shared" si="6"/>
        <v>0</v>
      </c>
      <c r="AF43" s="174">
        <f t="shared" si="6"/>
        <v>0</v>
      </c>
      <c r="AG43" s="174">
        <f t="shared" si="6"/>
        <v>0</v>
      </c>
      <c r="AH43" s="174">
        <f t="shared" si="6"/>
        <v>0</v>
      </c>
      <c r="AI43" s="174">
        <f t="shared" si="6"/>
        <v>0</v>
      </c>
      <c r="AJ43" s="174">
        <f t="shared" si="6"/>
        <v>0</v>
      </c>
    </row>
    <row r="44" spans="1:36" ht="26.7" customHeight="1" x14ac:dyDescent="0.3">
      <c r="G44" s="86" t="s">
        <v>6</v>
      </c>
      <c r="H44" s="176">
        <f t="shared" si="4"/>
        <v>0</v>
      </c>
      <c r="J44" s="177"/>
      <c r="K44" s="170" t="s">
        <v>4</v>
      </c>
      <c r="L44" s="176">
        <f>SUMIF($F$30:$F$36, $K$44,L$30:L$36)*$G$40</f>
        <v>10.391237</v>
      </c>
      <c r="M44" s="176">
        <f t="shared" ref="M44:W44" si="7">SUMIF($F$30:$F$36, $K$44,M$30:M$36)*$G$40</f>
        <v>9.1825869999999998</v>
      </c>
      <c r="N44" s="176">
        <f t="shared" si="7"/>
        <v>8.9198369999999993</v>
      </c>
      <c r="O44" s="176">
        <f t="shared" si="7"/>
        <v>8.9934069999999995</v>
      </c>
      <c r="P44" s="176">
        <f t="shared" si="7"/>
        <v>9.0165290000000002</v>
      </c>
      <c r="Q44" s="176">
        <f t="shared" si="7"/>
        <v>12.500594</v>
      </c>
      <c r="R44" s="176">
        <f t="shared" si="7"/>
        <v>14.037156</v>
      </c>
      <c r="S44" s="176">
        <f t="shared" si="7"/>
        <v>14.132796999999998</v>
      </c>
      <c r="T44" s="176">
        <f t="shared" si="7"/>
        <v>12.189498</v>
      </c>
      <c r="U44" s="176">
        <f t="shared" si="7"/>
        <v>10.490030999999998</v>
      </c>
      <c r="V44" s="176">
        <f t="shared" si="7"/>
        <v>10.021284999999999</v>
      </c>
      <c r="W44" s="176">
        <f t="shared" si="7"/>
        <v>10.755934</v>
      </c>
      <c r="X44" s="173" t="s">
        <v>183</v>
      </c>
      <c r="Y44" s="174">
        <f t="shared" ref="Y44:AJ44" si="8">SUMIF($H$4:$H$27, 3, Y$4:Y$27)</f>
        <v>372</v>
      </c>
      <c r="Z44" s="174">
        <f t="shared" si="8"/>
        <v>372</v>
      </c>
      <c r="AA44" s="174">
        <f t="shared" si="8"/>
        <v>372</v>
      </c>
      <c r="AB44" s="174">
        <f t="shared" si="8"/>
        <v>372</v>
      </c>
      <c r="AC44" s="174">
        <f t="shared" si="8"/>
        <v>372</v>
      </c>
      <c r="AD44" s="174">
        <f t="shared" si="8"/>
        <v>372</v>
      </c>
      <c r="AE44" s="174">
        <f t="shared" si="8"/>
        <v>372</v>
      </c>
      <c r="AF44" s="174">
        <f t="shared" si="8"/>
        <v>372</v>
      </c>
      <c r="AG44" s="174">
        <f t="shared" si="8"/>
        <v>372</v>
      </c>
      <c r="AH44" s="174">
        <f t="shared" si="8"/>
        <v>372</v>
      </c>
      <c r="AI44" s="174">
        <f t="shared" si="8"/>
        <v>372</v>
      </c>
      <c r="AJ44" s="174">
        <f t="shared" si="8"/>
        <v>372</v>
      </c>
    </row>
    <row r="45" spans="1:36" x14ac:dyDescent="0.3">
      <c r="G45" s="86" t="s">
        <v>35</v>
      </c>
      <c r="H45" s="179">
        <f>SUM(H42:H44)</f>
        <v>2039.1299999999999</v>
      </c>
      <c r="J45" s="177"/>
      <c r="K45" s="170" t="s">
        <v>49</v>
      </c>
      <c r="L45" s="176">
        <f>SUMIF($F$30:$F$36, $K$45,L$30:L$36)*$G$40</f>
        <v>0</v>
      </c>
      <c r="M45" s="176">
        <f t="shared" ref="M45:W45" si="9">SUMIF($F$30:$F$36, $K$45,M$30:M$36)*$G$40</f>
        <v>0</v>
      </c>
      <c r="N45" s="176">
        <f t="shared" si="9"/>
        <v>0</v>
      </c>
      <c r="O45" s="176">
        <f t="shared" si="9"/>
        <v>0</v>
      </c>
      <c r="P45" s="176">
        <f t="shared" si="9"/>
        <v>0</v>
      </c>
      <c r="Q45" s="176">
        <f t="shared" si="9"/>
        <v>0</v>
      </c>
      <c r="R45" s="176">
        <f t="shared" si="9"/>
        <v>0</v>
      </c>
      <c r="S45" s="176">
        <f t="shared" si="9"/>
        <v>0</v>
      </c>
      <c r="T45" s="176">
        <f t="shared" si="9"/>
        <v>0</v>
      </c>
      <c r="U45" s="176">
        <f t="shared" si="9"/>
        <v>0</v>
      </c>
      <c r="V45" s="176">
        <f t="shared" si="9"/>
        <v>0</v>
      </c>
      <c r="W45" s="176">
        <f t="shared" si="9"/>
        <v>0</v>
      </c>
    </row>
    <row r="46" spans="1:36" ht="14.4" x14ac:dyDescent="0.3">
      <c r="K46" s="170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72"/>
      <c r="Y46" s="172"/>
    </row>
    <row r="47" spans="1:36" ht="14.4" x14ac:dyDescent="0.3">
      <c r="X47" s="172"/>
      <c r="Y47" s="172"/>
    </row>
  </sheetData>
  <autoFilter ref="A3:AQ36" xr:uid="{F910DFD0-0C3F-4E14-B249-495CF3BA17C6}"/>
  <mergeCells count="1">
    <mergeCell ref="J43:J4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040E-E7D0-461F-965A-6D8D3750EC10}">
  <dimension ref="A1:V44"/>
  <sheetViews>
    <sheetView zoomScale="84" zoomScaleNormal="115" workbookViewId="0">
      <selection activeCell="D3" sqref="D3"/>
    </sheetView>
  </sheetViews>
  <sheetFormatPr defaultRowHeight="14.4" x14ac:dyDescent="0.3"/>
  <cols>
    <col min="1" max="1" width="38.33203125" style="172" customWidth="1"/>
    <col min="2" max="2" width="28.6640625" style="172" bestFit="1" customWidth="1"/>
    <col min="3" max="3" width="24.33203125" style="172" bestFit="1" customWidth="1"/>
    <col min="4" max="4" width="14.33203125" style="172" customWidth="1"/>
    <col min="5" max="9" width="10" style="172" customWidth="1"/>
    <col min="10" max="10" width="16.33203125" style="172" bestFit="1" customWidth="1"/>
    <col min="11" max="11" width="9" style="172" bestFit="1" customWidth="1"/>
    <col min="12" max="15" width="10" style="172" customWidth="1"/>
    <col min="16" max="16" width="10.5546875" style="172" customWidth="1"/>
    <col min="17" max="17" width="14.33203125" style="172" customWidth="1"/>
    <col min="18" max="18" width="14.6640625" style="172" customWidth="1"/>
    <col min="19" max="21" width="13.44140625" style="172" customWidth="1"/>
    <col min="22" max="22" width="37.33203125" style="172" bestFit="1" customWidth="1"/>
    <col min="23" max="16384" width="8.88671875" style="172"/>
  </cols>
  <sheetData>
    <row r="1" spans="1:22" x14ac:dyDescent="0.3">
      <c r="D1" s="181">
        <v>4</v>
      </c>
      <c r="E1" s="181">
        <v>5</v>
      </c>
      <c r="F1" s="181">
        <v>6</v>
      </c>
      <c r="G1" s="181">
        <v>7</v>
      </c>
      <c r="H1" s="181">
        <v>8</v>
      </c>
      <c r="I1" s="181">
        <v>9</v>
      </c>
      <c r="J1" s="181">
        <v>10</v>
      </c>
      <c r="K1" s="181">
        <v>11</v>
      </c>
      <c r="L1" s="181">
        <v>12</v>
      </c>
      <c r="M1" s="181">
        <v>13</v>
      </c>
      <c r="N1" s="181">
        <v>14</v>
      </c>
      <c r="O1" s="181">
        <v>15</v>
      </c>
      <c r="P1" s="181"/>
    </row>
    <row r="2" spans="1:22" ht="66.599999999999994" x14ac:dyDescent="0.3">
      <c r="A2" s="182" t="s">
        <v>0</v>
      </c>
      <c r="B2" s="182" t="s">
        <v>1</v>
      </c>
      <c r="C2" s="182" t="s">
        <v>197</v>
      </c>
      <c r="D2" s="183" t="s">
        <v>198</v>
      </c>
      <c r="E2" s="183" t="s">
        <v>198</v>
      </c>
      <c r="F2" s="183" t="s">
        <v>198</v>
      </c>
      <c r="G2" s="183" t="s">
        <v>198</v>
      </c>
      <c r="H2" s="183" t="s">
        <v>198</v>
      </c>
      <c r="I2" s="183" t="s">
        <v>198</v>
      </c>
      <c r="J2" s="183" t="s">
        <v>198</v>
      </c>
      <c r="K2" s="183" t="s">
        <v>198</v>
      </c>
      <c r="L2" s="183" t="s">
        <v>198</v>
      </c>
      <c r="M2" s="183" t="s">
        <v>198</v>
      </c>
      <c r="N2" s="183" t="s">
        <v>198</v>
      </c>
      <c r="O2" s="183" t="s">
        <v>198</v>
      </c>
      <c r="P2" s="183" t="s">
        <v>199</v>
      </c>
      <c r="Q2" s="184" t="s">
        <v>21</v>
      </c>
      <c r="R2" s="185" t="s">
        <v>22</v>
      </c>
      <c r="S2" s="185" t="s">
        <v>26</v>
      </c>
      <c r="T2" s="185" t="s">
        <v>75</v>
      </c>
      <c r="U2" s="185" t="s">
        <v>200</v>
      </c>
      <c r="V2" s="186"/>
    </row>
    <row r="3" spans="1:22" x14ac:dyDescent="0.3">
      <c r="D3" s="187" t="s">
        <v>201</v>
      </c>
      <c r="E3" s="187" t="s">
        <v>202</v>
      </c>
      <c r="F3" s="187" t="s">
        <v>203</v>
      </c>
      <c r="G3" s="187" t="s">
        <v>204</v>
      </c>
      <c r="H3" s="187" t="s">
        <v>94</v>
      </c>
      <c r="I3" s="188" t="s">
        <v>205</v>
      </c>
      <c r="J3" s="189" t="s">
        <v>206</v>
      </c>
      <c r="K3" s="190" t="s">
        <v>207</v>
      </c>
      <c r="L3" s="191" t="s">
        <v>208</v>
      </c>
      <c r="M3" s="190" t="s">
        <v>209</v>
      </c>
      <c r="N3" s="190" t="s">
        <v>210</v>
      </c>
      <c r="O3" s="192" t="s">
        <v>211</v>
      </c>
      <c r="P3" s="192"/>
      <c r="Q3" s="193"/>
      <c r="R3" s="194"/>
      <c r="S3" s="194"/>
      <c r="T3" s="194"/>
      <c r="U3" s="194"/>
    </row>
    <row r="4" spans="1:22" x14ac:dyDescent="0.3">
      <c r="A4" s="182"/>
      <c r="B4" s="182"/>
      <c r="C4" s="182"/>
      <c r="D4" s="195">
        <f>SUM(D5:D17)+SUM(D18:D20)</f>
        <v>1028.93</v>
      </c>
      <c r="E4" s="195">
        <f t="shared" ref="E4:G4" si="0">SUM(E5:E17)+SUM(E18:E20)</f>
        <v>1029.6200000000001</v>
      </c>
      <c r="F4" s="195">
        <f t="shared" si="0"/>
        <v>1030.6300000000001</v>
      </c>
      <c r="G4" s="195">
        <f t="shared" si="0"/>
        <v>1034.79</v>
      </c>
      <c r="H4" s="195">
        <f t="shared" ref="H4:J4" si="1">SUM(H5:H17)+SUM(H18:H20)</f>
        <v>1038.8399999999999</v>
      </c>
      <c r="I4" s="195">
        <f t="shared" si="1"/>
        <v>1041.8599999999999</v>
      </c>
      <c r="J4" s="195">
        <f t="shared" si="1"/>
        <v>1043.5999999999999</v>
      </c>
      <c r="K4" s="195">
        <f t="shared" ref="K4:O4" si="2">SUM(K5:K17)+SUM(K18:K20)</f>
        <v>1042.57</v>
      </c>
      <c r="L4" s="195">
        <f t="shared" si="2"/>
        <v>1043.33</v>
      </c>
      <c r="M4" s="195">
        <f t="shared" si="2"/>
        <v>1038.93</v>
      </c>
      <c r="N4" s="195">
        <f t="shared" si="2"/>
        <v>1031.9000000000001</v>
      </c>
      <c r="O4" s="195">
        <f t="shared" si="2"/>
        <v>1030.54</v>
      </c>
      <c r="P4" s="195"/>
      <c r="Q4" s="193"/>
      <c r="R4" s="193"/>
      <c r="S4" s="193"/>
      <c r="T4" s="193"/>
      <c r="U4" s="193"/>
    </row>
    <row r="5" spans="1:22" ht="13.95" customHeight="1" x14ac:dyDescent="0.3">
      <c r="A5" s="196" t="s">
        <v>212</v>
      </c>
      <c r="B5" s="197" t="s">
        <v>12</v>
      </c>
      <c r="C5" s="198" t="s">
        <v>213</v>
      </c>
      <c r="D5" s="199">
        <v>48.71</v>
      </c>
      <c r="E5" s="199">
        <v>48.71</v>
      </c>
      <c r="F5" s="199">
        <v>48.71</v>
      </c>
      <c r="G5" s="199">
        <v>48.71</v>
      </c>
      <c r="H5" s="199">
        <v>48.71</v>
      </c>
      <c r="I5" s="199">
        <v>48.71</v>
      </c>
      <c r="J5" s="199">
        <v>48.71</v>
      </c>
      <c r="K5" s="199">
        <v>48.71</v>
      </c>
      <c r="L5" s="199">
        <v>48.71</v>
      </c>
      <c r="M5" s="199">
        <v>48.71</v>
      </c>
      <c r="N5" s="199">
        <v>48.71</v>
      </c>
      <c r="O5" s="199">
        <v>48.71</v>
      </c>
      <c r="P5" s="199">
        <v>48.71</v>
      </c>
      <c r="Q5" s="197" t="s">
        <v>25</v>
      </c>
      <c r="R5" s="200">
        <v>41760</v>
      </c>
      <c r="S5" s="200">
        <v>51135</v>
      </c>
      <c r="T5" s="201">
        <v>4</v>
      </c>
      <c r="U5" s="201" t="s">
        <v>214</v>
      </c>
    </row>
    <row r="6" spans="1:22" ht="13.95" customHeight="1" x14ac:dyDescent="0.3">
      <c r="A6" s="196">
        <v>152818</v>
      </c>
      <c r="B6" s="197" t="s">
        <v>41</v>
      </c>
      <c r="C6" s="198" t="s">
        <v>213</v>
      </c>
      <c r="D6" s="199">
        <v>111.3</v>
      </c>
      <c r="E6" s="199">
        <v>111.3</v>
      </c>
      <c r="F6" s="199">
        <v>111.3</v>
      </c>
      <c r="G6" s="199">
        <v>111.3</v>
      </c>
      <c r="H6" s="199">
        <v>111.3</v>
      </c>
      <c r="I6" s="199">
        <v>111.3</v>
      </c>
      <c r="J6" s="199">
        <v>111.3</v>
      </c>
      <c r="K6" s="199">
        <v>111.3</v>
      </c>
      <c r="L6" s="199">
        <v>111.3</v>
      </c>
      <c r="M6" s="199">
        <v>111.3</v>
      </c>
      <c r="N6" s="199">
        <v>111.3</v>
      </c>
      <c r="O6" s="199">
        <v>111.3</v>
      </c>
      <c r="P6" s="199">
        <v>111.3</v>
      </c>
      <c r="Q6" s="197" t="s">
        <v>25</v>
      </c>
      <c r="R6" s="200">
        <v>42887</v>
      </c>
      <c r="S6" s="200">
        <v>50405</v>
      </c>
      <c r="T6" s="201">
        <v>4</v>
      </c>
      <c r="U6" s="201" t="s">
        <v>214</v>
      </c>
    </row>
    <row r="7" spans="1:22" ht="13.95" customHeight="1" x14ac:dyDescent="0.3">
      <c r="A7" s="196">
        <v>152818</v>
      </c>
      <c r="B7" s="197" t="s">
        <v>42</v>
      </c>
      <c r="C7" s="198" t="s">
        <v>213</v>
      </c>
      <c r="D7" s="199">
        <v>112.7</v>
      </c>
      <c r="E7" s="199">
        <v>112.7</v>
      </c>
      <c r="F7" s="199">
        <v>112.7</v>
      </c>
      <c r="G7" s="199">
        <v>112.7</v>
      </c>
      <c r="H7" s="199">
        <v>112.7</v>
      </c>
      <c r="I7" s="199">
        <v>112.7</v>
      </c>
      <c r="J7" s="199">
        <v>112.7</v>
      </c>
      <c r="K7" s="199">
        <v>112.7</v>
      </c>
      <c r="L7" s="199">
        <v>112.7</v>
      </c>
      <c r="M7" s="199">
        <v>112.7</v>
      </c>
      <c r="N7" s="199">
        <v>112.7</v>
      </c>
      <c r="O7" s="199">
        <v>112.7</v>
      </c>
      <c r="P7" s="199">
        <v>112.7</v>
      </c>
      <c r="Q7" s="197" t="s">
        <v>25</v>
      </c>
      <c r="R7" s="200">
        <v>42887</v>
      </c>
      <c r="S7" s="200">
        <v>50405</v>
      </c>
      <c r="T7" s="201">
        <v>4</v>
      </c>
      <c r="U7" s="201" t="s">
        <v>214</v>
      </c>
    </row>
    <row r="8" spans="1:22" ht="13.95" customHeight="1" x14ac:dyDescent="0.3">
      <c r="A8" s="196">
        <v>152818</v>
      </c>
      <c r="B8" s="202" t="s">
        <v>43</v>
      </c>
      <c r="C8" s="198" t="s">
        <v>213</v>
      </c>
      <c r="D8" s="199">
        <v>112</v>
      </c>
      <c r="E8" s="199">
        <v>112</v>
      </c>
      <c r="F8" s="199">
        <v>112</v>
      </c>
      <c r="G8" s="199">
        <v>112</v>
      </c>
      <c r="H8" s="199">
        <v>112</v>
      </c>
      <c r="I8" s="199">
        <v>112</v>
      </c>
      <c r="J8" s="199">
        <v>112</v>
      </c>
      <c r="K8" s="199">
        <v>112</v>
      </c>
      <c r="L8" s="199">
        <v>112</v>
      </c>
      <c r="M8" s="199">
        <v>112</v>
      </c>
      <c r="N8" s="199">
        <v>112</v>
      </c>
      <c r="O8" s="199">
        <v>112</v>
      </c>
      <c r="P8" s="199">
        <v>112</v>
      </c>
      <c r="Q8" s="197" t="s">
        <v>25</v>
      </c>
      <c r="R8" s="200">
        <v>42887</v>
      </c>
      <c r="S8" s="200">
        <v>50405</v>
      </c>
      <c r="T8" s="201">
        <v>4</v>
      </c>
      <c r="U8" s="201" t="s">
        <v>214</v>
      </c>
    </row>
    <row r="9" spans="1:22" ht="13.95" customHeight="1" x14ac:dyDescent="0.3">
      <c r="A9" s="196">
        <v>153042</v>
      </c>
      <c r="B9" s="202" t="s">
        <v>38</v>
      </c>
      <c r="C9" s="198" t="s">
        <v>213</v>
      </c>
      <c r="D9" s="199">
        <v>10</v>
      </c>
      <c r="E9" s="199">
        <v>10</v>
      </c>
      <c r="F9" s="199">
        <v>10</v>
      </c>
      <c r="G9" s="199">
        <v>10</v>
      </c>
      <c r="H9" s="199">
        <v>10</v>
      </c>
      <c r="I9" s="199">
        <v>10</v>
      </c>
      <c r="J9" s="199">
        <v>10</v>
      </c>
      <c r="K9" s="199">
        <v>10</v>
      </c>
      <c r="L9" s="199">
        <v>10</v>
      </c>
      <c r="M9" s="199">
        <v>10</v>
      </c>
      <c r="N9" s="199">
        <v>10</v>
      </c>
      <c r="O9" s="199">
        <v>10</v>
      </c>
      <c r="P9" s="199">
        <v>10</v>
      </c>
      <c r="Q9" s="197" t="s">
        <v>25</v>
      </c>
      <c r="R9" s="200" t="s">
        <v>215</v>
      </c>
      <c r="S9" s="200">
        <v>73050</v>
      </c>
      <c r="T9" s="201">
        <v>1</v>
      </c>
      <c r="U9" s="201" t="s">
        <v>214</v>
      </c>
    </row>
    <row r="10" spans="1:22" ht="13.95" customHeight="1" x14ac:dyDescent="0.3">
      <c r="A10" s="196">
        <v>153042</v>
      </c>
      <c r="B10" s="202" t="s">
        <v>39</v>
      </c>
      <c r="C10" s="198" t="s">
        <v>213</v>
      </c>
      <c r="D10" s="199">
        <v>10</v>
      </c>
      <c r="E10" s="199">
        <v>10</v>
      </c>
      <c r="F10" s="199">
        <v>10</v>
      </c>
      <c r="G10" s="199">
        <v>10</v>
      </c>
      <c r="H10" s="199">
        <v>10</v>
      </c>
      <c r="I10" s="199">
        <v>10</v>
      </c>
      <c r="J10" s="199">
        <v>10</v>
      </c>
      <c r="K10" s="199">
        <v>10</v>
      </c>
      <c r="L10" s="199">
        <v>10</v>
      </c>
      <c r="M10" s="199">
        <v>10</v>
      </c>
      <c r="N10" s="199">
        <v>10</v>
      </c>
      <c r="O10" s="199">
        <v>10</v>
      </c>
      <c r="P10" s="199">
        <v>10</v>
      </c>
      <c r="Q10" s="197" t="s">
        <v>25</v>
      </c>
      <c r="R10" s="200" t="s">
        <v>215</v>
      </c>
      <c r="S10" s="200">
        <v>73050</v>
      </c>
      <c r="T10" s="201">
        <v>1</v>
      </c>
      <c r="U10" s="201" t="s">
        <v>214</v>
      </c>
    </row>
    <row r="11" spans="1:22" ht="13.95" customHeight="1" x14ac:dyDescent="0.3">
      <c r="A11" s="196">
        <v>153042</v>
      </c>
      <c r="B11" s="202" t="s">
        <v>40</v>
      </c>
      <c r="C11" s="198" t="s">
        <v>213</v>
      </c>
      <c r="D11" s="199">
        <v>10</v>
      </c>
      <c r="E11" s="199">
        <v>10</v>
      </c>
      <c r="F11" s="199">
        <v>10</v>
      </c>
      <c r="G11" s="199">
        <v>10</v>
      </c>
      <c r="H11" s="199">
        <v>10</v>
      </c>
      <c r="I11" s="199">
        <v>10</v>
      </c>
      <c r="J11" s="199">
        <v>10</v>
      </c>
      <c r="K11" s="199">
        <v>10</v>
      </c>
      <c r="L11" s="199">
        <v>10</v>
      </c>
      <c r="M11" s="199">
        <v>10</v>
      </c>
      <c r="N11" s="199">
        <v>10</v>
      </c>
      <c r="O11" s="199">
        <v>10</v>
      </c>
      <c r="P11" s="199">
        <v>10</v>
      </c>
      <c r="Q11" s="197" t="s">
        <v>25</v>
      </c>
      <c r="R11" s="200" t="s">
        <v>215</v>
      </c>
      <c r="S11" s="200">
        <v>73050</v>
      </c>
      <c r="T11" s="201">
        <v>1</v>
      </c>
      <c r="U11" s="201" t="s">
        <v>214</v>
      </c>
    </row>
    <row r="12" spans="1:22" ht="13.95" customHeight="1" x14ac:dyDescent="0.3">
      <c r="A12" s="196">
        <v>153041</v>
      </c>
      <c r="B12" s="202" t="s">
        <v>37</v>
      </c>
      <c r="C12" s="198" t="s">
        <v>213</v>
      </c>
      <c r="D12" s="199">
        <v>7.5</v>
      </c>
      <c r="E12" s="199">
        <v>7.5</v>
      </c>
      <c r="F12" s="199">
        <v>7.5</v>
      </c>
      <c r="G12" s="199">
        <v>7.5</v>
      </c>
      <c r="H12" s="199">
        <v>7.5</v>
      </c>
      <c r="I12" s="199">
        <v>7.5</v>
      </c>
      <c r="J12" s="199">
        <v>7.5</v>
      </c>
      <c r="K12" s="199">
        <v>7.5</v>
      </c>
      <c r="L12" s="199">
        <v>7.5</v>
      </c>
      <c r="M12" s="199">
        <v>7.5</v>
      </c>
      <c r="N12" s="199">
        <v>7.5</v>
      </c>
      <c r="O12" s="199">
        <v>7.5</v>
      </c>
      <c r="P12" s="199">
        <v>7.5</v>
      </c>
      <c r="Q12" s="197" t="s">
        <v>25</v>
      </c>
      <c r="R12" s="200" t="s">
        <v>216</v>
      </c>
      <c r="S12" s="200">
        <v>73050</v>
      </c>
      <c r="T12" s="201">
        <v>1</v>
      </c>
      <c r="U12" s="201" t="s">
        <v>214</v>
      </c>
    </row>
    <row r="13" spans="1:22" ht="13.95" customHeight="1" x14ac:dyDescent="0.3">
      <c r="A13" s="196">
        <v>153047</v>
      </c>
      <c r="B13" s="202" t="s">
        <v>17</v>
      </c>
      <c r="C13" s="198" t="s">
        <v>213</v>
      </c>
      <c r="D13" s="199">
        <v>1.03</v>
      </c>
      <c r="E13" s="199">
        <v>1.03</v>
      </c>
      <c r="F13" s="199">
        <v>2.04</v>
      </c>
      <c r="G13" s="199">
        <v>3.94</v>
      </c>
      <c r="H13" s="199">
        <v>3.56</v>
      </c>
      <c r="I13" s="199">
        <v>2.89</v>
      </c>
      <c r="J13" s="199">
        <v>2.54</v>
      </c>
      <c r="K13" s="199">
        <v>1.51</v>
      </c>
      <c r="L13" s="199">
        <v>2.27</v>
      </c>
      <c r="M13" s="199">
        <v>3.44</v>
      </c>
      <c r="N13" s="199">
        <v>2.5499999999999998</v>
      </c>
      <c r="O13" s="199">
        <v>1.19</v>
      </c>
      <c r="P13" s="199">
        <v>1.51</v>
      </c>
      <c r="Q13" s="197" t="s">
        <v>25</v>
      </c>
      <c r="R13" s="200">
        <v>42887</v>
      </c>
      <c r="S13" s="200">
        <v>44714</v>
      </c>
      <c r="T13" s="201">
        <v>4</v>
      </c>
      <c r="U13" s="201" t="s">
        <v>214</v>
      </c>
    </row>
    <row r="14" spans="1:22" ht="13.95" customHeight="1" x14ac:dyDescent="0.3">
      <c r="A14" s="202">
        <v>152999</v>
      </c>
      <c r="B14" s="197" t="s">
        <v>53</v>
      </c>
      <c r="C14" s="198" t="s">
        <v>213</v>
      </c>
      <c r="D14" s="199">
        <v>422</v>
      </c>
      <c r="E14" s="199">
        <v>422</v>
      </c>
      <c r="F14" s="199">
        <v>422</v>
      </c>
      <c r="G14" s="199">
        <v>422</v>
      </c>
      <c r="H14" s="199">
        <v>422</v>
      </c>
      <c r="I14" s="199">
        <v>422</v>
      </c>
      <c r="J14" s="199">
        <v>422</v>
      </c>
      <c r="K14" s="199">
        <v>422</v>
      </c>
      <c r="L14" s="199">
        <v>422</v>
      </c>
      <c r="M14" s="199">
        <v>422</v>
      </c>
      <c r="N14" s="199">
        <v>422</v>
      </c>
      <c r="O14" s="199">
        <v>422</v>
      </c>
      <c r="P14" s="199">
        <v>422</v>
      </c>
      <c r="Q14" s="197" t="s">
        <v>25</v>
      </c>
      <c r="R14" s="200">
        <v>43435</v>
      </c>
      <c r="S14" s="200">
        <v>50678</v>
      </c>
      <c r="T14" s="201">
        <v>3</v>
      </c>
      <c r="U14" s="201" t="s">
        <v>214</v>
      </c>
    </row>
    <row r="15" spans="1:22" ht="13.95" customHeight="1" x14ac:dyDescent="0.3">
      <c r="A15" s="202">
        <v>152999</v>
      </c>
      <c r="B15" s="197" t="s">
        <v>54</v>
      </c>
      <c r="C15" s="198" t="s">
        <v>213</v>
      </c>
      <c r="D15" s="199">
        <v>105.5</v>
      </c>
      <c r="E15" s="199">
        <v>105.5</v>
      </c>
      <c r="F15" s="199">
        <v>105.5</v>
      </c>
      <c r="G15" s="199">
        <v>105.5</v>
      </c>
      <c r="H15" s="199">
        <v>105.5</v>
      </c>
      <c r="I15" s="199">
        <v>105.5</v>
      </c>
      <c r="J15" s="199">
        <v>105.5</v>
      </c>
      <c r="K15" s="199">
        <v>105.5</v>
      </c>
      <c r="L15" s="199">
        <v>105.5</v>
      </c>
      <c r="M15" s="199">
        <v>105.5</v>
      </c>
      <c r="N15" s="199">
        <v>105.5</v>
      </c>
      <c r="O15" s="199">
        <v>105.5</v>
      </c>
      <c r="P15" s="199">
        <v>105.5</v>
      </c>
      <c r="Q15" s="197" t="s">
        <v>25</v>
      </c>
      <c r="R15" s="200">
        <v>43435</v>
      </c>
      <c r="S15" s="200">
        <v>50678</v>
      </c>
      <c r="T15" s="201">
        <v>3</v>
      </c>
      <c r="U15" s="201" t="s">
        <v>214</v>
      </c>
    </row>
    <row r="16" spans="1:22" ht="13.95" customHeight="1" x14ac:dyDescent="0.3">
      <c r="A16" s="202">
        <v>153126</v>
      </c>
      <c r="B16" s="197" t="s">
        <v>72</v>
      </c>
      <c r="C16" s="198" t="s">
        <v>213</v>
      </c>
      <c r="D16" s="199">
        <v>30</v>
      </c>
      <c r="E16" s="199">
        <v>30</v>
      </c>
      <c r="F16" s="199">
        <v>30</v>
      </c>
      <c r="G16" s="199">
        <v>30</v>
      </c>
      <c r="H16" s="199">
        <v>30</v>
      </c>
      <c r="I16" s="199">
        <v>30</v>
      </c>
      <c r="J16" s="199">
        <v>30</v>
      </c>
      <c r="K16" s="199">
        <v>30</v>
      </c>
      <c r="L16" s="199">
        <v>30</v>
      </c>
      <c r="M16" s="199">
        <v>30</v>
      </c>
      <c r="N16" s="199">
        <v>30</v>
      </c>
      <c r="O16" s="199">
        <v>30</v>
      </c>
      <c r="P16" s="199">
        <v>30</v>
      </c>
      <c r="Q16" s="197" t="s">
        <v>25</v>
      </c>
      <c r="R16" s="200">
        <v>44409</v>
      </c>
      <c r="S16" s="200">
        <v>73050</v>
      </c>
      <c r="T16" s="201">
        <v>1</v>
      </c>
      <c r="U16" s="201" t="s">
        <v>214</v>
      </c>
    </row>
    <row r="17" spans="1:21" ht="13.95" customHeight="1" x14ac:dyDescent="0.3">
      <c r="A17" s="202" t="s">
        <v>79</v>
      </c>
      <c r="B17" s="197" t="s">
        <v>78</v>
      </c>
      <c r="C17" s="203" t="s">
        <v>213</v>
      </c>
      <c r="D17" s="204">
        <v>40</v>
      </c>
      <c r="E17" s="204">
        <v>40</v>
      </c>
      <c r="F17" s="204">
        <v>40</v>
      </c>
      <c r="G17" s="204">
        <v>40</v>
      </c>
      <c r="H17" s="204">
        <v>40</v>
      </c>
      <c r="I17" s="204">
        <v>40</v>
      </c>
      <c r="J17" s="204">
        <v>40</v>
      </c>
      <c r="K17" s="204">
        <v>40</v>
      </c>
      <c r="L17" s="204">
        <v>40</v>
      </c>
      <c r="M17" s="204">
        <v>40</v>
      </c>
      <c r="N17" s="204">
        <v>40</v>
      </c>
      <c r="O17" s="204">
        <v>40</v>
      </c>
      <c r="P17" s="199">
        <v>40</v>
      </c>
      <c r="Q17" s="197" t="s">
        <v>25</v>
      </c>
      <c r="R17" s="200">
        <v>45061</v>
      </c>
      <c r="S17" s="200">
        <v>73050</v>
      </c>
      <c r="T17" s="201">
        <v>1</v>
      </c>
      <c r="U17" s="201" t="s">
        <v>214</v>
      </c>
    </row>
    <row r="18" spans="1:21" ht="17.399999999999999" customHeight="1" x14ac:dyDescent="0.3">
      <c r="A18" s="202" t="s">
        <v>217</v>
      </c>
      <c r="B18" s="197" t="s">
        <v>218</v>
      </c>
      <c r="C18" s="203" t="s">
        <v>219</v>
      </c>
      <c r="D18" s="205">
        <v>5.4</v>
      </c>
      <c r="E18" s="205">
        <v>5.4</v>
      </c>
      <c r="F18" s="205">
        <v>5.4</v>
      </c>
      <c r="G18" s="205">
        <v>5.9</v>
      </c>
      <c r="H18" s="205">
        <v>6.5</v>
      </c>
      <c r="I18" s="205">
        <v>7.4</v>
      </c>
      <c r="J18" s="205">
        <v>8.1</v>
      </c>
      <c r="K18" s="205">
        <v>8.1</v>
      </c>
      <c r="L18" s="205">
        <v>8.1</v>
      </c>
      <c r="M18" s="205">
        <v>7.4</v>
      </c>
      <c r="N18" s="205">
        <v>6.5</v>
      </c>
      <c r="O18" s="205">
        <v>6.5</v>
      </c>
      <c r="P18" s="199">
        <f t="shared" ref="P6:P20" si="3">$K18</f>
        <v>8.1</v>
      </c>
      <c r="Q18" s="197" t="s">
        <v>25</v>
      </c>
      <c r="R18" s="200">
        <v>45292</v>
      </c>
      <c r="S18" s="200">
        <v>45657</v>
      </c>
      <c r="T18" s="201" t="s">
        <v>220</v>
      </c>
      <c r="U18" s="201" t="s">
        <v>214</v>
      </c>
    </row>
    <row r="19" spans="1:21" x14ac:dyDescent="0.3">
      <c r="A19" s="202" t="s">
        <v>221</v>
      </c>
      <c r="B19" s="197" t="s">
        <v>218</v>
      </c>
      <c r="C19" s="203" t="s">
        <v>219</v>
      </c>
      <c r="D19" s="205">
        <v>1.42</v>
      </c>
      <c r="E19" s="205">
        <v>1.77</v>
      </c>
      <c r="F19" s="205">
        <v>1.77</v>
      </c>
      <c r="G19" s="205">
        <v>2.67</v>
      </c>
      <c r="H19" s="205">
        <v>4.62</v>
      </c>
      <c r="I19" s="205">
        <v>6.04</v>
      </c>
      <c r="J19" s="205">
        <v>6.75</v>
      </c>
      <c r="K19" s="205">
        <v>6.75</v>
      </c>
      <c r="L19" s="205">
        <v>6.75</v>
      </c>
      <c r="M19" s="205">
        <v>4.2699999999999996</v>
      </c>
      <c r="N19" s="205">
        <v>1.6</v>
      </c>
      <c r="O19" s="205">
        <v>1.6</v>
      </c>
      <c r="P19" s="199">
        <f t="shared" si="3"/>
        <v>6.75</v>
      </c>
      <c r="Q19" s="197" t="s">
        <v>25</v>
      </c>
      <c r="R19" s="200">
        <v>45292</v>
      </c>
      <c r="S19" s="200">
        <v>45657</v>
      </c>
      <c r="T19" s="201" t="s">
        <v>220</v>
      </c>
      <c r="U19" s="201" t="s">
        <v>214</v>
      </c>
    </row>
    <row r="20" spans="1:21" x14ac:dyDescent="0.3">
      <c r="A20" s="202" t="s">
        <v>222</v>
      </c>
      <c r="B20" s="197" t="s">
        <v>218</v>
      </c>
      <c r="C20" s="203" t="s">
        <v>219</v>
      </c>
      <c r="D20" s="205">
        <v>1.37</v>
      </c>
      <c r="E20" s="205">
        <v>1.71</v>
      </c>
      <c r="F20" s="205">
        <v>1.71</v>
      </c>
      <c r="G20" s="205">
        <v>2.57</v>
      </c>
      <c r="H20" s="205">
        <v>4.45</v>
      </c>
      <c r="I20" s="205">
        <v>5.82</v>
      </c>
      <c r="J20" s="205">
        <v>6.5</v>
      </c>
      <c r="K20" s="205">
        <v>6.5</v>
      </c>
      <c r="L20" s="205">
        <v>6.5</v>
      </c>
      <c r="M20" s="205">
        <v>4.1100000000000003</v>
      </c>
      <c r="N20" s="205">
        <v>1.54</v>
      </c>
      <c r="O20" s="205">
        <v>1.54</v>
      </c>
      <c r="P20" s="199">
        <f t="shared" si="3"/>
        <v>6.5</v>
      </c>
      <c r="Q20" s="197" t="s">
        <v>25</v>
      </c>
      <c r="R20" s="200">
        <v>45292</v>
      </c>
      <c r="S20" s="200">
        <v>45657</v>
      </c>
      <c r="T20" s="201" t="s">
        <v>220</v>
      </c>
      <c r="U20" s="201" t="s">
        <v>214</v>
      </c>
    </row>
    <row r="21" spans="1:21" x14ac:dyDescent="0.3">
      <c r="A21" s="206"/>
      <c r="B21" s="207"/>
      <c r="C21" s="208"/>
      <c r="D21" s="209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210"/>
      <c r="Q21" s="211"/>
      <c r="R21" s="212"/>
      <c r="S21" s="213"/>
      <c r="T21" s="214"/>
      <c r="U21" s="214"/>
    </row>
    <row r="22" spans="1:21" x14ac:dyDescent="0.3">
      <c r="A22" s="206" t="s">
        <v>223</v>
      </c>
      <c r="J22" s="181" t="s">
        <v>224</v>
      </c>
      <c r="K22" s="210">
        <f>SUM($K$5:$K$20)</f>
        <v>1042.57</v>
      </c>
    </row>
    <row r="23" spans="1:21" x14ac:dyDescent="0.3">
      <c r="J23" s="181" t="s">
        <v>225</v>
      </c>
      <c r="K23" s="210">
        <f>SUM($K$5:$K$20)</f>
        <v>1042.57</v>
      </c>
    </row>
    <row r="24" spans="1:21" x14ac:dyDescent="0.3">
      <c r="J24" s="181" t="s">
        <v>226</v>
      </c>
      <c r="K24" s="210">
        <f>SUM($K$5:$K$20)</f>
        <v>1042.57</v>
      </c>
    </row>
    <row r="27" spans="1:21" x14ac:dyDescent="0.3">
      <c r="D27" s="181">
        <v>2</v>
      </c>
      <c r="E27" s="181">
        <v>3</v>
      </c>
      <c r="F27" s="181">
        <v>4</v>
      </c>
      <c r="G27" s="181">
        <v>5</v>
      </c>
      <c r="H27" s="181">
        <v>6</v>
      </c>
      <c r="I27" s="181">
        <v>7</v>
      </c>
      <c r="J27" s="181">
        <v>8</v>
      </c>
      <c r="K27" s="181">
        <v>9</v>
      </c>
      <c r="L27" s="181">
        <v>10</v>
      </c>
      <c r="M27" s="181">
        <v>11</v>
      </c>
      <c r="N27" s="181">
        <v>12</v>
      </c>
      <c r="O27" s="181">
        <v>13</v>
      </c>
    </row>
    <row r="28" spans="1:21" ht="40.200000000000003" x14ac:dyDescent="0.3">
      <c r="A28" s="182" t="s">
        <v>0</v>
      </c>
      <c r="B28" s="182" t="s">
        <v>1</v>
      </c>
      <c r="C28" s="182" t="s">
        <v>197</v>
      </c>
      <c r="D28" s="182" t="s">
        <v>227</v>
      </c>
      <c r="E28" s="182" t="s">
        <v>227</v>
      </c>
      <c r="F28" s="182" t="s">
        <v>227</v>
      </c>
      <c r="G28" s="182" t="s">
        <v>227</v>
      </c>
      <c r="H28" s="182" t="s">
        <v>227</v>
      </c>
      <c r="I28" s="182" t="s">
        <v>227</v>
      </c>
      <c r="J28" s="182" t="s">
        <v>227</v>
      </c>
      <c r="K28" s="182" t="s">
        <v>227</v>
      </c>
      <c r="L28" s="182" t="s">
        <v>227</v>
      </c>
      <c r="M28" s="182" t="s">
        <v>227</v>
      </c>
      <c r="N28" s="182" t="s">
        <v>227</v>
      </c>
      <c r="O28" s="182" t="s">
        <v>227</v>
      </c>
      <c r="P28" s="182" t="s">
        <v>30</v>
      </c>
      <c r="Q28" s="185" t="s">
        <v>22</v>
      </c>
      <c r="R28" s="185" t="s">
        <v>26</v>
      </c>
      <c r="S28" s="185" t="s">
        <v>200</v>
      </c>
    </row>
    <row r="29" spans="1:21" x14ac:dyDescent="0.3">
      <c r="D29" s="187" t="s">
        <v>201</v>
      </c>
      <c r="E29" s="187" t="s">
        <v>202</v>
      </c>
      <c r="F29" s="187" t="s">
        <v>203</v>
      </c>
      <c r="G29" s="187" t="s">
        <v>204</v>
      </c>
      <c r="H29" s="187" t="s">
        <v>94</v>
      </c>
      <c r="I29" s="188" t="s">
        <v>205</v>
      </c>
      <c r="J29" s="189" t="s">
        <v>206</v>
      </c>
      <c r="K29" s="190" t="s">
        <v>207</v>
      </c>
      <c r="L29" s="191" t="s">
        <v>208</v>
      </c>
      <c r="M29" s="190" t="s">
        <v>209</v>
      </c>
      <c r="N29" s="190" t="s">
        <v>210</v>
      </c>
      <c r="O29" s="192" t="s">
        <v>211</v>
      </c>
      <c r="P29" s="193"/>
      <c r="Q29" s="194"/>
      <c r="R29" s="194"/>
      <c r="S29" s="194"/>
    </row>
    <row r="30" spans="1:21" ht="13.95" customHeight="1" x14ac:dyDescent="0.3">
      <c r="A30" s="196" t="s">
        <v>212</v>
      </c>
      <c r="B30" s="197" t="s">
        <v>12</v>
      </c>
      <c r="C30" s="203" t="s">
        <v>213</v>
      </c>
      <c r="D30" s="199">
        <v>48.71</v>
      </c>
      <c r="E30" s="199">
        <v>48.71</v>
      </c>
      <c r="F30" s="199">
        <v>48.71</v>
      </c>
      <c r="G30" s="199">
        <v>48.71</v>
      </c>
      <c r="H30" s="199">
        <v>48.71</v>
      </c>
      <c r="I30" s="199">
        <v>48.71</v>
      </c>
      <c r="J30" s="199">
        <v>48.71</v>
      </c>
      <c r="K30" s="199">
        <v>48.71</v>
      </c>
      <c r="L30" s="199">
        <v>48.71</v>
      </c>
      <c r="M30" s="199">
        <v>48.71</v>
      </c>
      <c r="N30" s="199">
        <v>48.71</v>
      </c>
      <c r="O30" s="199">
        <v>48.71</v>
      </c>
      <c r="P30" s="215">
        <v>1</v>
      </c>
      <c r="Q30" s="200">
        <v>41760</v>
      </c>
      <c r="R30" s="200">
        <v>51135</v>
      </c>
      <c r="S30" s="201" t="s">
        <v>214</v>
      </c>
    </row>
    <row r="31" spans="1:21" ht="13.95" customHeight="1" x14ac:dyDescent="0.3">
      <c r="A31" s="196">
        <v>152818</v>
      </c>
      <c r="B31" s="197" t="s">
        <v>41</v>
      </c>
      <c r="C31" s="203" t="s">
        <v>213</v>
      </c>
      <c r="D31" s="199">
        <v>111.3</v>
      </c>
      <c r="E31" s="199">
        <v>106</v>
      </c>
      <c r="F31" s="199">
        <v>106</v>
      </c>
      <c r="G31" s="199">
        <v>106</v>
      </c>
      <c r="H31" s="199">
        <v>106</v>
      </c>
      <c r="I31" s="199">
        <v>106</v>
      </c>
      <c r="J31" s="199">
        <v>106</v>
      </c>
      <c r="K31" s="199">
        <v>106</v>
      </c>
      <c r="L31" s="199">
        <v>106</v>
      </c>
      <c r="M31" s="199">
        <v>106</v>
      </c>
      <c r="N31" s="199">
        <v>106</v>
      </c>
      <c r="O31" s="199">
        <v>106</v>
      </c>
      <c r="P31" s="215">
        <v>1</v>
      </c>
      <c r="Q31" s="200">
        <v>42887</v>
      </c>
      <c r="R31" s="200">
        <v>50405</v>
      </c>
      <c r="S31" s="201" t="s">
        <v>214</v>
      </c>
    </row>
    <row r="32" spans="1:21" ht="13.95" customHeight="1" x14ac:dyDescent="0.3">
      <c r="A32" s="196">
        <v>152818</v>
      </c>
      <c r="B32" s="197" t="s">
        <v>42</v>
      </c>
      <c r="C32" s="203" t="s">
        <v>213</v>
      </c>
      <c r="D32" s="199">
        <v>112.7</v>
      </c>
      <c r="E32" s="199">
        <v>106</v>
      </c>
      <c r="F32" s="199">
        <v>106</v>
      </c>
      <c r="G32" s="199">
        <v>106</v>
      </c>
      <c r="H32" s="199">
        <v>106</v>
      </c>
      <c r="I32" s="199">
        <v>106</v>
      </c>
      <c r="J32" s="199">
        <v>106</v>
      </c>
      <c r="K32" s="199">
        <v>106</v>
      </c>
      <c r="L32" s="199">
        <v>106</v>
      </c>
      <c r="M32" s="199">
        <v>106</v>
      </c>
      <c r="N32" s="199">
        <v>106</v>
      </c>
      <c r="O32" s="199">
        <v>106</v>
      </c>
      <c r="P32" s="215">
        <v>1</v>
      </c>
      <c r="Q32" s="200">
        <v>42887</v>
      </c>
      <c r="R32" s="200">
        <v>50405</v>
      </c>
      <c r="S32" s="201" t="s">
        <v>214</v>
      </c>
    </row>
    <row r="33" spans="1:19" ht="13.95" customHeight="1" x14ac:dyDescent="0.3">
      <c r="A33" s="196">
        <v>152818</v>
      </c>
      <c r="B33" s="202" t="s">
        <v>43</v>
      </c>
      <c r="C33" s="203" t="s">
        <v>213</v>
      </c>
      <c r="D33" s="199">
        <v>112</v>
      </c>
      <c r="E33" s="199">
        <v>106</v>
      </c>
      <c r="F33" s="199">
        <v>106</v>
      </c>
      <c r="G33" s="199">
        <v>106</v>
      </c>
      <c r="H33" s="199">
        <v>106</v>
      </c>
      <c r="I33" s="199">
        <v>106</v>
      </c>
      <c r="J33" s="199">
        <v>106</v>
      </c>
      <c r="K33" s="199">
        <v>106</v>
      </c>
      <c r="L33" s="199">
        <v>106</v>
      </c>
      <c r="M33" s="199">
        <v>106</v>
      </c>
      <c r="N33" s="199">
        <v>106</v>
      </c>
      <c r="O33" s="199">
        <v>106</v>
      </c>
      <c r="P33" s="215">
        <v>1</v>
      </c>
      <c r="Q33" s="200">
        <v>42887</v>
      </c>
      <c r="R33" s="200">
        <v>50405</v>
      </c>
      <c r="S33" s="201" t="s">
        <v>214</v>
      </c>
    </row>
    <row r="34" spans="1:19" ht="13.95" customHeight="1" x14ac:dyDescent="0.3">
      <c r="A34" s="196">
        <v>153042</v>
      </c>
      <c r="B34" s="202" t="s">
        <v>38</v>
      </c>
      <c r="C34" s="203" t="s">
        <v>213</v>
      </c>
      <c r="D34" s="199">
        <v>20</v>
      </c>
      <c r="E34" s="199">
        <v>20</v>
      </c>
      <c r="F34" s="199">
        <v>20</v>
      </c>
      <c r="G34" s="199">
        <v>20</v>
      </c>
      <c r="H34" s="199">
        <v>20</v>
      </c>
      <c r="I34" s="199">
        <v>20</v>
      </c>
      <c r="J34" s="199">
        <v>20</v>
      </c>
      <c r="K34" s="199">
        <v>20</v>
      </c>
      <c r="L34" s="199">
        <v>20</v>
      </c>
      <c r="M34" s="199">
        <v>20</v>
      </c>
      <c r="N34" s="199">
        <v>20</v>
      </c>
      <c r="O34" s="199">
        <v>20</v>
      </c>
      <c r="P34" s="215">
        <v>1</v>
      </c>
      <c r="Q34" s="200" t="s">
        <v>215</v>
      </c>
      <c r="R34" s="200">
        <v>73050</v>
      </c>
      <c r="S34" s="201" t="s">
        <v>214</v>
      </c>
    </row>
    <row r="35" spans="1:19" ht="13.95" customHeight="1" x14ac:dyDescent="0.3">
      <c r="A35" s="196">
        <v>153042</v>
      </c>
      <c r="B35" s="202" t="s">
        <v>39</v>
      </c>
      <c r="C35" s="203" t="s">
        <v>213</v>
      </c>
      <c r="D35" s="199">
        <v>20</v>
      </c>
      <c r="E35" s="199">
        <v>20</v>
      </c>
      <c r="F35" s="199">
        <v>20</v>
      </c>
      <c r="G35" s="199">
        <v>20</v>
      </c>
      <c r="H35" s="199">
        <v>20</v>
      </c>
      <c r="I35" s="199">
        <v>20</v>
      </c>
      <c r="J35" s="199">
        <v>20</v>
      </c>
      <c r="K35" s="199">
        <v>20</v>
      </c>
      <c r="L35" s="199">
        <v>20</v>
      </c>
      <c r="M35" s="199">
        <v>20</v>
      </c>
      <c r="N35" s="199">
        <v>20</v>
      </c>
      <c r="O35" s="199">
        <v>20</v>
      </c>
      <c r="P35" s="215">
        <v>1</v>
      </c>
      <c r="Q35" s="200" t="s">
        <v>215</v>
      </c>
      <c r="R35" s="200">
        <v>73050</v>
      </c>
      <c r="S35" s="201" t="s">
        <v>214</v>
      </c>
    </row>
    <row r="36" spans="1:19" ht="13.95" customHeight="1" x14ac:dyDescent="0.3">
      <c r="A36" s="196">
        <v>153042</v>
      </c>
      <c r="B36" s="202" t="s">
        <v>40</v>
      </c>
      <c r="C36" s="203" t="s">
        <v>213</v>
      </c>
      <c r="D36" s="199">
        <v>20</v>
      </c>
      <c r="E36" s="199">
        <v>20</v>
      </c>
      <c r="F36" s="199">
        <v>20</v>
      </c>
      <c r="G36" s="199">
        <v>20</v>
      </c>
      <c r="H36" s="199">
        <v>20</v>
      </c>
      <c r="I36" s="199">
        <v>20</v>
      </c>
      <c r="J36" s="199">
        <v>20</v>
      </c>
      <c r="K36" s="199">
        <v>20</v>
      </c>
      <c r="L36" s="199">
        <v>20</v>
      </c>
      <c r="M36" s="199">
        <v>20</v>
      </c>
      <c r="N36" s="199">
        <v>20</v>
      </c>
      <c r="O36" s="199">
        <v>20</v>
      </c>
      <c r="P36" s="215">
        <v>1</v>
      </c>
      <c r="Q36" s="200" t="s">
        <v>215</v>
      </c>
      <c r="R36" s="200">
        <v>73050</v>
      </c>
      <c r="S36" s="201" t="s">
        <v>214</v>
      </c>
    </row>
    <row r="37" spans="1:19" ht="13.95" customHeight="1" x14ac:dyDescent="0.3">
      <c r="A37" s="196">
        <v>153041</v>
      </c>
      <c r="B37" s="202" t="s">
        <v>37</v>
      </c>
      <c r="C37" s="203" t="s">
        <v>213</v>
      </c>
      <c r="D37" s="199">
        <v>12</v>
      </c>
      <c r="E37" s="199">
        <v>12</v>
      </c>
      <c r="F37" s="199">
        <v>12</v>
      </c>
      <c r="G37" s="199">
        <v>12</v>
      </c>
      <c r="H37" s="199">
        <v>12</v>
      </c>
      <c r="I37" s="199">
        <v>12</v>
      </c>
      <c r="J37" s="199">
        <v>12</v>
      </c>
      <c r="K37" s="199">
        <v>12</v>
      </c>
      <c r="L37" s="199">
        <v>12</v>
      </c>
      <c r="M37" s="199">
        <v>12</v>
      </c>
      <c r="N37" s="199">
        <v>12</v>
      </c>
      <c r="O37" s="199">
        <v>12</v>
      </c>
      <c r="P37" s="215">
        <v>1</v>
      </c>
      <c r="Q37" s="200" t="s">
        <v>216</v>
      </c>
      <c r="R37" s="200">
        <v>73050</v>
      </c>
      <c r="S37" s="201" t="s">
        <v>214</v>
      </c>
    </row>
    <row r="38" spans="1:19" ht="13.95" customHeight="1" x14ac:dyDescent="0.3">
      <c r="A38" s="202">
        <v>152999</v>
      </c>
      <c r="B38" s="197" t="s">
        <v>53</v>
      </c>
      <c r="C38" s="203" t="s">
        <v>213</v>
      </c>
      <c r="D38" s="199">
        <v>422</v>
      </c>
      <c r="E38" s="199">
        <v>422</v>
      </c>
      <c r="F38" s="199">
        <v>422</v>
      </c>
      <c r="G38" s="199">
        <v>422</v>
      </c>
      <c r="H38" s="199">
        <v>422</v>
      </c>
      <c r="I38" s="199">
        <v>422</v>
      </c>
      <c r="J38" s="199">
        <v>422</v>
      </c>
      <c r="K38" s="199">
        <v>422</v>
      </c>
      <c r="L38" s="199">
        <v>422</v>
      </c>
      <c r="M38" s="199">
        <v>422</v>
      </c>
      <c r="N38" s="199">
        <v>422</v>
      </c>
      <c r="O38" s="199">
        <v>422</v>
      </c>
      <c r="P38" s="197">
        <v>1</v>
      </c>
      <c r="Q38" s="200">
        <v>43435</v>
      </c>
      <c r="R38" s="200">
        <v>50678</v>
      </c>
      <c r="S38" s="201" t="s">
        <v>214</v>
      </c>
    </row>
    <row r="39" spans="1:19" ht="13.95" customHeight="1" x14ac:dyDescent="0.3">
      <c r="A39" s="202">
        <v>152999</v>
      </c>
      <c r="B39" s="197" t="s">
        <v>54</v>
      </c>
      <c r="C39" s="203" t="s">
        <v>213</v>
      </c>
      <c r="D39" s="199">
        <v>105.5</v>
      </c>
      <c r="E39" s="199">
        <v>105.5</v>
      </c>
      <c r="F39" s="199">
        <v>105.5</v>
      </c>
      <c r="G39" s="199">
        <v>105.5</v>
      </c>
      <c r="H39" s="199">
        <v>105.5</v>
      </c>
      <c r="I39" s="199">
        <v>105.5</v>
      </c>
      <c r="J39" s="199">
        <v>105.5</v>
      </c>
      <c r="K39" s="199">
        <v>105.5</v>
      </c>
      <c r="L39" s="199">
        <v>105.5</v>
      </c>
      <c r="M39" s="199">
        <v>105.5</v>
      </c>
      <c r="N39" s="199">
        <v>105.5</v>
      </c>
      <c r="O39" s="199">
        <v>105.5</v>
      </c>
      <c r="P39" s="197">
        <v>1</v>
      </c>
      <c r="Q39" s="200">
        <v>43435</v>
      </c>
      <c r="R39" s="200">
        <v>50678</v>
      </c>
      <c r="S39" s="201" t="s">
        <v>214</v>
      </c>
    </row>
    <row r="40" spans="1:19" ht="13.95" customHeight="1" x14ac:dyDescent="0.3">
      <c r="A40" s="202" t="s">
        <v>228</v>
      </c>
      <c r="B40" s="197" t="s">
        <v>72</v>
      </c>
      <c r="C40" s="203" t="s">
        <v>213</v>
      </c>
      <c r="D40" s="199">
        <v>60</v>
      </c>
      <c r="E40" s="199">
        <v>60</v>
      </c>
      <c r="F40" s="199">
        <v>60</v>
      </c>
      <c r="G40" s="199">
        <v>60</v>
      </c>
      <c r="H40" s="199">
        <v>60</v>
      </c>
      <c r="I40" s="199">
        <v>60</v>
      </c>
      <c r="J40" s="199">
        <v>60</v>
      </c>
      <c r="K40" s="199">
        <v>60</v>
      </c>
      <c r="L40" s="199">
        <v>60</v>
      </c>
      <c r="M40" s="199">
        <v>60</v>
      </c>
      <c r="N40" s="199">
        <v>60</v>
      </c>
      <c r="O40" s="199">
        <v>60</v>
      </c>
      <c r="P40" s="215">
        <v>1</v>
      </c>
      <c r="Q40" s="200">
        <v>44409</v>
      </c>
      <c r="R40" s="200">
        <v>73050</v>
      </c>
      <c r="S40" s="201" t="s">
        <v>214</v>
      </c>
    </row>
    <row r="41" spans="1:19" ht="13.95" customHeight="1" x14ac:dyDescent="0.3">
      <c r="A41" s="202" t="s">
        <v>79</v>
      </c>
      <c r="B41" s="197" t="s">
        <v>78</v>
      </c>
      <c r="C41" s="203" t="s">
        <v>213</v>
      </c>
      <c r="D41" s="205">
        <v>80</v>
      </c>
      <c r="E41" s="205">
        <v>80</v>
      </c>
      <c r="F41" s="205">
        <v>80</v>
      </c>
      <c r="G41" s="205">
        <v>80</v>
      </c>
      <c r="H41" s="205">
        <v>80</v>
      </c>
      <c r="I41" s="205">
        <v>80</v>
      </c>
      <c r="J41" s="205">
        <v>80</v>
      </c>
      <c r="K41" s="205">
        <v>80</v>
      </c>
      <c r="L41" s="205">
        <v>80</v>
      </c>
      <c r="M41" s="205">
        <v>80</v>
      </c>
      <c r="N41" s="205">
        <v>80</v>
      </c>
      <c r="O41" s="204">
        <v>80</v>
      </c>
      <c r="P41" s="215">
        <v>1</v>
      </c>
      <c r="Q41" s="200">
        <v>45061</v>
      </c>
      <c r="R41" s="200">
        <v>73050</v>
      </c>
      <c r="S41" s="201" t="s">
        <v>214</v>
      </c>
    </row>
    <row r="42" spans="1:19" x14ac:dyDescent="0.3">
      <c r="A42" s="207" t="s">
        <v>229</v>
      </c>
      <c r="B42" s="211" t="s">
        <v>230</v>
      </c>
      <c r="C42" s="211"/>
      <c r="D42" s="181">
        <f t="shared" ref="D42:O42" si="4">SUMIF($P$30:$P$41, 1, D$30:D$41)</f>
        <v>1124.21</v>
      </c>
      <c r="E42" s="181">
        <f t="shared" si="4"/>
        <v>1106.21</v>
      </c>
      <c r="F42" s="181">
        <f t="shared" si="4"/>
        <v>1106.21</v>
      </c>
      <c r="G42" s="181">
        <f t="shared" si="4"/>
        <v>1106.21</v>
      </c>
      <c r="H42" s="181">
        <f t="shared" si="4"/>
        <v>1106.21</v>
      </c>
      <c r="I42" s="181">
        <f t="shared" si="4"/>
        <v>1106.21</v>
      </c>
      <c r="J42" s="181">
        <f t="shared" si="4"/>
        <v>1106.21</v>
      </c>
      <c r="K42" s="181">
        <f t="shared" si="4"/>
        <v>1106.21</v>
      </c>
      <c r="L42" s="181">
        <f t="shared" si="4"/>
        <v>1106.21</v>
      </c>
      <c r="M42" s="181">
        <f t="shared" si="4"/>
        <v>1106.21</v>
      </c>
      <c r="N42" s="181">
        <f t="shared" si="4"/>
        <v>1106.21</v>
      </c>
      <c r="O42" s="181">
        <f t="shared" si="4"/>
        <v>1106.21</v>
      </c>
    </row>
    <row r="43" spans="1:19" x14ac:dyDescent="0.3">
      <c r="B43" s="211" t="s">
        <v>231</v>
      </c>
      <c r="C43" s="211"/>
      <c r="D43" s="181">
        <f t="shared" ref="D43:O43" si="5">SUMIF($P$30:$P$41, 2, D$30:D$41)</f>
        <v>0</v>
      </c>
      <c r="E43" s="181">
        <f t="shared" si="5"/>
        <v>0</v>
      </c>
      <c r="F43" s="181">
        <f t="shared" si="5"/>
        <v>0</v>
      </c>
      <c r="G43" s="181">
        <f t="shared" si="5"/>
        <v>0</v>
      </c>
      <c r="H43" s="181">
        <f t="shared" si="5"/>
        <v>0</v>
      </c>
      <c r="I43" s="181">
        <f t="shared" si="5"/>
        <v>0</v>
      </c>
      <c r="J43" s="181">
        <f t="shared" si="5"/>
        <v>0</v>
      </c>
      <c r="K43" s="181">
        <f t="shared" si="5"/>
        <v>0</v>
      </c>
      <c r="L43" s="181">
        <f t="shared" si="5"/>
        <v>0</v>
      </c>
      <c r="M43" s="181">
        <f t="shared" si="5"/>
        <v>0</v>
      </c>
      <c r="N43" s="181">
        <f t="shared" si="5"/>
        <v>0</v>
      </c>
      <c r="O43" s="181">
        <f t="shared" si="5"/>
        <v>0</v>
      </c>
    </row>
    <row r="44" spans="1:19" x14ac:dyDescent="0.3">
      <c r="B44" s="216" t="s">
        <v>232</v>
      </c>
      <c r="C44" s="216"/>
      <c r="D44" s="217">
        <f>SUM(D42:D43)</f>
        <v>1124.21</v>
      </c>
      <c r="E44" s="217">
        <f t="shared" ref="E44:O44" si="6">SUM(E42:E43)</f>
        <v>1106.21</v>
      </c>
      <c r="F44" s="217">
        <f t="shared" si="6"/>
        <v>1106.21</v>
      </c>
      <c r="G44" s="217">
        <f t="shared" si="6"/>
        <v>1106.21</v>
      </c>
      <c r="H44" s="217">
        <f t="shared" si="6"/>
        <v>1106.21</v>
      </c>
      <c r="I44" s="217">
        <f t="shared" si="6"/>
        <v>1106.21</v>
      </c>
      <c r="J44" s="217">
        <f t="shared" si="6"/>
        <v>1106.21</v>
      </c>
      <c r="K44" s="217">
        <f t="shared" si="6"/>
        <v>1106.21</v>
      </c>
      <c r="L44" s="217">
        <f t="shared" si="6"/>
        <v>1106.21</v>
      </c>
      <c r="M44" s="217">
        <f t="shared" si="6"/>
        <v>1106.21</v>
      </c>
      <c r="N44" s="217">
        <f t="shared" si="6"/>
        <v>1106.21</v>
      </c>
      <c r="O44" s="217">
        <f t="shared" si="6"/>
        <v>1106.21</v>
      </c>
    </row>
  </sheetData>
  <protectedRanges>
    <protectedRange sqref="A19:A20" name="Edit Range_1"/>
    <protectedRange sqref="D18:O18" name="Edit Range_4"/>
    <protectedRange sqref="D19:O19" name="Edit Range_5"/>
    <protectedRange sqref="D20:O20" name="Edit Range_6"/>
  </protectedRanges>
  <dataValidations count="1">
    <dataValidation type="decimal" operator="greaterThanOrEqual" allowBlank="1" showInputMessage="1" showErrorMessage="1" sqref="D18:O20" xr:uid="{3C4D43D1-73C7-4C5F-96D0-55BE53D9FB90}">
      <formula1>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669748DF16242B490C8BC3B1A8A46" ma:contentTypeVersion="0" ma:contentTypeDescription="Create a new document." ma:contentTypeScope="" ma:versionID="47e2cad9b645c7a2d0b6dd598f56340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42A86-8221-45B3-B751-1B6BE44C5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061AE62-6A92-4754-9AD0-63A95ACE0F89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9F3136-178C-431D-ADCA-2D13F5F1F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PGE CAM eligible contracts '24</vt:lpstr>
      <vt:lpstr>PGE CAM eligible contracts '25</vt:lpstr>
      <vt:lpstr>PGE CAM eligible contracts '26</vt:lpstr>
      <vt:lpstr>SCE CAM List 2024</vt:lpstr>
      <vt:lpstr>SCE CAM List 2025</vt:lpstr>
      <vt:lpstr>SCE CAM List 2026</vt:lpstr>
      <vt:lpstr>SDGE CAM eligible contracts</vt:lpstr>
    </vt:vector>
  </TitlesOfParts>
  <Company>Pacific Gas and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Jarman</dc:creator>
  <cp:lastModifiedBy>Chow, Lily</cp:lastModifiedBy>
  <cp:lastPrinted>2013-05-09T21:16:18Z</cp:lastPrinted>
  <dcterms:created xsi:type="dcterms:W3CDTF">2012-02-06T22:54:11Z</dcterms:created>
  <dcterms:modified xsi:type="dcterms:W3CDTF">2023-09-27T15:37:14Z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0x010100421669748DF16242B490C8BC3B1A8A46</vt:lpwstr>
  </property>
  <property fmtid="{D5CDD505-2E9C-101B-9397-08002B2CF9AE}" pid="3" name="MSIP_Label_fe50d7ff-dac2-44e7-b4b1-f9f0ac2f0a92_Enabled">
    <vt:lpwstr>true</vt:lpwstr>
  </property>
  <property fmtid="{D5CDD505-2E9C-101B-9397-08002B2CF9AE}" pid="4" name="MSIP_Label_fe50d7ff-dac2-44e7-b4b1-f9f0ac2f0a92_SetDate">
    <vt:lpwstr>2022-09-06T21:42:09Z</vt:lpwstr>
  </property>
  <property fmtid="{D5CDD505-2E9C-101B-9397-08002B2CF9AE}" pid="5" name="MSIP_Label_fe50d7ff-dac2-44e7-b4b1-f9f0ac2f0a92_Method">
    <vt:lpwstr>Privileged</vt:lpwstr>
  </property>
  <property fmtid="{D5CDD505-2E9C-101B-9397-08002B2CF9AE}" pid="6" name="MSIP_Label_fe50d7ff-dac2-44e7-b4b1-f9f0ac2f0a92_Name">
    <vt:lpwstr>Internal</vt:lpwstr>
  </property>
  <property fmtid="{D5CDD505-2E9C-101B-9397-08002B2CF9AE}" pid="7" name="MSIP_Label_fe50d7ff-dac2-44e7-b4b1-f9f0ac2f0a92_SiteId">
    <vt:lpwstr>44ae661a-ece6-41aa-bc96-7c2c85a08941</vt:lpwstr>
  </property>
  <property fmtid="{D5CDD505-2E9C-101B-9397-08002B2CF9AE}" pid="8" name="MSIP_Label_fe50d7ff-dac2-44e7-b4b1-f9f0ac2f0a92_ActionId">
    <vt:lpwstr>6e800375-b4bf-40d1-bf28-18658e122ff2</vt:lpwstr>
  </property>
  <property fmtid="{D5CDD505-2E9C-101B-9397-08002B2CF9AE}" pid="9" name="MSIP_Label_fe50d7ff-dac2-44e7-b4b1-f9f0ac2f0a92_ContentBits">
    <vt:lpwstr>3</vt:lpwstr>
  </property>
</Properties>
</file>