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autoCompressPictures="0"/>
  <mc:AlternateContent xmlns:mc="http://schemas.openxmlformats.org/markup-compatibility/2006">
    <mc:Choice Requires="x15">
      <x15ac:absPath xmlns:x15ac="http://schemas.microsoft.com/office/spreadsheetml/2010/11/ac" url="\\sf5filesrv5\Energy\RA Filings\2022\2022 Templates and Guide\Final Versions\"/>
    </mc:Choice>
  </mc:AlternateContent>
  <xr:revisionPtr revIDLastSave="0" documentId="13_ncr:1_{C12F751D-893E-4A27-9E2B-0F740A7F918F}" xr6:coauthVersionLast="46" xr6:coauthVersionMax="46" xr10:uidLastSave="{00000000-0000-0000-0000-000000000000}"/>
  <bookViews>
    <workbookView xWindow="-98" yWindow="-98" windowWidth="20715" windowHeight="13276" tabRatio="934" activeTab="1" xr2:uid="{00000000-000D-0000-FFFF-FFFF00000000}"/>
  </bookViews>
  <sheets>
    <sheet name="Instructions" sheetId="9" r:id="rId1"/>
    <sheet name="Certification" sheetId="1" r:id="rId2"/>
    <sheet name="ID and Local Area" sheetId="6" r:id="rId3"/>
    <sheet name="LSE Allocations" sheetId="5" r:id="rId4"/>
    <sheet name=" Summary 2022" sheetId="3" r:id="rId5"/>
    <sheet name=" Summary 2023" sheetId="10" r:id="rId6"/>
    <sheet name=" Summary 2024" sheetId="11" r:id="rId7"/>
    <sheet name="I_Local_Res_2022" sheetId="4" r:id="rId8"/>
    <sheet name="I_Local_Res_2023" sheetId="12" r:id="rId9"/>
    <sheet name="I_Local_Res_2024" sheetId="13" r:id="rId10"/>
    <sheet name="II_Addnl Local Resources_22" sheetId="7" r:id="rId11"/>
    <sheet name="II_Addnl Local Resources_23&amp;24" sheetId="14" r:id="rId12"/>
    <sheet name="III_Committed Flexible_res" sheetId="8" r:id="rId13"/>
  </sheets>
  <externalReferences>
    <externalReference r:id="rId14"/>
  </externalReferences>
  <definedNames>
    <definedName name="_xlnm._FilterDatabase" localSheetId="2" hidden="1">'ID and Local Area'!$A$1:$N$888</definedName>
    <definedName name="All_Flex">'III_Committed Flexible_res'!$F$5:$R$500</definedName>
    <definedName name="AllFlex">'III_Committed Flexible_res'!$F$5:$R$104</definedName>
    <definedName name="Apr_Flex">'III_Committed Flexible_res'!$J$5:$J$1048576</definedName>
    <definedName name="Aug_Flex">'III_Committed Flexible_res'!$N$5:$N$1048576</definedName>
    <definedName name="Dec_Flex">'III_Committed Flexible_res'!$R$5:$R$1048576</definedName>
    <definedName name="EndMonth">'ID and Local Area'!$G$7:$G$20</definedName>
    <definedName name="Feb_Flex">'III_Committed Flexible_res'!$H$5:$H$1048576</definedName>
    <definedName name="Flex_cat">'III_Committed Flexible_res'!$F$5:$F$500</definedName>
    <definedName name="FlexSheet">'III_Committed Flexible_res'!$B$3:$S$500</definedName>
    <definedName name="Jan_Flex">'III_Committed Flexible_res'!$G$5:$G$1048576</definedName>
    <definedName name="Jul_Flex">'III_Committed Flexible_res'!$M$5:$M$1048576</definedName>
    <definedName name="Jun_Flex">'III_Committed Flexible_res'!$L$5:$L$1048576</definedName>
    <definedName name="Mar_Flex">'III_Committed Flexible_res'!$I$5:$I$1048576</definedName>
    <definedName name="May_Flex">'III_Committed Flexible_res'!$K$5:$K$1048576</definedName>
    <definedName name="Nov_Flex">'III_Committed Flexible_res'!$Q$5:$Q$1048576</definedName>
    <definedName name="Oct_Flex">'III_Committed Flexible_res'!$P$5:$P$1048576</definedName>
    <definedName name="_xlnm.Print_Area" localSheetId="4">' Summary 2022'!$A$1:$F$89</definedName>
    <definedName name="_xlnm.Print_Area" localSheetId="5">' Summary 2023'!$A$1:$F$89</definedName>
    <definedName name="_xlnm.Print_Area" localSheetId="6">' Summary 2024'!$A$1:$F$54</definedName>
    <definedName name="_xlnm.Print_Area" localSheetId="0">Instructions!$A$1:$A$124</definedName>
    <definedName name="_xlnm.Print_Titles" localSheetId="7">I_Local_Res_2022!$1:$3</definedName>
    <definedName name="_xlnm.Print_Titles" localSheetId="8">I_Local_Res_2023!$1:$3</definedName>
    <definedName name="_xlnm.Print_Titles" localSheetId="9">I_Local_Res_2024!$1:$3</definedName>
    <definedName name="Resource_ID">'ID and Local Area'!$A$2:$A$1003</definedName>
    <definedName name="RMR">'ID and Local Area'!$F$22:$F$23</definedName>
    <definedName name="Sep_Flex">'III_Committed Flexible_res'!$O$5:$O$1048576</definedName>
    <definedName name="StartMonth">'ID and Local Area'!$F$7:$F$20</definedName>
    <definedName name="Zone">'[1]ID and Local Area'!$H$9:$H$12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5" i="11" l="1"/>
  <c r="G156" i="11"/>
  <c r="G157" i="11"/>
  <c r="G158" i="11"/>
  <c r="G159" i="11"/>
  <c r="G160" i="11"/>
  <c r="G161" i="11"/>
  <c r="G162" i="11"/>
  <c r="G163" i="11"/>
  <c r="G164" i="11"/>
  <c r="G165" i="11"/>
  <c r="G166" i="11"/>
  <c r="G139" i="11"/>
  <c r="G140" i="11"/>
  <c r="G141" i="11"/>
  <c r="G142" i="11"/>
  <c r="G143" i="11"/>
  <c r="G144" i="11"/>
  <c r="G145" i="11"/>
  <c r="G146" i="11"/>
  <c r="G147" i="11"/>
  <c r="G148" i="11"/>
  <c r="G149" i="11"/>
  <c r="G150" i="11"/>
  <c r="G123" i="11"/>
  <c r="G124" i="11"/>
  <c r="G125" i="11"/>
  <c r="G126" i="11"/>
  <c r="G127" i="11"/>
  <c r="G128" i="11"/>
  <c r="G129" i="11"/>
  <c r="G130" i="11"/>
  <c r="G131" i="11"/>
  <c r="G132" i="11"/>
  <c r="G133" i="11"/>
  <c r="G134" i="11"/>
  <c r="G107" i="11"/>
  <c r="G108" i="11"/>
  <c r="G109" i="11"/>
  <c r="G110" i="11"/>
  <c r="G111" i="11"/>
  <c r="G112" i="11"/>
  <c r="G113" i="11"/>
  <c r="G114" i="11"/>
  <c r="G115" i="11"/>
  <c r="G116" i="11"/>
  <c r="G117" i="11"/>
  <c r="G118" i="11"/>
  <c r="G91" i="11"/>
  <c r="G92" i="11"/>
  <c r="G93" i="11"/>
  <c r="G94" i="11"/>
  <c r="G95" i="11"/>
  <c r="G96" i="11"/>
  <c r="G97" i="11"/>
  <c r="G98" i="11"/>
  <c r="G99" i="11"/>
  <c r="G100" i="11"/>
  <c r="G101" i="11"/>
  <c r="G102" i="11"/>
  <c r="G75" i="11"/>
  <c r="G76" i="11"/>
  <c r="G77" i="11"/>
  <c r="G78" i="11"/>
  <c r="G79" i="11"/>
  <c r="G80" i="11"/>
  <c r="G81" i="11"/>
  <c r="G82" i="11"/>
  <c r="G83" i="11"/>
  <c r="G84" i="11"/>
  <c r="G85" i="11"/>
  <c r="G86" i="11"/>
  <c r="G59" i="11"/>
  <c r="G60" i="11"/>
  <c r="G61" i="11"/>
  <c r="G62" i="11"/>
  <c r="G63" i="11"/>
  <c r="G64" i="11"/>
  <c r="G65" i="11"/>
  <c r="G66" i="11"/>
  <c r="G67" i="11"/>
  <c r="G68" i="11"/>
  <c r="G69" i="11"/>
  <c r="G70" i="11"/>
  <c r="G43" i="11"/>
  <c r="G44" i="11"/>
  <c r="G45" i="11"/>
  <c r="G46" i="11"/>
  <c r="G47" i="11"/>
  <c r="G48" i="11"/>
  <c r="G49" i="11"/>
  <c r="G50" i="11"/>
  <c r="G51" i="11"/>
  <c r="G52" i="11"/>
  <c r="G53" i="11"/>
  <c r="G54" i="11"/>
  <c r="G27" i="11"/>
  <c r="G28" i="11"/>
  <c r="G29" i="11"/>
  <c r="G30" i="11"/>
  <c r="G31" i="11"/>
  <c r="G32" i="11"/>
  <c r="G33" i="11"/>
  <c r="G34" i="11"/>
  <c r="G35" i="11"/>
  <c r="G36" i="11"/>
  <c r="G37" i="11"/>
  <c r="G38" i="11"/>
  <c r="G11" i="11"/>
  <c r="G12" i="11"/>
  <c r="G13" i="11"/>
  <c r="G14" i="11"/>
  <c r="G15" i="11"/>
  <c r="G16" i="11"/>
  <c r="G17" i="11"/>
  <c r="G18" i="11"/>
  <c r="G19" i="11"/>
  <c r="G20" i="11"/>
  <c r="G21" i="11"/>
  <c r="G22" i="11"/>
  <c r="C155" i="11" l="1"/>
  <c r="C139" i="11"/>
  <c r="C123" i="11"/>
  <c r="C107" i="11"/>
  <c r="C91" i="11"/>
  <c r="C75" i="11"/>
  <c r="C59" i="11"/>
  <c r="C27" i="11"/>
  <c r="C11" i="11"/>
  <c r="F156" i="11"/>
  <c r="F157" i="11"/>
  <c r="F158" i="11"/>
  <c r="F159" i="11"/>
  <c r="F160" i="11"/>
  <c r="F161" i="11"/>
  <c r="F162" i="11"/>
  <c r="F163" i="11"/>
  <c r="F164" i="11"/>
  <c r="F165" i="11"/>
  <c r="F166" i="11"/>
  <c r="F155" i="11"/>
  <c r="F140" i="11"/>
  <c r="F141" i="11"/>
  <c r="F142" i="11"/>
  <c r="F143" i="11"/>
  <c r="F144" i="11"/>
  <c r="F145" i="11"/>
  <c r="F146" i="11"/>
  <c r="F147" i="11"/>
  <c r="F148" i="11"/>
  <c r="F149" i="11"/>
  <c r="F150" i="11"/>
  <c r="F139" i="11"/>
  <c r="F124" i="11"/>
  <c r="F125" i="11"/>
  <c r="F126" i="11"/>
  <c r="F127" i="11"/>
  <c r="F128" i="11"/>
  <c r="F129" i="11"/>
  <c r="F130" i="11"/>
  <c r="F131" i="11"/>
  <c r="F132" i="11"/>
  <c r="F133" i="11"/>
  <c r="F134" i="11"/>
  <c r="F123" i="11"/>
  <c r="F108" i="11"/>
  <c r="F109" i="11"/>
  <c r="F110" i="11"/>
  <c r="F111" i="11"/>
  <c r="F112" i="11"/>
  <c r="F113" i="11"/>
  <c r="F114" i="11"/>
  <c r="F115" i="11"/>
  <c r="F116" i="11"/>
  <c r="F117" i="11"/>
  <c r="F118" i="11"/>
  <c r="F107" i="11"/>
  <c r="F92" i="11"/>
  <c r="F93" i="11"/>
  <c r="F94" i="11"/>
  <c r="F95" i="11"/>
  <c r="F96" i="11"/>
  <c r="F97" i="11"/>
  <c r="F98" i="11"/>
  <c r="F99" i="11"/>
  <c r="F100" i="11"/>
  <c r="F101" i="11"/>
  <c r="F102" i="11"/>
  <c r="F91" i="11"/>
  <c r="F76" i="11"/>
  <c r="F77" i="11"/>
  <c r="F78" i="11"/>
  <c r="F79" i="11"/>
  <c r="F80" i="11"/>
  <c r="F81" i="11"/>
  <c r="F82" i="11"/>
  <c r="F83" i="11"/>
  <c r="F84" i="11"/>
  <c r="F85" i="11"/>
  <c r="F86" i="11"/>
  <c r="F75" i="11"/>
  <c r="F60" i="11"/>
  <c r="F61" i="11"/>
  <c r="F62" i="11"/>
  <c r="F63" i="11"/>
  <c r="F64" i="11"/>
  <c r="F65" i="11"/>
  <c r="F66" i="11"/>
  <c r="F67" i="11"/>
  <c r="F68" i="11"/>
  <c r="F69" i="11"/>
  <c r="F70" i="11"/>
  <c r="F59" i="11"/>
  <c r="F44" i="11"/>
  <c r="F45" i="11"/>
  <c r="F46" i="11"/>
  <c r="F47" i="11"/>
  <c r="F48" i="11"/>
  <c r="F49" i="11"/>
  <c r="F50" i="11"/>
  <c r="F51" i="11"/>
  <c r="F52" i="11"/>
  <c r="F53" i="11"/>
  <c r="F54" i="11"/>
  <c r="F43" i="11"/>
  <c r="F28" i="11"/>
  <c r="F29" i="11"/>
  <c r="F30" i="11"/>
  <c r="F31" i="11"/>
  <c r="F32" i="11"/>
  <c r="F33" i="11"/>
  <c r="F34" i="11"/>
  <c r="F35" i="11"/>
  <c r="F36" i="11"/>
  <c r="F37" i="11"/>
  <c r="F38" i="11"/>
  <c r="F27" i="11"/>
  <c r="F12" i="11"/>
  <c r="F13" i="11"/>
  <c r="F14" i="11"/>
  <c r="F15" i="11"/>
  <c r="F16" i="11"/>
  <c r="F17" i="11"/>
  <c r="F18" i="11"/>
  <c r="F19" i="11"/>
  <c r="F20" i="11"/>
  <c r="F21" i="11"/>
  <c r="F22" i="11"/>
  <c r="F11" i="11"/>
  <c r="A172" i="11"/>
  <c r="A173" i="11"/>
  <c r="A174" i="11"/>
  <c r="A175" i="11"/>
  <c r="A176" i="11"/>
  <c r="A177" i="11"/>
  <c r="A178" i="11"/>
  <c r="A179" i="11"/>
  <c r="A180" i="11"/>
  <c r="A181" i="11"/>
  <c r="A182" i="11"/>
  <c r="A171" i="11"/>
  <c r="A156" i="11"/>
  <c r="A157" i="11"/>
  <c r="A158" i="11"/>
  <c r="A159" i="11"/>
  <c r="A160" i="11"/>
  <c r="A161" i="11"/>
  <c r="A162" i="11"/>
  <c r="A163" i="11"/>
  <c r="A164" i="11"/>
  <c r="A165" i="11"/>
  <c r="A166" i="11"/>
  <c r="A155" i="11"/>
  <c r="A140" i="11"/>
  <c r="A141" i="11"/>
  <c r="A142" i="11"/>
  <c r="A143" i="11"/>
  <c r="A144" i="11"/>
  <c r="A145" i="11"/>
  <c r="A146" i="11"/>
  <c r="A147" i="11"/>
  <c r="A148" i="11"/>
  <c r="A149" i="11"/>
  <c r="A150" i="11"/>
  <c r="A139" i="11"/>
  <c r="A124" i="11"/>
  <c r="A125" i="11"/>
  <c r="A126" i="11"/>
  <c r="A127" i="11"/>
  <c r="A128" i="11"/>
  <c r="A129" i="11"/>
  <c r="A130" i="11"/>
  <c r="A131" i="11"/>
  <c r="A132" i="11"/>
  <c r="A133" i="11"/>
  <c r="A134" i="11"/>
  <c r="A123" i="11"/>
  <c r="A108" i="11"/>
  <c r="A109" i="11"/>
  <c r="A110" i="11"/>
  <c r="A111" i="11"/>
  <c r="A112" i="11"/>
  <c r="A113" i="11"/>
  <c r="A114" i="11"/>
  <c r="A115" i="11"/>
  <c r="A116" i="11"/>
  <c r="A117" i="11"/>
  <c r="A118" i="11"/>
  <c r="A107" i="11"/>
  <c r="A92" i="11"/>
  <c r="A93" i="11"/>
  <c r="A94" i="11"/>
  <c r="A95" i="11"/>
  <c r="A96" i="11"/>
  <c r="A97" i="11"/>
  <c r="A98" i="11"/>
  <c r="A99" i="11"/>
  <c r="A100" i="11"/>
  <c r="A101" i="11"/>
  <c r="A102" i="11"/>
  <c r="A91" i="11"/>
  <c r="A76" i="11"/>
  <c r="A77" i="11"/>
  <c r="A78" i="11"/>
  <c r="A79" i="11"/>
  <c r="A80" i="11"/>
  <c r="A81" i="11"/>
  <c r="A82" i="11"/>
  <c r="A83" i="11"/>
  <c r="A84" i="11"/>
  <c r="A85" i="11"/>
  <c r="A86" i="11"/>
  <c r="A75" i="11"/>
  <c r="A60" i="11"/>
  <c r="A61" i="11"/>
  <c r="A62" i="11"/>
  <c r="A63" i="11"/>
  <c r="A64" i="11"/>
  <c r="A65" i="11"/>
  <c r="A66" i="11"/>
  <c r="A67" i="11"/>
  <c r="A68" i="11"/>
  <c r="A69" i="11"/>
  <c r="A70" i="11"/>
  <c r="A59" i="11"/>
  <c r="D170" i="11"/>
  <c r="C170" i="11"/>
  <c r="B170" i="11"/>
  <c r="A169" i="11"/>
  <c r="D154" i="11"/>
  <c r="C154" i="11"/>
  <c r="B154" i="11"/>
  <c r="A153" i="11"/>
  <c r="D138" i="11"/>
  <c r="C138" i="11"/>
  <c r="B138" i="11"/>
  <c r="A137" i="11"/>
  <c r="D122" i="11"/>
  <c r="C122" i="11"/>
  <c r="B122" i="11"/>
  <c r="A121" i="11"/>
  <c r="D106" i="11"/>
  <c r="C106" i="11"/>
  <c r="B106" i="11"/>
  <c r="A105" i="11"/>
  <c r="D90" i="11"/>
  <c r="C90" i="11"/>
  <c r="B90" i="11"/>
  <c r="A89" i="11"/>
  <c r="C171" i="11"/>
  <c r="D74" i="11"/>
  <c r="C74" i="11"/>
  <c r="B74" i="11"/>
  <c r="A73" i="11"/>
  <c r="D58" i="11"/>
  <c r="C58" i="11"/>
  <c r="B58" i="11"/>
  <c r="A57" i="11"/>
  <c r="A28" i="11"/>
  <c r="A29" i="11"/>
  <c r="A30" i="11"/>
  <c r="A31" i="11"/>
  <c r="A32" i="11"/>
  <c r="A33" i="11"/>
  <c r="A34" i="11"/>
  <c r="A35" i="11"/>
  <c r="A36" i="11"/>
  <c r="A37" i="11"/>
  <c r="A38" i="11"/>
  <c r="A27" i="11"/>
  <c r="A12" i="11"/>
  <c r="A13" i="11"/>
  <c r="A14" i="11"/>
  <c r="A15" i="11"/>
  <c r="A16" i="11"/>
  <c r="A17" i="11"/>
  <c r="A18" i="11"/>
  <c r="A19" i="11"/>
  <c r="A20" i="11"/>
  <c r="A21" i="11"/>
  <c r="A22" i="11"/>
  <c r="A11" i="11"/>
  <c r="A41" i="11"/>
  <c r="D26" i="11"/>
  <c r="C26" i="11"/>
  <c r="B26" i="11"/>
  <c r="A25" i="11"/>
  <c r="D10" i="11"/>
  <c r="C10" i="11"/>
  <c r="B10" i="11"/>
  <c r="A9" i="11"/>
  <c r="B42" i="11"/>
  <c r="C42" i="11"/>
  <c r="D42" i="11"/>
  <c r="A43" i="11"/>
  <c r="C43" i="11"/>
  <c r="A44" i="11"/>
  <c r="A45" i="11"/>
  <c r="A46" i="11"/>
  <c r="A47" i="11"/>
  <c r="A48" i="11"/>
  <c r="A49" i="11"/>
  <c r="A50" i="11"/>
  <c r="A51" i="11"/>
  <c r="A52" i="11"/>
  <c r="A53" i="11"/>
  <c r="A54" i="11"/>
  <c r="G166" i="10" l="1"/>
  <c r="G165" i="10"/>
  <c r="G164" i="10"/>
  <c r="G163" i="10"/>
  <c r="G162" i="10"/>
  <c r="G161" i="10"/>
  <c r="G160" i="10"/>
  <c r="G159" i="10"/>
  <c r="G158" i="10"/>
  <c r="G157" i="10"/>
  <c r="G156" i="10"/>
  <c r="G155" i="10"/>
  <c r="G150" i="10"/>
  <c r="G149" i="10"/>
  <c r="G148" i="10"/>
  <c r="G147" i="10"/>
  <c r="G146" i="10"/>
  <c r="G145" i="10"/>
  <c r="G144" i="10"/>
  <c r="G143" i="10"/>
  <c r="G142" i="10"/>
  <c r="G141" i="10"/>
  <c r="G140" i="10"/>
  <c r="G139" i="10"/>
  <c r="G134" i="10"/>
  <c r="G133" i="10"/>
  <c r="G132" i="10"/>
  <c r="G131" i="10"/>
  <c r="G130" i="10"/>
  <c r="G129" i="10"/>
  <c r="G128" i="10"/>
  <c r="G127" i="10"/>
  <c r="G126" i="10"/>
  <c r="G125" i="10"/>
  <c r="G124" i="10"/>
  <c r="G123" i="10"/>
  <c r="G118" i="10"/>
  <c r="G117" i="10"/>
  <c r="G116" i="10"/>
  <c r="G115" i="10"/>
  <c r="G114" i="10"/>
  <c r="G113" i="10"/>
  <c r="G112" i="10"/>
  <c r="G111" i="10"/>
  <c r="G110" i="10"/>
  <c r="G109" i="10"/>
  <c r="G108" i="10"/>
  <c r="G107" i="10"/>
  <c r="G102" i="10"/>
  <c r="G101" i="10"/>
  <c r="G100" i="10"/>
  <c r="G99" i="10"/>
  <c r="G98" i="10"/>
  <c r="G97" i="10"/>
  <c r="G96" i="10"/>
  <c r="G95" i="10"/>
  <c r="G94" i="10"/>
  <c r="G93" i="10"/>
  <c r="G92" i="10"/>
  <c r="G91" i="10"/>
  <c r="G86" i="10"/>
  <c r="G85" i="10"/>
  <c r="G84" i="10"/>
  <c r="G83" i="10"/>
  <c r="G82" i="10"/>
  <c r="G81" i="10"/>
  <c r="G80" i="10"/>
  <c r="G79" i="10"/>
  <c r="G78" i="10"/>
  <c r="G77" i="10"/>
  <c r="G76" i="10"/>
  <c r="G75" i="10"/>
  <c r="G70" i="10"/>
  <c r="G69" i="10"/>
  <c r="G68" i="10"/>
  <c r="G67" i="10"/>
  <c r="G66" i="10"/>
  <c r="G65" i="10"/>
  <c r="G64" i="10"/>
  <c r="G63" i="10"/>
  <c r="G62" i="10"/>
  <c r="G61" i="10"/>
  <c r="G60" i="10"/>
  <c r="G59" i="10"/>
  <c r="G54" i="10"/>
  <c r="G53" i="10"/>
  <c r="G52" i="10"/>
  <c r="G51" i="10"/>
  <c r="G50" i="10"/>
  <c r="G49" i="10"/>
  <c r="G48" i="10"/>
  <c r="G47" i="10"/>
  <c r="G46" i="10"/>
  <c r="G45" i="10"/>
  <c r="G44" i="10"/>
  <c r="G43" i="10"/>
  <c r="G38" i="10"/>
  <c r="G37" i="10"/>
  <c r="G36" i="10"/>
  <c r="G35" i="10"/>
  <c r="G34" i="10"/>
  <c r="G33" i="10"/>
  <c r="G32" i="10"/>
  <c r="G31" i="10"/>
  <c r="G30" i="10"/>
  <c r="G29" i="10"/>
  <c r="G28" i="10"/>
  <c r="G27" i="10"/>
  <c r="G22" i="10"/>
  <c r="G21" i="10"/>
  <c r="G20" i="10"/>
  <c r="G19" i="10"/>
  <c r="G18" i="10"/>
  <c r="G17" i="10"/>
  <c r="G16" i="10"/>
  <c r="G15" i="10"/>
  <c r="G14" i="10"/>
  <c r="G13" i="10"/>
  <c r="G12" i="10"/>
  <c r="G11" i="10"/>
  <c r="F156" i="10"/>
  <c r="F157" i="10"/>
  <c r="F158" i="10"/>
  <c r="F159" i="10"/>
  <c r="F160" i="10"/>
  <c r="F161" i="10"/>
  <c r="F162" i="10"/>
  <c r="F163" i="10"/>
  <c r="F164" i="10"/>
  <c r="F165" i="10"/>
  <c r="F166" i="10"/>
  <c r="F155" i="10"/>
  <c r="F140" i="10"/>
  <c r="F141" i="10"/>
  <c r="F142" i="10"/>
  <c r="F143" i="10"/>
  <c r="F144" i="10"/>
  <c r="F145" i="10"/>
  <c r="F146" i="10"/>
  <c r="F147" i="10"/>
  <c r="F148" i="10"/>
  <c r="F149" i="10"/>
  <c r="F150" i="10"/>
  <c r="F139" i="10"/>
  <c r="F124" i="10"/>
  <c r="F125" i="10"/>
  <c r="F126" i="10"/>
  <c r="F127" i="10"/>
  <c r="F128" i="10"/>
  <c r="F129" i="10"/>
  <c r="F130" i="10"/>
  <c r="F131" i="10"/>
  <c r="F132" i="10"/>
  <c r="F133" i="10"/>
  <c r="F134" i="10"/>
  <c r="F123" i="10"/>
  <c r="F108" i="10"/>
  <c r="F109" i="10"/>
  <c r="F110" i="10"/>
  <c r="F111" i="10"/>
  <c r="F112" i="10"/>
  <c r="F113" i="10"/>
  <c r="F114" i="10"/>
  <c r="F115" i="10"/>
  <c r="F116" i="10"/>
  <c r="F117" i="10"/>
  <c r="F118" i="10"/>
  <c r="F107" i="10"/>
  <c r="F92" i="10"/>
  <c r="F93" i="10"/>
  <c r="F94" i="10"/>
  <c r="F95" i="10"/>
  <c r="F96" i="10"/>
  <c r="F97" i="10"/>
  <c r="F98" i="10"/>
  <c r="F99" i="10"/>
  <c r="F100" i="10"/>
  <c r="F101" i="10"/>
  <c r="F102" i="10"/>
  <c r="F91" i="10"/>
  <c r="F76" i="10"/>
  <c r="F77" i="10"/>
  <c r="F78" i="10"/>
  <c r="F79" i="10"/>
  <c r="F80" i="10"/>
  <c r="F81" i="10"/>
  <c r="F82" i="10"/>
  <c r="F83" i="10"/>
  <c r="F84" i="10"/>
  <c r="F85" i="10"/>
  <c r="F86" i="10"/>
  <c r="F75" i="10"/>
  <c r="F60" i="10"/>
  <c r="F61" i="10"/>
  <c r="F62" i="10"/>
  <c r="F63" i="10"/>
  <c r="F64" i="10"/>
  <c r="F65" i="10"/>
  <c r="F66" i="10"/>
  <c r="F67" i="10"/>
  <c r="F68" i="10"/>
  <c r="F69" i="10"/>
  <c r="F70" i="10"/>
  <c r="F59" i="10"/>
  <c r="F44" i="10"/>
  <c r="F45" i="10"/>
  <c r="F46" i="10"/>
  <c r="F47" i="10"/>
  <c r="F48" i="10"/>
  <c r="F49" i="10"/>
  <c r="F50" i="10"/>
  <c r="F51" i="10"/>
  <c r="F52" i="10"/>
  <c r="F53" i="10"/>
  <c r="F54" i="10"/>
  <c r="F43" i="10"/>
  <c r="F28" i="10"/>
  <c r="F29" i="10"/>
  <c r="F30" i="10"/>
  <c r="F31" i="10"/>
  <c r="F32" i="10"/>
  <c r="F33" i="10"/>
  <c r="F34" i="10"/>
  <c r="F35" i="10"/>
  <c r="F36" i="10"/>
  <c r="F37" i="10"/>
  <c r="F38" i="10"/>
  <c r="F27" i="10"/>
  <c r="F12" i="10"/>
  <c r="F13" i="10"/>
  <c r="F14" i="10"/>
  <c r="F15" i="10"/>
  <c r="F16" i="10"/>
  <c r="F17" i="10"/>
  <c r="F18" i="10"/>
  <c r="F19" i="10"/>
  <c r="F20" i="10"/>
  <c r="F21" i="10"/>
  <c r="F22" i="10"/>
  <c r="F11" i="10"/>
  <c r="G27" i="3" l="1"/>
  <c r="G166" i="3" l="1"/>
  <c r="G165" i="3"/>
  <c r="G164" i="3"/>
  <c r="G163" i="3"/>
  <c r="G162" i="3"/>
  <c r="G161" i="3"/>
  <c r="G160" i="3"/>
  <c r="G159" i="3"/>
  <c r="G158" i="3"/>
  <c r="G157" i="3"/>
  <c r="G156" i="3"/>
  <c r="G155" i="3"/>
  <c r="F156" i="3"/>
  <c r="F157" i="3"/>
  <c r="F158" i="3"/>
  <c r="F159" i="3"/>
  <c r="F160" i="3"/>
  <c r="F161" i="3"/>
  <c r="F162" i="3"/>
  <c r="F163" i="3"/>
  <c r="F164" i="3"/>
  <c r="F165" i="3"/>
  <c r="F166" i="3"/>
  <c r="F155" i="3"/>
  <c r="G150" i="3"/>
  <c r="G149" i="3"/>
  <c r="G148" i="3"/>
  <c r="G147" i="3"/>
  <c r="G146" i="3"/>
  <c r="G145" i="3"/>
  <c r="G144" i="3"/>
  <c r="G143" i="3"/>
  <c r="G142" i="3"/>
  <c r="G141" i="3"/>
  <c r="G140" i="3"/>
  <c r="G139" i="3"/>
  <c r="F140" i="3"/>
  <c r="F141" i="3"/>
  <c r="F142" i="3"/>
  <c r="F143" i="3"/>
  <c r="F144" i="3"/>
  <c r="F145" i="3"/>
  <c r="F146" i="3"/>
  <c r="F147" i="3"/>
  <c r="F148" i="3"/>
  <c r="F149" i="3"/>
  <c r="F150" i="3"/>
  <c r="F139" i="3"/>
  <c r="G134" i="3"/>
  <c r="G133" i="3"/>
  <c r="G132" i="3"/>
  <c r="G131" i="3"/>
  <c r="G130" i="3"/>
  <c r="G129" i="3"/>
  <c r="G128" i="3"/>
  <c r="G127" i="3"/>
  <c r="G126" i="3"/>
  <c r="G125" i="3"/>
  <c r="G124" i="3"/>
  <c r="G123" i="3"/>
  <c r="F124" i="3"/>
  <c r="F125" i="3"/>
  <c r="F126" i="3"/>
  <c r="F127" i="3"/>
  <c r="F128" i="3"/>
  <c r="F129" i="3"/>
  <c r="F130" i="3"/>
  <c r="F131" i="3"/>
  <c r="F132" i="3"/>
  <c r="F133" i="3"/>
  <c r="F134" i="3"/>
  <c r="F123" i="3"/>
  <c r="G118" i="3"/>
  <c r="G117" i="3"/>
  <c r="G116" i="3"/>
  <c r="G115" i="3"/>
  <c r="G114" i="3"/>
  <c r="G113" i="3"/>
  <c r="G112" i="3"/>
  <c r="G111" i="3"/>
  <c r="G110" i="3"/>
  <c r="G109" i="3"/>
  <c r="G108" i="3"/>
  <c r="G107" i="3"/>
  <c r="F108" i="3"/>
  <c r="F109" i="3"/>
  <c r="F110" i="3"/>
  <c r="F111" i="3"/>
  <c r="F112" i="3"/>
  <c r="F113" i="3"/>
  <c r="F114" i="3"/>
  <c r="F115" i="3"/>
  <c r="F116" i="3"/>
  <c r="F117" i="3"/>
  <c r="F118" i="3"/>
  <c r="F107" i="3"/>
  <c r="G102" i="3"/>
  <c r="G101" i="3"/>
  <c r="G100" i="3"/>
  <c r="G99" i="3"/>
  <c r="G98" i="3"/>
  <c r="G97" i="3"/>
  <c r="G96" i="3"/>
  <c r="G95" i="3"/>
  <c r="G94" i="3"/>
  <c r="G93" i="3"/>
  <c r="G92" i="3"/>
  <c r="G91" i="3"/>
  <c r="F92" i="3"/>
  <c r="F93" i="3"/>
  <c r="F94" i="3"/>
  <c r="F95" i="3"/>
  <c r="F96" i="3"/>
  <c r="F97" i="3"/>
  <c r="F98" i="3"/>
  <c r="F99" i="3"/>
  <c r="F100" i="3"/>
  <c r="F101" i="3"/>
  <c r="F102" i="3"/>
  <c r="F91" i="3"/>
  <c r="G86" i="3"/>
  <c r="G85" i="3"/>
  <c r="G84" i="3"/>
  <c r="G83" i="3"/>
  <c r="G82" i="3"/>
  <c r="G81" i="3"/>
  <c r="G80" i="3"/>
  <c r="G79" i="3"/>
  <c r="G78" i="3"/>
  <c r="G77" i="3"/>
  <c r="G76" i="3"/>
  <c r="G75" i="3"/>
  <c r="F76" i="3"/>
  <c r="F77" i="3"/>
  <c r="F78" i="3"/>
  <c r="F79" i="3"/>
  <c r="F80" i="3"/>
  <c r="F81" i="3"/>
  <c r="F82" i="3"/>
  <c r="F83" i="3"/>
  <c r="F84" i="3"/>
  <c r="F85" i="3"/>
  <c r="F86" i="3"/>
  <c r="F75" i="3"/>
  <c r="G70" i="3"/>
  <c r="G69" i="3"/>
  <c r="G68" i="3"/>
  <c r="G67" i="3"/>
  <c r="G66" i="3"/>
  <c r="G65" i="3"/>
  <c r="G64" i="3"/>
  <c r="G63" i="3"/>
  <c r="G62" i="3"/>
  <c r="G61" i="3"/>
  <c r="G60" i="3"/>
  <c r="G59" i="3"/>
  <c r="G54" i="3"/>
  <c r="G53" i="3"/>
  <c r="G52" i="3"/>
  <c r="G51" i="3"/>
  <c r="G50" i="3"/>
  <c r="G49" i="3"/>
  <c r="G48" i="3"/>
  <c r="G47" i="3"/>
  <c r="G46" i="3"/>
  <c r="G45" i="3"/>
  <c r="G44" i="3"/>
  <c r="G43" i="3"/>
  <c r="G38" i="3"/>
  <c r="G37" i="3"/>
  <c r="G36" i="3"/>
  <c r="G35" i="3"/>
  <c r="G34" i="3"/>
  <c r="G33" i="3"/>
  <c r="G32" i="3"/>
  <c r="G31" i="3"/>
  <c r="G30" i="3"/>
  <c r="G29" i="3"/>
  <c r="G28" i="3"/>
  <c r="F60" i="3"/>
  <c r="F61" i="3"/>
  <c r="F62" i="3"/>
  <c r="F63" i="3"/>
  <c r="F64" i="3"/>
  <c r="F65" i="3"/>
  <c r="F66" i="3"/>
  <c r="F67" i="3"/>
  <c r="F68" i="3"/>
  <c r="F69" i="3"/>
  <c r="F70" i="3"/>
  <c r="F59" i="3"/>
  <c r="F44" i="3"/>
  <c r="F45" i="3"/>
  <c r="F46" i="3"/>
  <c r="F47" i="3"/>
  <c r="F48" i="3"/>
  <c r="F49" i="3"/>
  <c r="F50" i="3"/>
  <c r="F51" i="3"/>
  <c r="F52" i="3"/>
  <c r="F53" i="3"/>
  <c r="F54" i="3"/>
  <c r="F43" i="3"/>
  <c r="G11" i="3"/>
  <c r="G22" i="3"/>
  <c r="G21" i="3"/>
  <c r="G20" i="3"/>
  <c r="G19" i="3"/>
  <c r="G18" i="3"/>
  <c r="G17" i="3"/>
  <c r="G16" i="3"/>
  <c r="G15" i="3"/>
  <c r="G14" i="3"/>
  <c r="G13" i="3"/>
  <c r="G12" i="3"/>
  <c r="F28" i="3"/>
  <c r="F29" i="3"/>
  <c r="F30" i="3"/>
  <c r="F31" i="3"/>
  <c r="F32" i="3"/>
  <c r="F33" i="3"/>
  <c r="F34" i="3"/>
  <c r="F35" i="3"/>
  <c r="F36" i="3"/>
  <c r="F37" i="3"/>
  <c r="F38" i="3"/>
  <c r="F27" i="3"/>
  <c r="F22" i="3" l="1"/>
  <c r="F21" i="3"/>
  <c r="F20" i="3"/>
  <c r="F19" i="3"/>
  <c r="F18" i="3"/>
  <c r="F17" i="3"/>
  <c r="F16" i="3"/>
  <c r="F15" i="3"/>
  <c r="F14" i="3"/>
  <c r="F13" i="3"/>
  <c r="F12" i="3"/>
  <c r="F11" i="3"/>
  <c r="A172" i="10" l="1"/>
  <c r="A173" i="10"/>
  <c r="A174" i="10"/>
  <c r="A175" i="10"/>
  <c r="A176" i="10"/>
  <c r="A177" i="10"/>
  <c r="A178" i="10"/>
  <c r="A179" i="10"/>
  <c r="A180" i="10"/>
  <c r="A181" i="10"/>
  <c r="A182" i="10"/>
  <c r="A171" i="10"/>
  <c r="D170" i="10"/>
  <c r="C170" i="10"/>
  <c r="B170" i="10"/>
  <c r="A169" i="10"/>
  <c r="A176" i="3"/>
  <c r="A177" i="3"/>
  <c r="A178" i="3"/>
  <c r="A179" i="3"/>
  <c r="A180" i="3"/>
  <c r="A181" i="3"/>
  <c r="A182" i="3"/>
  <c r="A175" i="3"/>
  <c r="A174" i="3"/>
  <c r="A173" i="3"/>
  <c r="A172" i="3"/>
  <c r="A171" i="3"/>
  <c r="A169" i="3"/>
  <c r="D170" i="3"/>
  <c r="C170" i="3"/>
  <c r="B170" i="3"/>
  <c r="A14" i="9" l="1"/>
  <c r="A13" i="9"/>
  <c r="A12" i="9"/>
  <c r="D35" i="14" l="1"/>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5" i="14"/>
  <c r="AE4" i="14"/>
  <c r="AD4" i="14"/>
  <c r="AC4" i="14"/>
  <c r="AB4" i="14"/>
  <c r="AA4" i="14"/>
  <c r="Z4" i="14"/>
  <c r="Y4" i="14"/>
  <c r="X4" i="14"/>
  <c r="W4" i="14"/>
  <c r="V4" i="14"/>
  <c r="U4" i="14"/>
  <c r="T4" i="14"/>
  <c r="S4" i="14"/>
  <c r="R4" i="14"/>
  <c r="Q4" i="14"/>
  <c r="P4" i="14"/>
  <c r="O4" i="14"/>
  <c r="N4" i="14"/>
  <c r="M4" i="14"/>
  <c r="L4" i="14"/>
  <c r="K4" i="14"/>
  <c r="J4" i="14"/>
  <c r="I4" i="14"/>
  <c r="H4" i="14"/>
  <c r="B251" i="3" l="1"/>
  <c r="B245" i="3"/>
  <c r="B239" i="3"/>
  <c r="B233" i="3"/>
  <c r="B227" i="3"/>
  <c r="B269" i="3"/>
  <c r="B263" i="3"/>
  <c r="B257" i="3"/>
  <c r="B221" i="3"/>
  <c r="B215" i="3"/>
  <c r="B209" i="3"/>
  <c r="B203" i="3"/>
  <c r="B268" i="3"/>
  <c r="B262" i="3"/>
  <c r="B256" i="3"/>
  <c r="B250" i="3"/>
  <c r="B244" i="3"/>
  <c r="B238" i="3"/>
  <c r="B232" i="3"/>
  <c r="B226" i="3"/>
  <c r="B220" i="3"/>
  <c r="B214" i="3"/>
  <c r="B208" i="3"/>
  <c r="B202" i="3"/>
  <c r="A187" i="3" l="1"/>
  <c r="C187" i="3" s="1"/>
  <c r="A188" i="3"/>
  <c r="C188" i="3" s="1"/>
  <c r="A189" i="3"/>
  <c r="C189" i="3" s="1"/>
  <c r="A190" i="3"/>
  <c r="C190" i="3" s="1"/>
  <c r="A191" i="3"/>
  <c r="C191" i="3" s="1"/>
  <c r="A192" i="3"/>
  <c r="C192" i="3" s="1"/>
  <c r="A193" i="3"/>
  <c r="C193" i="3" s="1"/>
  <c r="A194" i="3"/>
  <c r="C194" i="3" s="1"/>
  <c r="A195" i="3"/>
  <c r="C195" i="3" s="1"/>
  <c r="A196" i="3"/>
  <c r="C196" i="3" s="1"/>
  <c r="A197" i="3"/>
  <c r="C197" i="3" s="1"/>
  <c r="A186" i="3"/>
  <c r="C186" i="3" s="1"/>
  <c r="D185" i="3"/>
  <c r="G36" i="13" l="1"/>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X4" i="13"/>
  <c r="W4" i="13"/>
  <c r="V4" i="13"/>
  <c r="U4" i="13"/>
  <c r="T4" i="13"/>
  <c r="S4" i="13"/>
  <c r="R4" i="13"/>
  <c r="Q4" i="13"/>
  <c r="P4" i="13"/>
  <c r="O4" i="13"/>
  <c r="N4" i="13"/>
  <c r="M4" i="13"/>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X4" i="12"/>
  <c r="W4" i="12"/>
  <c r="V4" i="12"/>
  <c r="U4" i="12"/>
  <c r="T4" i="12"/>
  <c r="S4" i="12"/>
  <c r="R4" i="12"/>
  <c r="Q4" i="12"/>
  <c r="P4" i="12"/>
  <c r="O4" i="12"/>
  <c r="N4" i="12"/>
  <c r="M4" i="12"/>
  <c r="B155" i="11" l="1"/>
  <c r="D155" i="11" s="1"/>
  <c r="B157" i="11"/>
  <c r="D157" i="11" s="1"/>
  <c r="B159" i="11"/>
  <c r="B161" i="11"/>
  <c r="D161" i="11" s="1"/>
  <c r="B163" i="11"/>
  <c r="D163" i="11" s="1"/>
  <c r="B165" i="11"/>
  <c r="D165" i="11" s="1"/>
  <c r="B140" i="11"/>
  <c r="B144" i="11"/>
  <c r="D144" i="11" s="1"/>
  <c r="B148" i="11"/>
  <c r="B124" i="11"/>
  <c r="D124" i="11" s="1"/>
  <c r="B126" i="11"/>
  <c r="B128" i="11"/>
  <c r="D128" i="11" s="1"/>
  <c r="B130" i="11"/>
  <c r="B132" i="11"/>
  <c r="D132" i="11" s="1"/>
  <c r="B107" i="11"/>
  <c r="D107" i="11" s="1"/>
  <c r="B110" i="11"/>
  <c r="D110" i="11" s="1"/>
  <c r="B114" i="11"/>
  <c r="B91" i="11"/>
  <c r="B93" i="11"/>
  <c r="B95" i="11"/>
  <c r="D95" i="11" s="1"/>
  <c r="B97" i="11"/>
  <c r="D97" i="11" s="1"/>
  <c r="B99" i="11"/>
  <c r="D99" i="11" s="1"/>
  <c r="B101" i="11"/>
  <c r="B78" i="11"/>
  <c r="B82" i="11"/>
  <c r="B59" i="11"/>
  <c r="D59" i="11" s="1"/>
  <c r="B61" i="11"/>
  <c r="D61" i="11" s="1"/>
  <c r="B63" i="11"/>
  <c r="D63" i="11" s="1"/>
  <c r="B65" i="11"/>
  <c r="B67" i="11"/>
  <c r="D67" i="11" s="1"/>
  <c r="B69" i="11"/>
  <c r="D69" i="11" s="1"/>
  <c r="B28" i="11"/>
  <c r="D28" i="11" s="1"/>
  <c r="B32" i="11"/>
  <c r="B36" i="11"/>
  <c r="D36" i="11" s="1"/>
  <c r="B12" i="11"/>
  <c r="D12" i="11" s="1"/>
  <c r="B14" i="11"/>
  <c r="D14" i="11" s="1"/>
  <c r="B16" i="11"/>
  <c r="D16" i="11" s="1"/>
  <c r="B18" i="11"/>
  <c r="D18" i="11" s="1"/>
  <c r="B20" i="11"/>
  <c r="D20" i="11" s="1"/>
  <c r="B156" i="11"/>
  <c r="D156" i="11" s="1"/>
  <c r="B158" i="11"/>
  <c r="D158" i="11" s="1"/>
  <c r="B160" i="11"/>
  <c r="D160" i="11" s="1"/>
  <c r="B162" i="11"/>
  <c r="B164" i="11"/>
  <c r="D164" i="11" s="1"/>
  <c r="B139" i="11"/>
  <c r="D139" i="11" s="1"/>
  <c r="B142" i="11"/>
  <c r="D142" i="11" s="1"/>
  <c r="B146" i="11"/>
  <c r="D146" i="11" s="1"/>
  <c r="B123" i="11"/>
  <c r="D123" i="11" s="1"/>
  <c r="B125" i="11"/>
  <c r="B127" i="11"/>
  <c r="D127" i="11" s="1"/>
  <c r="B129" i="11"/>
  <c r="D129" i="11" s="1"/>
  <c r="B131" i="11"/>
  <c r="D131" i="11" s="1"/>
  <c r="B133" i="11"/>
  <c r="B108" i="11"/>
  <c r="D108" i="11" s="1"/>
  <c r="B112" i="11"/>
  <c r="D112" i="11" s="1"/>
  <c r="B116" i="11"/>
  <c r="D116" i="11" s="1"/>
  <c r="B92" i="11"/>
  <c r="B94" i="11"/>
  <c r="D94" i="11" s="1"/>
  <c r="B96" i="11"/>
  <c r="B98" i="11"/>
  <c r="D98" i="11" s="1"/>
  <c r="B100" i="11"/>
  <c r="D100" i="11" s="1"/>
  <c r="B76" i="11"/>
  <c r="B80" i="11"/>
  <c r="B84" i="11"/>
  <c r="B62" i="11"/>
  <c r="D62" i="11" s="1"/>
  <c r="B66" i="11"/>
  <c r="D66" i="11" s="1"/>
  <c r="B27" i="11"/>
  <c r="D27" i="11" s="1"/>
  <c r="B34" i="11"/>
  <c r="D34" i="11" s="1"/>
  <c r="B13" i="11"/>
  <c r="D13" i="11" s="1"/>
  <c r="B17" i="11"/>
  <c r="D17" i="11" s="1"/>
  <c r="B21" i="11"/>
  <c r="D21" i="11" s="1"/>
  <c r="B60" i="11"/>
  <c r="D60" i="11" s="1"/>
  <c r="B64" i="11"/>
  <c r="D64" i="11" s="1"/>
  <c r="B68" i="11"/>
  <c r="D68" i="11" s="1"/>
  <c r="B30" i="11"/>
  <c r="D30" i="11" s="1"/>
  <c r="B11" i="11"/>
  <c r="D11" i="11" s="1"/>
  <c r="B15" i="11"/>
  <c r="D15" i="11" s="1"/>
  <c r="B19" i="11"/>
  <c r="D19" i="11" s="1"/>
  <c r="B35" i="11"/>
  <c r="B31" i="11"/>
  <c r="D31" i="11" s="1"/>
  <c r="B85" i="11"/>
  <c r="B81" i="11"/>
  <c r="B77" i="11"/>
  <c r="B117" i="11"/>
  <c r="D117" i="11" s="1"/>
  <c r="B113" i="11"/>
  <c r="D113" i="11" s="1"/>
  <c r="B109" i="11"/>
  <c r="D109" i="11" s="1"/>
  <c r="B147" i="11"/>
  <c r="B143" i="11"/>
  <c r="D143" i="11" s="1"/>
  <c r="B166" i="11"/>
  <c r="D166" i="11" s="1"/>
  <c r="B38" i="11"/>
  <c r="D38" i="11" s="1"/>
  <c r="B37" i="11"/>
  <c r="D37" i="11" s="1"/>
  <c r="B33" i="11"/>
  <c r="D33" i="11" s="1"/>
  <c r="B29" i="11"/>
  <c r="D29" i="11" s="1"/>
  <c r="B83" i="11"/>
  <c r="B79" i="11"/>
  <c r="B75" i="11"/>
  <c r="B115" i="11"/>
  <c r="D115" i="11" s="1"/>
  <c r="B111" i="11"/>
  <c r="D111" i="11" s="1"/>
  <c r="B149" i="11"/>
  <c r="D149" i="11" s="1"/>
  <c r="B145" i="11"/>
  <c r="D145" i="11" s="1"/>
  <c r="B141" i="11"/>
  <c r="D141" i="11" s="1"/>
  <c r="B102" i="11"/>
  <c r="D102" i="11" s="1"/>
  <c r="B22" i="11"/>
  <c r="D22" i="11" s="1"/>
  <c r="B134" i="11"/>
  <c r="D134" i="11" s="1"/>
  <c r="B86" i="11"/>
  <c r="B150" i="11"/>
  <c r="D150" i="11" s="1"/>
  <c r="B118" i="11"/>
  <c r="D118" i="11" s="1"/>
  <c r="B70" i="11"/>
  <c r="D70" i="11" s="1"/>
  <c r="D162" i="11"/>
  <c r="D148" i="11"/>
  <c r="D140" i="11"/>
  <c r="D130" i="11"/>
  <c r="D126" i="11"/>
  <c r="D32" i="11"/>
  <c r="D96" i="11"/>
  <c r="B54" i="11"/>
  <c r="D54" i="11" s="1"/>
  <c r="B50" i="11"/>
  <c r="D50" i="11" s="1"/>
  <c r="B46" i="11"/>
  <c r="D46" i="11" s="1"/>
  <c r="D114" i="11"/>
  <c r="D92" i="11"/>
  <c r="D35" i="11"/>
  <c r="B52" i="11"/>
  <c r="D52" i="11" s="1"/>
  <c r="B48" i="11"/>
  <c r="D48" i="11" s="1"/>
  <c r="B44" i="11"/>
  <c r="D44" i="11" s="1"/>
  <c r="B43" i="11"/>
  <c r="D43" i="11" s="1"/>
  <c r="B47" i="11"/>
  <c r="D47" i="11" s="1"/>
  <c r="B51" i="11"/>
  <c r="D51" i="11" s="1"/>
  <c r="D65" i="11"/>
  <c r="D93" i="11"/>
  <c r="D101" i="11"/>
  <c r="D125" i="11"/>
  <c r="D133" i="11"/>
  <c r="B45" i="11"/>
  <c r="D45" i="11" s="1"/>
  <c r="B49" i="11"/>
  <c r="D49" i="11" s="1"/>
  <c r="B53" i="11"/>
  <c r="D53" i="11" s="1"/>
  <c r="D91" i="11"/>
  <c r="D147" i="11"/>
  <c r="D159" i="11"/>
  <c r="B166" i="10"/>
  <c r="B164" i="10"/>
  <c r="B162" i="10"/>
  <c r="B118" i="10"/>
  <c r="B116" i="10"/>
  <c r="B114" i="10"/>
  <c r="B112" i="10"/>
  <c r="B110" i="10"/>
  <c r="B102" i="10"/>
  <c r="B100" i="10"/>
  <c r="B96" i="10"/>
  <c r="B84" i="10"/>
  <c r="B80" i="10"/>
  <c r="B68" i="10"/>
  <c r="B64" i="10"/>
  <c r="B98" i="10"/>
  <c r="B94" i="10"/>
  <c r="B86" i="10"/>
  <c r="B82" i="10"/>
  <c r="B77" i="10"/>
  <c r="B70" i="10"/>
  <c r="B66" i="10"/>
  <c r="B62" i="10"/>
  <c r="B53" i="10"/>
  <c r="B49" i="10"/>
  <c r="B45" i="10"/>
  <c r="B37" i="10"/>
  <c r="B33" i="10"/>
  <c r="B29" i="10"/>
  <c r="B21" i="10"/>
  <c r="B17" i="10"/>
  <c r="B13" i="10"/>
  <c r="B11" i="10"/>
  <c r="B19" i="10"/>
  <c r="B31" i="10"/>
  <c r="B43" i="10"/>
  <c r="B51" i="10"/>
  <c r="B75" i="10"/>
  <c r="B12" i="10"/>
  <c r="B16" i="10"/>
  <c r="B20" i="10"/>
  <c r="B28" i="10"/>
  <c r="B32" i="10"/>
  <c r="B36" i="10"/>
  <c r="B44" i="10"/>
  <c r="B48" i="10"/>
  <c r="B52" i="10"/>
  <c r="B60" i="10"/>
  <c r="B78" i="10"/>
  <c r="B108" i="10"/>
  <c r="B126" i="10"/>
  <c r="B130" i="10"/>
  <c r="B134" i="10"/>
  <c r="B142" i="10"/>
  <c r="B146" i="10"/>
  <c r="B150" i="10"/>
  <c r="B158" i="10"/>
  <c r="B61" i="10"/>
  <c r="B65" i="10"/>
  <c r="B69" i="10"/>
  <c r="B81" i="10"/>
  <c r="B85" i="10"/>
  <c r="B95" i="10"/>
  <c r="B99" i="10"/>
  <c r="B107" i="10"/>
  <c r="B111" i="10"/>
  <c r="B115" i="10"/>
  <c r="B123" i="10"/>
  <c r="B127" i="10"/>
  <c r="B131" i="10"/>
  <c r="B139" i="10"/>
  <c r="B143" i="10"/>
  <c r="B147" i="10"/>
  <c r="B155" i="10"/>
  <c r="B159" i="10"/>
  <c r="B163" i="10"/>
  <c r="B15" i="10"/>
  <c r="B27" i="10"/>
  <c r="B35" i="10"/>
  <c r="B47" i="10"/>
  <c r="B59" i="10"/>
  <c r="B91" i="10"/>
  <c r="B14" i="10"/>
  <c r="B18" i="10"/>
  <c r="B22" i="10"/>
  <c r="B30" i="10"/>
  <c r="B34" i="10"/>
  <c r="B38" i="10"/>
  <c r="B46" i="10"/>
  <c r="B50" i="10"/>
  <c r="B54" i="10"/>
  <c r="B76" i="10"/>
  <c r="B92" i="10"/>
  <c r="B124" i="10"/>
  <c r="B128" i="10"/>
  <c r="B132" i="10"/>
  <c r="B140" i="10"/>
  <c r="B144" i="10"/>
  <c r="B148" i="10"/>
  <c r="B156" i="10"/>
  <c r="B160" i="10"/>
  <c r="B63" i="10"/>
  <c r="B67" i="10"/>
  <c r="B79" i="10"/>
  <c r="B83" i="10"/>
  <c r="B93" i="10"/>
  <c r="B97" i="10"/>
  <c r="B101" i="10"/>
  <c r="B109" i="10"/>
  <c r="B113" i="10"/>
  <c r="B117" i="10"/>
  <c r="B125" i="10"/>
  <c r="B129" i="10"/>
  <c r="B133" i="10"/>
  <c r="B141" i="10"/>
  <c r="B145" i="10"/>
  <c r="B149" i="10"/>
  <c r="B157" i="10"/>
  <c r="B161" i="10"/>
  <c r="B165" i="10"/>
  <c r="I4" i="4"/>
  <c r="C155" i="10"/>
  <c r="C139" i="10"/>
  <c r="C123" i="10"/>
  <c r="C107" i="10"/>
  <c r="C91" i="10"/>
  <c r="C75" i="10"/>
  <c r="C171" i="10" s="1"/>
  <c r="C59" i="10"/>
  <c r="C43" i="10"/>
  <c r="C27" i="10"/>
  <c r="C11" i="10"/>
  <c r="A156" i="10"/>
  <c r="A157" i="10"/>
  <c r="A158" i="10"/>
  <c r="A159" i="10"/>
  <c r="A160" i="10"/>
  <c r="A161" i="10"/>
  <c r="A162" i="10"/>
  <c r="A163" i="10"/>
  <c r="A164" i="10"/>
  <c r="A165" i="10"/>
  <c r="A166" i="10"/>
  <c r="A155" i="10"/>
  <c r="A140" i="10"/>
  <c r="A141" i="10"/>
  <c r="A142" i="10"/>
  <c r="A143" i="10"/>
  <c r="A144" i="10"/>
  <c r="A145" i="10"/>
  <c r="A146" i="10"/>
  <c r="A147" i="10"/>
  <c r="A148" i="10"/>
  <c r="A149" i="10"/>
  <c r="A150" i="10"/>
  <c r="A139" i="10"/>
  <c r="A124" i="10"/>
  <c r="A125" i="10"/>
  <c r="A126" i="10"/>
  <c r="A127" i="10"/>
  <c r="A128" i="10"/>
  <c r="A129" i="10"/>
  <c r="A130" i="10"/>
  <c r="A131" i="10"/>
  <c r="A132" i="10"/>
  <c r="A133" i="10"/>
  <c r="A134" i="10"/>
  <c r="A123" i="10"/>
  <c r="A108" i="10"/>
  <c r="A109" i="10"/>
  <c r="A110" i="10"/>
  <c r="A111" i="10"/>
  <c r="A112" i="10"/>
  <c r="A113" i="10"/>
  <c r="A114" i="10"/>
  <c r="A115" i="10"/>
  <c r="A116" i="10"/>
  <c r="A117" i="10"/>
  <c r="A118" i="10"/>
  <c r="A107" i="10"/>
  <c r="A92" i="10"/>
  <c r="A93" i="10"/>
  <c r="A94" i="10"/>
  <c r="A95" i="10"/>
  <c r="A96" i="10"/>
  <c r="A97" i="10"/>
  <c r="A98" i="10"/>
  <c r="A99" i="10"/>
  <c r="A100" i="10"/>
  <c r="A101" i="10"/>
  <c r="A102" i="10"/>
  <c r="A91" i="10"/>
  <c r="A76" i="10"/>
  <c r="A77" i="10"/>
  <c r="A78" i="10"/>
  <c r="A79" i="10"/>
  <c r="A80" i="10"/>
  <c r="A81" i="10"/>
  <c r="A82" i="10"/>
  <c r="A83" i="10"/>
  <c r="A84" i="10"/>
  <c r="A85" i="10"/>
  <c r="A86" i="10"/>
  <c r="A75" i="10"/>
  <c r="A60" i="10"/>
  <c r="A61" i="10"/>
  <c r="A62" i="10"/>
  <c r="A63" i="10"/>
  <c r="A64" i="10"/>
  <c r="A65" i="10"/>
  <c r="A66" i="10"/>
  <c r="A67" i="10"/>
  <c r="A68" i="10"/>
  <c r="A69" i="10"/>
  <c r="A70" i="10"/>
  <c r="A59" i="10"/>
  <c r="A44" i="10"/>
  <c r="A45" i="10"/>
  <c r="A46" i="10"/>
  <c r="A47" i="10"/>
  <c r="A48" i="10"/>
  <c r="A49" i="10"/>
  <c r="A50" i="10"/>
  <c r="A51" i="10"/>
  <c r="A52" i="10"/>
  <c r="A53" i="10"/>
  <c r="A54" i="10"/>
  <c r="A43" i="10"/>
  <c r="A28" i="10"/>
  <c r="A29" i="10"/>
  <c r="A30" i="10"/>
  <c r="A31" i="10"/>
  <c r="A32" i="10"/>
  <c r="A33" i="10"/>
  <c r="A34" i="10"/>
  <c r="A35" i="10"/>
  <c r="A36" i="10"/>
  <c r="A37" i="10"/>
  <c r="A38" i="10"/>
  <c r="A27" i="10"/>
  <c r="A12" i="10"/>
  <c r="A13" i="10"/>
  <c r="A14" i="10"/>
  <c r="A15" i="10"/>
  <c r="A16" i="10"/>
  <c r="A17" i="10"/>
  <c r="A18" i="10"/>
  <c r="A19" i="10"/>
  <c r="A20" i="10"/>
  <c r="A21" i="10"/>
  <c r="A22" i="10"/>
  <c r="A11" i="10"/>
  <c r="D154" i="10"/>
  <c r="C154" i="10"/>
  <c r="B154" i="10"/>
  <c r="A153" i="10"/>
  <c r="D138" i="10"/>
  <c r="C138" i="10"/>
  <c r="B138" i="10"/>
  <c r="A137" i="10"/>
  <c r="D122" i="10"/>
  <c r="C122" i="10"/>
  <c r="B122" i="10"/>
  <c r="A121" i="10"/>
  <c r="D106" i="10"/>
  <c r="C106" i="10"/>
  <c r="B106" i="10"/>
  <c r="A105" i="10"/>
  <c r="D90" i="10"/>
  <c r="C90" i="10"/>
  <c r="B90" i="10"/>
  <c r="A89" i="10"/>
  <c r="D74" i="10"/>
  <c r="C74" i="10"/>
  <c r="B74" i="10"/>
  <c r="A73" i="10"/>
  <c r="D58" i="10"/>
  <c r="C58" i="10"/>
  <c r="B58" i="10"/>
  <c r="A57" i="10"/>
  <c r="D42" i="10"/>
  <c r="C42" i="10"/>
  <c r="B42" i="10"/>
  <c r="A41" i="10"/>
  <c r="D26" i="10"/>
  <c r="C26" i="10"/>
  <c r="B26" i="10"/>
  <c r="A25" i="10"/>
  <c r="D10" i="10"/>
  <c r="C10" i="10"/>
  <c r="B10" i="10"/>
  <c r="A9" i="10"/>
  <c r="C11" i="3"/>
  <c r="C27" i="3"/>
  <c r="C43" i="3"/>
  <c r="C59" i="3"/>
  <c r="C75" i="3"/>
  <c r="C91" i="3"/>
  <c r="C107" i="3"/>
  <c r="C123" i="3"/>
  <c r="C139" i="3"/>
  <c r="C155" i="3"/>
  <c r="A156" i="3"/>
  <c r="A157" i="3"/>
  <c r="A158" i="3"/>
  <c r="A159" i="3"/>
  <c r="A160" i="3"/>
  <c r="A161" i="3"/>
  <c r="A162" i="3"/>
  <c r="A163" i="3"/>
  <c r="A164" i="3"/>
  <c r="A165" i="3"/>
  <c r="A166" i="3"/>
  <c r="A155" i="3"/>
  <c r="A153" i="3"/>
  <c r="D154" i="3"/>
  <c r="C154" i="3"/>
  <c r="B154" i="3"/>
  <c r="A137" i="3"/>
  <c r="A140" i="3"/>
  <c r="A141" i="3"/>
  <c r="A142" i="3"/>
  <c r="A143" i="3"/>
  <c r="A144" i="3"/>
  <c r="A145" i="3"/>
  <c r="A146" i="3"/>
  <c r="A147" i="3"/>
  <c r="A148" i="3"/>
  <c r="A149" i="3"/>
  <c r="A150" i="3"/>
  <c r="A139" i="3"/>
  <c r="D138" i="3"/>
  <c r="C138" i="3"/>
  <c r="B138" i="3"/>
  <c r="A124" i="3"/>
  <c r="A125" i="3"/>
  <c r="A126" i="3"/>
  <c r="A127" i="3"/>
  <c r="A128" i="3"/>
  <c r="A129" i="3"/>
  <c r="A130" i="3"/>
  <c r="A131" i="3"/>
  <c r="A132" i="3"/>
  <c r="A133" i="3"/>
  <c r="A134" i="3"/>
  <c r="A123" i="3"/>
  <c r="A121" i="3"/>
  <c r="A105" i="3"/>
  <c r="A108" i="3"/>
  <c r="A109" i="3"/>
  <c r="A110" i="3"/>
  <c r="A111" i="3"/>
  <c r="A112" i="3"/>
  <c r="A113" i="3"/>
  <c r="A114" i="3"/>
  <c r="A115" i="3"/>
  <c r="A116" i="3"/>
  <c r="A117" i="3"/>
  <c r="A118" i="3"/>
  <c r="A107" i="3"/>
  <c r="D122" i="3"/>
  <c r="C122" i="3"/>
  <c r="B122" i="3"/>
  <c r="D106" i="3"/>
  <c r="C106" i="3"/>
  <c r="B106" i="3"/>
  <c r="A92" i="3"/>
  <c r="A93" i="3"/>
  <c r="A94" i="3"/>
  <c r="A95" i="3"/>
  <c r="A96" i="3"/>
  <c r="A97" i="3"/>
  <c r="A98" i="3"/>
  <c r="A99" i="3"/>
  <c r="A100" i="3"/>
  <c r="A101" i="3"/>
  <c r="A102" i="3"/>
  <c r="A91" i="3"/>
  <c r="D86" i="11" l="1"/>
  <c r="B182" i="11"/>
  <c r="D182" i="11" s="1"/>
  <c r="D75" i="11"/>
  <c r="B171" i="11"/>
  <c r="D171" i="11" s="1"/>
  <c r="D78" i="11"/>
  <c r="B174" i="11"/>
  <c r="D174" i="11" s="1"/>
  <c r="D83" i="11"/>
  <c r="B179" i="11"/>
  <c r="D179" i="11" s="1"/>
  <c r="D85" i="11"/>
  <c r="B181" i="11"/>
  <c r="D181" i="11" s="1"/>
  <c r="D77" i="11"/>
  <c r="B173" i="11"/>
  <c r="D173" i="11" s="1"/>
  <c r="D82" i="11"/>
  <c r="B178" i="11"/>
  <c r="D178" i="11" s="1"/>
  <c r="D80" i="11"/>
  <c r="B176" i="11"/>
  <c r="D176" i="11" s="1"/>
  <c r="B175" i="11"/>
  <c r="D175" i="11" s="1"/>
  <c r="D79" i="11"/>
  <c r="D81" i="11"/>
  <c r="B177" i="11"/>
  <c r="D177" i="11" s="1"/>
  <c r="D76" i="11"/>
  <c r="B172" i="11"/>
  <c r="D172" i="11" s="1"/>
  <c r="D84" i="11"/>
  <c r="B180" i="11"/>
  <c r="D180" i="11" s="1"/>
  <c r="B171" i="10"/>
  <c r="B175" i="10"/>
  <c r="D175" i="10" s="1"/>
  <c r="B173" i="10"/>
  <c r="B176" i="10"/>
  <c r="D176" i="10" s="1"/>
  <c r="B177" i="10"/>
  <c r="D171" i="10"/>
  <c r="D173" i="10"/>
  <c r="D177" i="10"/>
  <c r="B181" i="10"/>
  <c r="D181" i="10" s="1"/>
  <c r="B172" i="10"/>
  <c r="D172" i="10" s="1"/>
  <c r="C171" i="3"/>
  <c r="B174" i="10"/>
  <c r="D174" i="10" s="1"/>
  <c r="B182" i="10"/>
  <c r="D182" i="10" s="1"/>
  <c r="B178" i="10"/>
  <c r="D178" i="10" s="1"/>
  <c r="B179" i="10"/>
  <c r="D179" i="10" s="1"/>
  <c r="B180" i="10"/>
  <c r="D180" i="10" s="1"/>
  <c r="D123" i="10"/>
  <c r="D155" i="10"/>
  <c r="D166" i="10"/>
  <c r="D92" i="10"/>
  <c r="D134" i="10"/>
  <c r="D159" i="10"/>
  <c r="D157" i="10"/>
  <c r="D93" i="10"/>
  <c r="D160" i="10"/>
  <c r="D132" i="10"/>
  <c r="D94" i="10"/>
  <c r="D161" i="10"/>
  <c r="D98" i="10"/>
  <c r="D125" i="10"/>
  <c r="D129" i="10"/>
  <c r="D130" i="10"/>
  <c r="D131" i="10"/>
  <c r="D156" i="10"/>
  <c r="D107" i="10"/>
  <c r="D111" i="10"/>
  <c r="D113" i="10"/>
  <c r="D112" i="10"/>
  <c r="D114" i="10"/>
  <c r="D140" i="10"/>
  <c r="D115" i="10"/>
  <c r="D141" i="10"/>
  <c r="D108" i="10"/>
  <c r="D150" i="10"/>
  <c r="D145" i="10"/>
  <c r="D109" i="10"/>
  <c r="D139" i="10"/>
  <c r="D110" i="10"/>
  <c r="D91" i="10"/>
  <c r="D165" i="10"/>
  <c r="D133" i="10"/>
  <c r="D100" i="10"/>
  <c r="D126" i="10"/>
  <c r="D147" i="10"/>
  <c r="D101" i="10"/>
  <c r="D127" i="10"/>
  <c r="D148" i="10"/>
  <c r="D158" i="10"/>
  <c r="D102" i="10"/>
  <c r="D128" i="10"/>
  <c r="D149" i="10"/>
  <c r="D95" i="10"/>
  <c r="D116" i="10"/>
  <c r="D142" i="10"/>
  <c r="D162" i="10"/>
  <c r="D146" i="10"/>
  <c r="D96" i="10"/>
  <c r="D117" i="10"/>
  <c r="D143" i="10"/>
  <c r="D163" i="10"/>
  <c r="D124" i="10"/>
  <c r="D99" i="10"/>
  <c r="D97" i="10"/>
  <c r="D118" i="10"/>
  <c r="D144" i="10"/>
  <c r="D164" i="10"/>
  <c r="D76" i="10"/>
  <c r="D16" i="10"/>
  <c r="D62" i="10"/>
  <c r="D66" i="10"/>
  <c r="D75" i="10"/>
  <c r="D83" i="10"/>
  <c r="D78" i="10"/>
  <c r="D86" i="10"/>
  <c r="D37" i="10"/>
  <c r="D85" i="10"/>
  <c r="D77" i="10"/>
  <c r="D80" i="10"/>
  <c r="D22" i="10"/>
  <c r="D61" i="10"/>
  <c r="D17" i="10"/>
  <c r="D28" i="10"/>
  <c r="D59" i="10"/>
  <c r="D65" i="10"/>
  <c r="D60" i="10"/>
  <c r="D15" i="10"/>
  <c r="D31" i="10"/>
  <c r="D38" i="10"/>
  <c r="D48" i="10"/>
  <c r="D70" i="10"/>
  <c r="D81" i="10"/>
  <c r="D68" i="10"/>
  <c r="D63" i="10"/>
  <c r="D64" i="10"/>
  <c r="D32" i="10"/>
  <c r="D35" i="10"/>
  <c r="D79" i="10"/>
  <c r="D84" i="10"/>
  <c r="D82" i="10"/>
  <c r="D67" i="10"/>
  <c r="D69" i="10"/>
  <c r="D45" i="10"/>
  <c r="D46" i="10"/>
  <c r="D53" i="10"/>
  <c r="D43" i="10"/>
  <c r="D49" i="10"/>
  <c r="D27" i="10"/>
  <c r="D19" i="10"/>
  <c r="D20" i="10"/>
  <c r="D14" i="10"/>
  <c r="D18" i="10"/>
  <c r="D29" i="10"/>
  <c r="D54" i="10"/>
  <c r="D11" i="10"/>
  <c r="D21" i="10"/>
  <c r="D12" i="10"/>
  <c r="D51" i="10"/>
  <c r="D47" i="10"/>
  <c r="D44" i="10"/>
  <c r="D50" i="10"/>
  <c r="D33" i="10"/>
  <c r="D36" i="10"/>
  <c r="D30" i="10"/>
  <c r="D13" i="10"/>
  <c r="D34" i="10"/>
  <c r="D52" i="10"/>
  <c r="A89" i="3"/>
  <c r="D90" i="3"/>
  <c r="C90" i="3"/>
  <c r="B90" i="3"/>
  <c r="D5" i="7" l="1"/>
  <c r="D6" i="7"/>
  <c r="D7" i="7"/>
  <c r="D8" i="7"/>
  <c r="D9" i="7"/>
  <c r="K154" i="5" l="1"/>
  <c r="L154" i="5"/>
  <c r="M154" i="5"/>
  <c r="N154" i="5"/>
  <c r="O154" i="5"/>
  <c r="J154" i="5"/>
  <c r="D202" i="3" l="1"/>
  <c r="D204" i="3"/>
  <c r="E202" i="3" l="1"/>
  <c r="D10" i="3"/>
  <c r="D42" i="3"/>
  <c r="D26" i="3"/>
  <c r="D58" i="3"/>
  <c r="D74" i="3"/>
  <c r="I4" i="7"/>
  <c r="H4" i="7"/>
  <c r="C74" i="3"/>
  <c r="C58" i="3"/>
  <c r="C42" i="3"/>
  <c r="C26" i="3"/>
  <c r="D5" i="4"/>
  <c r="A11" i="3" l="1"/>
  <c r="D6" i="4" l="1"/>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B27" i="3" l="1"/>
  <c r="B14" i="3"/>
  <c r="B22" i="3"/>
  <c r="B35" i="3"/>
  <c r="B47" i="3"/>
  <c r="B59" i="3"/>
  <c r="B67" i="3"/>
  <c r="B79" i="3"/>
  <c r="B91" i="3"/>
  <c r="D91" i="3" s="1"/>
  <c r="B101" i="3"/>
  <c r="D101" i="3" s="1"/>
  <c r="B113" i="3"/>
  <c r="D113" i="3" s="1"/>
  <c r="B125" i="3"/>
  <c r="D125" i="3" s="1"/>
  <c r="B133" i="3"/>
  <c r="D133" i="3" s="1"/>
  <c r="B145" i="3"/>
  <c r="D145" i="3" s="1"/>
  <c r="B157" i="3"/>
  <c r="D157" i="3" s="1"/>
  <c r="B165" i="3"/>
  <c r="D165" i="3" s="1"/>
  <c r="B19" i="3"/>
  <c r="B30" i="3"/>
  <c r="B38" i="3"/>
  <c r="B50" i="3"/>
  <c r="B62" i="3"/>
  <c r="B78" i="3"/>
  <c r="B102" i="3"/>
  <c r="D102" i="3" s="1"/>
  <c r="B130" i="3"/>
  <c r="D130" i="3" s="1"/>
  <c r="B158" i="3"/>
  <c r="B12" i="3"/>
  <c r="B20" i="3"/>
  <c r="B33" i="3"/>
  <c r="B45" i="3"/>
  <c r="B53" i="3"/>
  <c r="B65" i="3"/>
  <c r="B77" i="3"/>
  <c r="B85" i="3"/>
  <c r="B99" i="3"/>
  <c r="D99" i="3" s="1"/>
  <c r="B111" i="3"/>
  <c r="B123" i="3"/>
  <c r="D123" i="3" s="1"/>
  <c r="B131" i="3"/>
  <c r="B143" i="3"/>
  <c r="D143" i="3" s="1"/>
  <c r="B155" i="3"/>
  <c r="D155" i="3" s="1"/>
  <c r="B163" i="3"/>
  <c r="D163" i="3" s="1"/>
  <c r="B17" i="3"/>
  <c r="B28" i="3"/>
  <c r="B36" i="3"/>
  <c r="B48" i="3"/>
  <c r="B60" i="3"/>
  <c r="B68" i="3"/>
  <c r="B80" i="3"/>
  <c r="B92" i="3"/>
  <c r="D92" i="3" s="1"/>
  <c r="B100" i="3"/>
  <c r="D100" i="3" s="1"/>
  <c r="B112" i="3"/>
  <c r="D112" i="3" s="1"/>
  <c r="B124" i="3"/>
  <c r="B132" i="3"/>
  <c r="D132" i="3" s="1"/>
  <c r="B144" i="3"/>
  <c r="D144" i="3" s="1"/>
  <c r="B156" i="3"/>
  <c r="D156" i="3" s="1"/>
  <c r="B164" i="3"/>
  <c r="D164" i="3" s="1"/>
  <c r="B82" i="3"/>
  <c r="B118" i="3"/>
  <c r="B150" i="3"/>
  <c r="D150" i="3" s="1"/>
  <c r="B97" i="3"/>
  <c r="B18" i="3"/>
  <c r="B31" i="3"/>
  <c r="B43" i="3"/>
  <c r="B51" i="3"/>
  <c r="B63" i="3"/>
  <c r="B75" i="3"/>
  <c r="B83" i="3"/>
  <c r="B95" i="3"/>
  <c r="D95" i="3" s="1"/>
  <c r="B109" i="3"/>
  <c r="D109" i="3" s="1"/>
  <c r="B117" i="3"/>
  <c r="D117" i="3" s="1"/>
  <c r="B129" i="3"/>
  <c r="D129" i="3" s="1"/>
  <c r="B141" i="3"/>
  <c r="D141" i="3" s="1"/>
  <c r="B149" i="3"/>
  <c r="D149" i="3" s="1"/>
  <c r="B161" i="3"/>
  <c r="B15" i="3"/>
  <c r="B11" i="3"/>
  <c r="B34" i="3"/>
  <c r="B46" i="3"/>
  <c r="B54" i="3"/>
  <c r="B66" i="3"/>
  <c r="B94" i="3"/>
  <c r="D94" i="3" s="1"/>
  <c r="B114" i="3"/>
  <c r="D114" i="3" s="1"/>
  <c r="B142" i="3"/>
  <c r="D142" i="3" s="1"/>
  <c r="B166" i="3"/>
  <c r="D166" i="3" s="1"/>
  <c r="B16" i="3"/>
  <c r="B29" i="3"/>
  <c r="B37" i="3"/>
  <c r="B49" i="3"/>
  <c r="B61" i="3"/>
  <c r="B69" i="3"/>
  <c r="B81" i="3"/>
  <c r="B93" i="3"/>
  <c r="B107" i="3"/>
  <c r="D107" i="3" s="1"/>
  <c r="B115" i="3"/>
  <c r="D115" i="3" s="1"/>
  <c r="B127" i="3"/>
  <c r="D127" i="3" s="1"/>
  <c r="B139" i="3"/>
  <c r="B147" i="3"/>
  <c r="D147" i="3" s="1"/>
  <c r="B159" i="3"/>
  <c r="B13" i="3"/>
  <c r="B21" i="3"/>
  <c r="B32" i="3"/>
  <c r="B44" i="3"/>
  <c r="B52" i="3"/>
  <c r="B64" i="3"/>
  <c r="B76" i="3"/>
  <c r="B84" i="3"/>
  <c r="B96" i="3"/>
  <c r="B108" i="3"/>
  <c r="B116" i="3"/>
  <c r="B128" i="3"/>
  <c r="B140" i="3"/>
  <c r="D140" i="3" s="1"/>
  <c r="B148" i="3"/>
  <c r="B160" i="3"/>
  <c r="D160" i="3" s="1"/>
  <c r="B70" i="3"/>
  <c r="B86" i="3"/>
  <c r="B110" i="3"/>
  <c r="B126" i="3"/>
  <c r="D126" i="3" s="1"/>
  <c r="B146" i="3"/>
  <c r="B162" i="3"/>
  <c r="D162" i="3" s="1"/>
  <c r="B98" i="3"/>
  <c r="B134" i="3"/>
  <c r="D134" i="3" s="1"/>
  <c r="D118" i="3"/>
  <c r="D116" i="3"/>
  <c r="D159" i="3"/>
  <c r="D111" i="3"/>
  <c r="D97" i="3"/>
  <c r="D131" i="3"/>
  <c r="D110" i="3"/>
  <c r="D108" i="3"/>
  <c r="D146" i="3"/>
  <c r="D98" i="3"/>
  <c r="D139" i="3"/>
  <c r="D158" i="3"/>
  <c r="D93" i="3"/>
  <c r="D161" i="3"/>
  <c r="D128" i="3"/>
  <c r="D124" i="3"/>
  <c r="D148" i="3"/>
  <c r="J4" i="4"/>
  <c r="K4" i="4"/>
  <c r="L4" i="4"/>
  <c r="M4" i="4"/>
  <c r="N4" i="4"/>
  <c r="O4" i="4"/>
  <c r="P4" i="4"/>
  <c r="Q4" i="4"/>
  <c r="R4" i="4"/>
  <c r="S4" i="4"/>
  <c r="T4" i="4"/>
  <c r="H4" i="8"/>
  <c r="B187" i="3" s="1"/>
  <c r="D187" i="3" s="1"/>
  <c r="I4" i="8"/>
  <c r="B188" i="3" s="1"/>
  <c r="D188" i="3" s="1"/>
  <c r="J4" i="8"/>
  <c r="B189" i="3" s="1"/>
  <c r="D189" i="3" s="1"/>
  <c r="K4" i="8"/>
  <c r="B190" i="3" s="1"/>
  <c r="D190" i="3" s="1"/>
  <c r="L4" i="8"/>
  <c r="B191" i="3" s="1"/>
  <c r="D191" i="3" s="1"/>
  <c r="M4" i="8"/>
  <c r="B192" i="3" s="1"/>
  <c r="D192" i="3" s="1"/>
  <c r="N4" i="8"/>
  <c r="B193" i="3" s="1"/>
  <c r="D193" i="3" s="1"/>
  <c r="O4" i="8"/>
  <c r="B194" i="3" s="1"/>
  <c r="D194" i="3" s="1"/>
  <c r="P4" i="8"/>
  <c r="B195" i="3" s="1"/>
  <c r="D195" i="3" s="1"/>
  <c r="Q4" i="8"/>
  <c r="B196" i="3" s="1"/>
  <c r="D196" i="3" s="1"/>
  <c r="R4" i="8"/>
  <c r="B197" i="3" s="1"/>
  <c r="D197" i="3" s="1"/>
  <c r="G4" i="8"/>
  <c r="B186" i="3" s="1"/>
  <c r="D186" i="3" s="1"/>
  <c r="J4" i="7"/>
  <c r="K4" i="7"/>
  <c r="L4" i="7"/>
  <c r="M4" i="7"/>
  <c r="N4" i="7"/>
  <c r="O4" i="7"/>
  <c r="P4" i="7"/>
  <c r="Q4" i="7"/>
  <c r="R4" i="7"/>
  <c r="S4" i="7"/>
  <c r="B176" i="3" l="1"/>
  <c r="D176" i="3" s="1"/>
  <c r="B173" i="3"/>
  <c r="D173" i="3" s="1"/>
  <c r="D96" i="3"/>
  <c r="B181" i="3"/>
  <c r="D181" i="3" s="1"/>
  <c r="B178" i="3"/>
  <c r="D178" i="3" s="1"/>
  <c r="B180" i="3"/>
  <c r="D180" i="3" s="1"/>
  <c r="B174" i="3"/>
  <c r="D174" i="3" s="1"/>
  <c r="B171" i="3"/>
  <c r="D171" i="3" s="1"/>
  <c r="B179" i="3"/>
  <c r="D179" i="3" s="1"/>
  <c r="B182" i="3"/>
  <c r="D182" i="3" s="1"/>
  <c r="B177" i="3"/>
  <c r="D177" i="3" s="1"/>
  <c r="B175" i="3"/>
  <c r="D175" i="3" s="1"/>
  <c r="B172" i="3"/>
  <c r="D172" i="3" s="1"/>
  <c r="D270" i="3"/>
  <c r="D268" i="3"/>
  <c r="D264" i="3"/>
  <c r="D262" i="3"/>
  <c r="D258" i="3"/>
  <c r="D256" i="3"/>
  <c r="D252" i="3"/>
  <c r="D250" i="3"/>
  <c r="D246" i="3"/>
  <c r="D244" i="3"/>
  <c r="D240" i="3"/>
  <c r="D238" i="3"/>
  <c r="D234" i="3"/>
  <c r="D232" i="3"/>
  <c r="D228" i="3"/>
  <c r="D226" i="3"/>
  <c r="D222" i="3"/>
  <c r="D220" i="3"/>
  <c r="D216" i="3"/>
  <c r="D214" i="3"/>
  <c r="D210" i="3"/>
  <c r="D208" i="3"/>
  <c r="D11" i="3" l="1"/>
  <c r="D12" i="3"/>
  <c r="D17" i="3"/>
  <c r="B74" i="3"/>
  <c r="B58" i="3"/>
  <c r="B42" i="3"/>
  <c r="B26" i="3"/>
  <c r="C10" i="3"/>
  <c r="B10" i="3"/>
  <c r="A201" i="3"/>
  <c r="C202" i="3" s="1"/>
  <c r="A267" i="3"/>
  <c r="E262" i="3"/>
  <c r="A261" i="3"/>
  <c r="C264" i="3" s="1"/>
  <c r="F264" i="3" s="1"/>
  <c r="E256" i="3"/>
  <c r="A255" i="3"/>
  <c r="C258" i="3" s="1"/>
  <c r="F258" i="3" s="1"/>
  <c r="E250" i="3"/>
  <c r="A249" i="3"/>
  <c r="C253" i="3" s="1"/>
  <c r="E244" i="3"/>
  <c r="A243" i="3"/>
  <c r="C246" i="3" s="1"/>
  <c r="F246" i="3" s="1"/>
  <c r="E238" i="3"/>
  <c r="A237" i="3"/>
  <c r="C240" i="3" s="1"/>
  <c r="F240" i="3" s="1"/>
  <c r="A231" i="3"/>
  <c r="C234" i="3" s="1"/>
  <c r="F234" i="3" s="1"/>
  <c r="A225" i="3"/>
  <c r="C226" i="3" s="1"/>
  <c r="F226" i="3" s="1"/>
  <c r="A219" i="3"/>
  <c r="C222" i="3" s="1"/>
  <c r="F222" i="3" s="1"/>
  <c r="A213" i="3"/>
  <c r="C214" i="3" s="1"/>
  <c r="F214" i="3" s="1"/>
  <c r="A207" i="3"/>
  <c r="C208" i="3" s="1"/>
  <c r="F208" i="3" s="1"/>
  <c r="A76" i="3"/>
  <c r="A77" i="3"/>
  <c r="A78" i="3"/>
  <c r="A79" i="3"/>
  <c r="A80" i="3"/>
  <c r="A81" i="3"/>
  <c r="A82" i="3"/>
  <c r="A83" i="3"/>
  <c r="A84" i="3"/>
  <c r="A85" i="3"/>
  <c r="A86" i="3"/>
  <c r="A75" i="3"/>
  <c r="A60" i="3"/>
  <c r="A61" i="3"/>
  <c r="A62" i="3"/>
  <c r="A63" i="3"/>
  <c r="A64" i="3"/>
  <c r="A65" i="3"/>
  <c r="A66" i="3"/>
  <c r="A67" i="3"/>
  <c r="A68" i="3"/>
  <c r="A69" i="3"/>
  <c r="A70" i="3"/>
  <c r="A59" i="3"/>
  <c r="A44" i="3"/>
  <c r="A45" i="3"/>
  <c r="A46" i="3"/>
  <c r="A47" i="3"/>
  <c r="A48" i="3"/>
  <c r="A49" i="3"/>
  <c r="A50" i="3"/>
  <c r="A51" i="3"/>
  <c r="A52" i="3"/>
  <c r="A53" i="3"/>
  <c r="A54" i="3"/>
  <c r="A43" i="3"/>
  <c r="A28" i="3"/>
  <c r="A29" i="3"/>
  <c r="A30" i="3"/>
  <c r="A31" i="3"/>
  <c r="A32" i="3"/>
  <c r="A33" i="3"/>
  <c r="A34" i="3"/>
  <c r="A35" i="3"/>
  <c r="A36" i="3"/>
  <c r="A37" i="3"/>
  <c r="A38" i="3"/>
  <c r="A27" i="3"/>
  <c r="A12" i="3"/>
  <c r="A13" i="3"/>
  <c r="A14" i="3"/>
  <c r="A15" i="3"/>
  <c r="A16" i="3"/>
  <c r="A17" i="3"/>
  <c r="A18" i="3"/>
  <c r="A19" i="3"/>
  <c r="A20" i="3"/>
  <c r="A21" i="3"/>
  <c r="A22" i="3"/>
  <c r="A41" i="3"/>
  <c r="A73" i="3"/>
  <c r="A57" i="3"/>
  <c r="A25" i="3"/>
  <c r="A9" i="3"/>
  <c r="D10" i="7"/>
  <c r="D11" i="7"/>
  <c r="D12" i="7"/>
  <c r="D13" i="7"/>
  <c r="D14" i="7"/>
  <c r="D15" i="7"/>
  <c r="D16" i="7"/>
  <c r="D17" i="7"/>
  <c r="D18" i="7"/>
  <c r="D19" i="7"/>
  <c r="D20" i="7"/>
  <c r="D21" i="7"/>
  <c r="D22" i="7"/>
  <c r="D23" i="7"/>
  <c r="D24" i="7"/>
  <c r="D25" i="7"/>
  <c r="D26" i="7"/>
  <c r="D27" i="7"/>
  <c r="D28" i="7"/>
  <c r="D29" i="7"/>
  <c r="D30" i="7"/>
  <c r="D31" i="7"/>
  <c r="D32" i="7"/>
  <c r="D33" i="7"/>
  <c r="D34" i="7"/>
  <c r="D35" i="7"/>
  <c r="A10" i="9"/>
  <c r="A9" i="9"/>
  <c r="A8" i="9"/>
  <c r="C205" i="3" l="1"/>
  <c r="F202" i="3"/>
  <c r="C235" i="3"/>
  <c r="C256" i="3"/>
  <c r="F256" i="3" s="1"/>
  <c r="D43" i="3"/>
  <c r="C268" i="3"/>
  <c r="F268" i="3" s="1"/>
  <c r="C270" i="3"/>
  <c r="C204" i="3"/>
  <c r="C223" i="3"/>
  <c r="C271" i="3"/>
  <c r="C241" i="3"/>
  <c r="C238" i="3"/>
  <c r="F238" i="3" s="1"/>
  <c r="C250" i="3"/>
  <c r="F250" i="3" s="1"/>
  <c r="C220" i="3"/>
  <c r="F220" i="3" s="1"/>
  <c r="C252" i="3"/>
  <c r="F252" i="3" s="1"/>
  <c r="C262" i="3"/>
  <c r="F262" i="3" s="1"/>
  <c r="C265" i="3"/>
  <c r="C216" i="3"/>
  <c r="F216" i="3" s="1"/>
  <c r="C244" i="3"/>
  <c r="F244" i="3" s="1"/>
  <c r="C247" i="3"/>
  <c r="C217" i="3"/>
  <c r="C228" i="3"/>
  <c r="C229" i="3"/>
  <c r="C259" i="3"/>
  <c r="C210" i="3"/>
  <c r="F210" i="3" s="1"/>
  <c r="C232" i="3"/>
  <c r="F232" i="3" s="1"/>
  <c r="C211" i="3"/>
  <c r="C257" i="3"/>
  <c r="C221" i="3"/>
  <c r="C245" i="3"/>
  <c r="C233" i="3"/>
  <c r="C263" i="3"/>
  <c r="C239" i="3"/>
  <c r="E264" i="3"/>
  <c r="D263" i="3" s="1"/>
  <c r="E234" i="3"/>
  <c r="D233" i="3" s="1"/>
  <c r="E258" i="3"/>
  <c r="D257" i="3" s="1"/>
  <c r="E214" i="3"/>
  <c r="E268" i="3"/>
  <c r="D79" i="3"/>
  <c r="D76" i="3"/>
  <c r="D37" i="3"/>
  <c r="D29" i="3"/>
  <c r="D16" i="3"/>
  <c r="D59" i="3"/>
  <c r="D68" i="3"/>
  <c r="D64" i="3"/>
  <c r="D60" i="3"/>
  <c r="D47" i="3"/>
  <c r="D86" i="3"/>
  <c r="D82" i="3"/>
  <c r="D78" i="3"/>
  <c r="D33" i="3"/>
  <c r="D20" i="3"/>
  <c r="D51" i="3"/>
  <c r="D36" i="3"/>
  <c r="D32" i="3"/>
  <c r="D28" i="3"/>
  <c r="D19" i="3"/>
  <c r="D15" i="3"/>
  <c r="D67" i="3"/>
  <c r="D63" i="3"/>
  <c r="D54" i="3"/>
  <c r="D50" i="3"/>
  <c r="D46" i="3"/>
  <c r="D85" i="3"/>
  <c r="D81" i="3"/>
  <c r="D77" i="3"/>
  <c r="D27" i="3"/>
  <c r="D35" i="3"/>
  <c r="D31" i="3"/>
  <c r="D22" i="3"/>
  <c r="D18" i="3"/>
  <c r="D14" i="3"/>
  <c r="D70" i="3"/>
  <c r="D66" i="3"/>
  <c r="D62" i="3"/>
  <c r="D53" i="3"/>
  <c r="D49" i="3"/>
  <c r="D45" i="3"/>
  <c r="D75" i="3"/>
  <c r="D84" i="3"/>
  <c r="D80" i="3"/>
  <c r="D38" i="3"/>
  <c r="D34" i="3"/>
  <c r="D30" i="3"/>
  <c r="D21" i="3"/>
  <c r="D13" i="3"/>
  <c r="D69" i="3"/>
  <c r="D65" i="3"/>
  <c r="D61" i="3"/>
  <c r="D52" i="3"/>
  <c r="D48" i="3"/>
  <c r="D44" i="3"/>
  <c r="D83" i="3"/>
  <c r="E232" i="3"/>
  <c r="E240" i="3"/>
  <c r="D239" i="3" s="1"/>
  <c r="E222" i="3"/>
  <c r="E246" i="3"/>
  <c r="D245" i="3" s="1"/>
  <c r="E208" i="3"/>
  <c r="E226" i="3"/>
  <c r="E220" i="3"/>
  <c r="F204" i="3" l="1"/>
  <c r="E204" i="3"/>
  <c r="D203" i="3" s="1"/>
  <c r="D205" i="3" s="1"/>
  <c r="E228" i="3"/>
  <c r="D227" i="3" s="1"/>
  <c r="D229" i="3" s="1"/>
  <c r="F228" i="3"/>
  <c r="C269" i="3"/>
  <c r="F270" i="3"/>
  <c r="C203" i="3"/>
  <c r="D235" i="3"/>
  <c r="C251" i="3"/>
  <c r="E216" i="3"/>
  <c r="D215" i="3" s="1"/>
  <c r="E263" i="3"/>
  <c r="F263" i="3" s="1"/>
  <c r="C215" i="3"/>
  <c r="E252" i="3"/>
  <c r="D251" i="3" s="1"/>
  <c r="E270" i="3"/>
  <c r="D269" i="3" s="1"/>
  <c r="C227" i="3"/>
  <c r="E210" i="3"/>
  <c r="D209" i="3" s="1"/>
  <c r="C209" i="3"/>
  <c r="D265" i="3"/>
  <c r="E233" i="3"/>
  <c r="F233" i="3" s="1"/>
  <c r="D221" i="3"/>
  <c r="D259" i="3"/>
  <c r="D247" i="3"/>
  <c r="D241" i="3"/>
  <c r="E227" i="3" l="1"/>
  <c r="F227" i="3" s="1"/>
  <c r="E203" i="3"/>
  <c r="F203" i="3" s="1"/>
  <c r="D223" i="3"/>
  <c r="F221" i="3"/>
  <c r="D271" i="3"/>
  <c r="F215" i="3"/>
  <c r="D253" i="3"/>
  <c r="F251" i="3"/>
  <c r="D217" i="3"/>
  <c r="D211" i="3"/>
  <c r="E265" i="3"/>
  <c r="F265" i="3" s="1"/>
  <c r="E221" i="3"/>
  <c r="E235" i="3"/>
  <c r="F235" i="3" s="1"/>
  <c r="E269" i="3"/>
  <c r="F269" i="3" s="1"/>
  <c r="E251" i="3"/>
  <c r="E257" i="3"/>
  <c r="F257" i="3" s="1"/>
  <c r="E245" i="3"/>
  <c r="F245" i="3" s="1"/>
  <c r="E239" i="3"/>
  <c r="F239" i="3" s="1"/>
  <c r="E215" i="3"/>
  <c r="E209" i="3"/>
  <c r="F209" i="3" s="1"/>
  <c r="E205" i="3" l="1"/>
  <c r="F205" i="3" s="1"/>
  <c r="E229" i="3"/>
  <c r="F229" i="3" s="1"/>
  <c r="E211" i="3"/>
  <c r="F211" i="3" s="1"/>
  <c r="E253" i="3"/>
  <c r="F253" i="3" s="1"/>
  <c r="E223" i="3"/>
  <c r="F223" i="3" s="1"/>
  <c r="E271" i="3"/>
  <c r="F271" i="3" s="1"/>
  <c r="E259" i="3"/>
  <c r="F259" i="3" s="1"/>
  <c r="E247" i="3"/>
  <c r="F247" i="3" s="1"/>
  <c r="E241" i="3"/>
  <c r="F241" i="3" s="1"/>
  <c r="E217" i="3"/>
  <c r="F217" i="3" s="1"/>
</calcChain>
</file>

<file path=xl/sharedStrings.xml><?xml version="1.0" encoding="utf-8"?>
<sst xmlns="http://schemas.openxmlformats.org/spreadsheetml/2006/main" count="5439" uniqueCount="2419">
  <si>
    <t>LSEs are not to enter export commitments into the Local and Flexible RA template.  Energy Division will continue to review the LSE filings against the most current NQC list active at the time of submission, so an LSE that enters incorrect information will still be subject to compliance review.  This mechanism is so the LSE can accommodate resources that come online in the middle of a quarter.</t>
  </si>
  <si>
    <t>Category 1</t>
  </si>
  <si>
    <t>Category 3</t>
  </si>
  <si>
    <t xml:space="preserve">Category 2 </t>
  </si>
  <si>
    <t>Up to 5% (MAX)</t>
  </si>
  <si>
    <t xml:space="preserve">Category 
% Min's and Max's </t>
  </si>
  <si>
    <t>Category requirement (MW)</t>
  </si>
  <si>
    <t>Claimed Capacity</t>
  </si>
  <si>
    <t>Countable Cummlative Flex Capacity</t>
  </si>
  <si>
    <t>Status of Requirement Fullfillment</t>
  </si>
  <si>
    <t>OCTILO_5_WIND</t>
  </si>
  <si>
    <t>Table 6- Monthly Flexible Capacity Requirements (MW)</t>
  </si>
  <si>
    <t>Flexible Capacity Category</t>
  </si>
  <si>
    <t>Flex Category</t>
  </si>
  <si>
    <t>Flex Categories</t>
  </si>
  <si>
    <t>Categories</t>
  </si>
  <si>
    <t>ON PEAK (May-Sept.)</t>
  </si>
  <si>
    <t>Up to 5%</t>
  </si>
  <si>
    <t>OFF PEAK (Jan.-Apr. &amp; Oct.-Dec.)</t>
  </si>
  <si>
    <t>Flexible Category 1
(MW)</t>
  </si>
  <si>
    <t>Flexible Category 3
(MW)</t>
  </si>
  <si>
    <t>Total Flex Capacity
(MW)</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</si>
  <si>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</si>
  <si>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</si>
  <si>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</si>
  <si>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</si>
  <si>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</si>
  <si>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</si>
  <si>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</si>
  <si>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</si>
  <si>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</si>
  <si>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</si>
  <si>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</si>
  <si>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</si>
  <si>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</si>
  <si>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</si>
  <si>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</si>
  <si>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</si>
  <si>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</si>
  <si>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</si>
  <si>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</si>
  <si>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</si>
  <si>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</si>
  <si>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</si>
  <si>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</si>
  <si>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</si>
  <si>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</si>
  <si>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</si>
  <si>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</si>
  <si>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CAVLSR_2_BSOLAR</t>
  </si>
  <si>
    <t>HURON_6_SOLAR</t>
  </si>
  <si>
    <t>Flexible Resource List</t>
  </si>
  <si>
    <t>PGE</t>
  </si>
  <si>
    <t>Table 5- Incremental Local Area LCR Allocations (MW)</t>
  </si>
  <si>
    <t>Local Area - incremental - Please consult instructions</t>
  </si>
  <si>
    <t>ATWELL_1_SOLAR</t>
  </si>
  <si>
    <t>COGNAT_1_UNIT</t>
  </si>
  <si>
    <t>ALPSLR_1_NTHSLR</t>
  </si>
  <si>
    <t>ALPSLR_1_SPSSLR</t>
  </si>
  <si>
    <t>ALT6DN_2_WIND7</t>
  </si>
  <si>
    <t>ALT6DS_2_WIND9</t>
  </si>
  <si>
    <t>BRDSLD_2_SHLO3B</t>
  </si>
  <si>
    <t>BREGGO_6_SOLAR</t>
  </si>
  <si>
    <t>BUCKWD_1_NPALM1</t>
  </si>
  <si>
    <t>CATLNA_2_SOLAR</t>
  </si>
  <si>
    <t>COCOPP_2_CTG1</t>
  </si>
  <si>
    <t>COCOPP_2_CTG2</t>
  </si>
  <si>
    <t>COCOPP_2_CTG3</t>
  </si>
  <si>
    <t>COCOPP_2_CTG4</t>
  </si>
  <si>
    <t>CONTRL_1_CASAD3</t>
  </si>
  <si>
    <t>ELSEGN_2_UN1011</t>
  </si>
  <si>
    <t>ELSEGN_2_UN2021</t>
  </si>
  <si>
    <t>JAWBNE_2_NSRWND</t>
  </si>
  <si>
    <t>KELSO_2_UNITS</t>
  </si>
  <si>
    <t>LODIEC_2_PL1X2</t>
  </si>
  <si>
    <t>MANZNA_2_WIND</t>
  </si>
  <si>
    <t>MNDALY_6_MCGRTH</t>
  </si>
  <si>
    <t>NEENCH_6_SOLAR</t>
  </si>
  <si>
    <t>NZWIND_6_CALWND</t>
  </si>
  <si>
    <t>ROSMDW_2_WIND1</t>
  </si>
  <si>
    <t>RUSCTY_2_UNITS</t>
  </si>
  <si>
    <t>SCHLTE_1_PL1X3</t>
  </si>
  <si>
    <t>SENTNL_2_CTG1</t>
  </si>
  <si>
    <t>SENTNL_2_CTG2</t>
  </si>
  <si>
    <t>SENTNL_2_CTG3</t>
  </si>
  <si>
    <t>COLUSA_2_PL1X3</t>
  </si>
  <si>
    <t>COPMTN_2_SOLAR1</t>
  </si>
  <si>
    <t>HATLOS_6_LSCRK</t>
  </si>
  <si>
    <t>HATRDG_2_WIND</t>
  </si>
  <si>
    <t>HUMBPP_1_UNITS3</t>
  </si>
  <si>
    <t>San Diego-IV</t>
  </si>
  <si>
    <t>Coincident Peak Demand</t>
  </si>
  <si>
    <t xml:space="preserve">CEC Coincident Peak Estimate for Comparison </t>
  </si>
  <si>
    <t>Big Creek-Ventura</t>
  </si>
  <si>
    <t>Bay Area</t>
  </si>
  <si>
    <t xml:space="preserve">Worksheet III.  RESOURCES </t>
  </si>
  <si>
    <t xml:space="preserve">III. Flexible Resources </t>
  </si>
  <si>
    <t xml:space="preserve">Filing type: __Month Ahead __Year Ahead __Revisions w/o extra procurement __Revisions w/extra procurement:   __Local  __System </t>
  </si>
  <si>
    <t>Instructions for Year-ahead Local and Flexible RA Reporting Template</t>
  </si>
  <si>
    <r>
      <t xml:space="preserve">Zonal Location: </t>
    </r>
    <r>
      <rPr>
        <sz val="12"/>
        <rFont val="Times New Roman"/>
        <family val="1"/>
      </rPr>
      <t xml:space="preserve"> This is populated automatically when a Scheduling Resource ID is selected from the drop down list in the Scheduling Resource ID Column C.  If the LSE cuts and pastes a large array of cells, the LSE must ensure that Local Area and Zonal Location information is still correct.  The column will list all Local Areas as well as "North" and "South" to indicate Zonal Location.</t>
    </r>
  </si>
  <si>
    <t>BUCKBL_2_PL1X3</t>
  </si>
  <si>
    <t>OGROVE_6_PL1X2</t>
  </si>
  <si>
    <t>VACADX_1_SOLAR</t>
  </si>
  <si>
    <t xml:space="preserve"> </t>
  </si>
  <si>
    <t>Final Load Forecast for RA Compliance</t>
  </si>
  <si>
    <t>SAUGUS_7_CHIQCN</t>
  </si>
  <si>
    <t>SISQUC_1_SMARIA</t>
  </si>
  <si>
    <r>
      <t xml:space="preserve">MW not committed as RA Capacity - </t>
    </r>
    <r>
      <rPr>
        <sz val="12"/>
        <rFont val="Times New Roman"/>
        <family val="1"/>
      </rPr>
      <t xml:space="preserve">For each month please enter the  amount of MW, for that particular resource, that are not listed as a RA resource or committed to the CAISO up to the full NQC in the year-ahead local filing. </t>
    </r>
  </si>
  <si>
    <t>ALTA4A_2_CPCW1</t>
  </si>
  <si>
    <t>ALTA4B_2_CPCW2</t>
  </si>
  <si>
    <t>ALTA4B_2_CPCW3</t>
  </si>
  <si>
    <t>ALTA3A_2_CPCE4</t>
  </si>
  <si>
    <t>ALTA3A_2_CPCE5</t>
  </si>
  <si>
    <t>ANAHM_2_CANYN3</t>
  </si>
  <si>
    <t>ANAHM_2_CANYN4</t>
  </si>
  <si>
    <t>BRDSLD_2_MTZUMA</t>
  </si>
  <si>
    <t>CHILLS_1_SYCENG</t>
  </si>
  <si>
    <r>
      <t>Local Area:</t>
    </r>
    <r>
      <rPr>
        <sz val="12"/>
        <rFont val="Times New Roman"/>
        <family val="1"/>
      </rPr>
      <t xml:space="preserve"> Please do not enter any information into this column, as this column is automatically prepopulated when the LSE selects the Scheduling Resource ID from the drop down list in Column B.  This represents the location of the generator in Local RAR Area from CAISO Local Units list. </t>
    </r>
  </si>
  <si>
    <t>MARTIN_1_SUNSET</t>
  </si>
  <si>
    <t>MENBIO_6_RENEW1</t>
  </si>
  <si>
    <t>MOORPK_2_CALABS</t>
  </si>
  <si>
    <t>RVSIDE_2_RERCU3</t>
  </si>
  <si>
    <t>RVSIDE_2_RERCU4</t>
  </si>
  <si>
    <t>C. Instructions for the LSE Allocations and ID and Local Area Tabs</t>
  </si>
  <si>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</si>
  <si>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r>
      <t>Scheduling Resource ID</t>
    </r>
    <r>
      <rPr>
        <sz val="12"/>
        <rFont val="Times New Roman"/>
        <family val="1"/>
      </rPr>
      <t xml:space="preserve"> – The CAISO-assigned Scheduling Resource ID for this resource, either aggregate or unit specific.  Please select the Scheduling Resource ID from the in-cell dropdown menu.  The dropdown menu is linked to the updated NQC list that is included in this template.  </t>
    </r>
  </si>
  <si>
    <t>BLYTHE_1_SOLAR1</t>
  </si>
  <si>
    <t>CHINO_2_SOLAR</t>
  </si>
  <si>
    <t>Capacity Effective Start Date (mm/dd/yyyy)</t>
  </si>
  <si>
    <t>Capacity Effective End Date (mm/dd/yyyy)</t>
  </si>
  <si>
    <t>SPIFBD_1_PL1X2</t>
  </si>
  <si>
    <t>USWNDR_2_SMUD</t>
  </si>
  <si>
    <t>Full NQC value of Resource</t>
  </si>
  <si>
    <t>Worksheet II.  Additional Local Resource List</t>
  </si>
  <si>
    <t>II. Physical Resources in ISO Control Area procured but not committed to CAISO for RA</t>
  </si>
  <si>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</si>
  <si>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</si>
  <si>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Commission ruling or order that mandates this filing:</t>
    </r>
    <r>
      <rPr>
        <sz val="12"/>
        <rFont val="Times New Roman"/>
        <family val="1"/>
      </rPr>
      <t xml:space="preserve">  In general, Commission Decisions D.05-10-042 and D.06-06-064 order LSEs to submit these filings, so please indicate that here.</t>
    </r>
  </si>
  <si>
    <r>
      <t>LSE Capacity Contract Identifier</t>
    </r>
    <r>
      <rPr>
        <sz val="12"/>
        <rFont val="Times New Roman"/>
        <family val="1"/>
      </rPr>
      <t xml:space="preserve"> - The unique identifier used by the LSE to identify the contract in their own internal bookkeeping.  This number is used to track a contract during compliance validation.</t>
    </r>
  </si>
  <si>
    <t>Service Area</t>
  </si>
  <si>
    <t>CHWCHL_1_BIOMAS</t>
  </si>
  <si>
    <t>ELNIDP_6_BIOMAS</t>
  </si>
  <si>
    <t>GARNET_1_WIND</t>
  </si>
  <si>
    <t>SAUGUS_6_MWDFTH</t>
  </si>
  <si>
    <t>VILLPK_6_MWDYOR</t>
  </si>
  <si>
    <t>WHEATL_6_LNDFIL</t>
  </si>
  <si>
    <t>LSE Capacity Contract Identifier</t>
  </si>
  <si>
    <t xml:space="preserve">Scheduling Resource ID </t>
  </si>
  <si>
    <t>PWEST_1_UNIT</t>
  </si>
  <si>
    <t>SPBURN_7_SNOWMT</t>
  </si>
  <si>
    <t>VALLEY_5_PERRIS</t>
  </si>
  <si>
    <t>VALLEY_5_REDMTN</t>
  </si>
  <si>
    <t>ELCAJN_6_LM6K</t>
  </si>
  <si>
    <t>LAWRNC_7_SUNYVL</t>
  </si>
  <si>
    <t>OMAR_2_UNIT 1</t>
  </si>
  <si>
    <t>OMAR_2_UNIT 2</t>
  </si>
  <si>
    <t>OMAR_2_UNIT 3</t>
  </si>
  <si>
    <t>OMAR_2_UNIT 4</t>
  </si>
  <si>
    <t>OTMESA_2_PL1X3</t>
  </si>
  <si>
    <t>PLSNTG_7_LNCLND</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</si>
  <si>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</si>
  <si>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GATWAY_2_PL1X3</t>
  </si>
  <si>
    <t>LACIEN_2_VENICE</t>
  </si>
  <si>
    <t>KIRKER_7_KELCYN</t>
  </si>
  <si>
    <t>MIRLOM_7_MWDLKM</t>
  </si>
  <si>
    <t>MRGT_6_MEF2</t>
  </si>
  <si>
    <t>OXMTN_6_LNDFIL</t>
  </si>
  <si>
    <t>PADUA_6_MWDSDM</t>
  </si>
  <si>
    <t>PNCHEG_2_PL1X4</t>
  </si>
  <si>
    <t>PNCHPP_1_PL1X2</t>
  </si>
  <si>
    <t>MOJAVE_1_SIPHON</t>
  </si>
  <si>
    <t>OLINDA_2_COYCRK</t>
  </si>
  <si>
    <t>KELYRG_6_UNIT</t>
  </si>
  <si>
    <t>Date of Filing</t>
  </si>
  <si>
    <t>Date and content of original Confidentiality Declaration that covers this filing:______________________</t>
  </si>
  <si>
    <t>Please check the boxes below as appropriate</t>
  </si>
  <si>
    <t xml:space="preserve">Contact Person for Questions about this Filing </t>
  </si>
  <si>
    <t>Email</t>
  </si>
  <si>
    <t>Email address to receive approval or rejection letter:</t>
  </si>
  <si>
    <t>LSE Capacity Contract Number</t>
  </si>
  <si>
    <t>Commission Ruling or Decision that requires this filing:</t>
  </si>
  <si>
    <t>BIGCRK_2_EXESWD</t>
  </si>
  <si>
    <t>BRDSLD_2_SHILO2</t>
  </si>
  <si>
    <t>CENTER_2_RHONDO</t>
  </si>
  <si>
    <t>CENTRY_6_PL1X4</t>
  </si>
  <si>
    <t>VILLPK_2_VALLYV</t>
  </si>
  <si>
    <t>DAVIS_7_MNMETH</t>
  </si>
  <si>
    <t>DEADCK_1_UNIT</t>
  </si>
  <si>
    <t>DREWS_6_PL1X4</t>
  </si>
  <si>
    <t>EASTWD_7_UNIT</t>
  </si>
  <si>
    <t>HATCR1_7_UNIT</t>
  </si>
  <si>
    <t>HATCR2_7_UNIT</t>
  </si>
  <si>
    <t>HELMPG_7_UNIT 1</t>
  </si>
  <si>
    <t>HELMPG_7_UNIT 2</t>
  </si>
  <si>
    <t>HELMPG_7_UNIT 3</t>
  </si>
  <si>
    <t>HENRTA_6_UNITA1</t>
  </si>
  <si>
    <t>HENRTA_6_UNITA2</t>
  </si>
  <si>
    <t>HIDSRT_2_UNITS</t>
  </si>
  <si>
    <t>HIGGNS_7_QFUNTS</t>
  </si>
  <si>
    <t>HINSON_6_LBECH1</t>
  </si>
  <si>
    <t>HINSON_6_LBECH2</t>
  </si>
  <si>
    <t>HINSON_6_LBECH3</t>
  </si>
  <si>
    <t>HINSON_6_LBECH4</t>
  </si>
  <si>
    <t>HINSON_6_SERRGN</t>
  </si>
  <si>
    <t>HNTGBH_7_UNIT 2</t>
  </si>
  <si>
    <t>HYTTHM_2_UNITS</t>
  </si>
  <si>
    <t>IGNACO_1_QF</t>
  </si>
  <si>
    <t>INDIGO_1_UNIT 1</t>
  </si>
  <si>
    <t>INDIGO_1_UNIT 2</t>
  </si>
  <si>
    <t>MIRLOM_2_CORONA</t>
  </si>
  <si>
    <t>MIRLOM_2_TEMESC</t>
  </si>
  <si>
    <t>INDIGO_1_UNIT 3</t>
  </si>
  <si>
    <t>EXCHEC_7_UNIT 1</t>
  </si>
  <si>
    <t>FLOWD2_2_FPLWND</t>
  </si>
  <si>
    <t>FMEADO_6_HELLHL</t>
  </si>
  <si>
    <t>FMEADO_7_UNIT</t>
  </si>
  <si>
    <t>FORBST_7_UNIT 1</t>
  </si>
  <si>
    <t>FORKBU_6_UNIT</t>
  </si>
  <si>
    <t>FRIANT_6_UNITS</t>
  </si>
  <si>
    <t>FTSWRD_7_QFUNTS</t>
  </si>
  <si>
    <t>FULTON_1_QF</t>
  </si>
  <si>
    <t>GARNET_1_UNITS</t>
  </si>
  <si>
    <t>GEYS11_7_UNIT11</t>
  </si>
  <si>
    <t>GEYS12_7_UNIT12</t>
  </si>
  <si>
    <t>GEYS13_7_UNIT13</t>
  </si>
  <si>
    <t>GEYS14_7_UNIT14</t>
  </si>
  <si>
    <t>GEYS16_7_UNIT16</t>
  </si>
  <si>
    <t>GEYS17_7_UNIT17</t>
  </si>
  <si>
    <t>GEYS18_7_UNIT18</t>
  </si>
  <si>
    <t>GEYS20_7_UNIT20</t>
  </si>
  <si>
    <t>GILROY_1_UNIT</t>
  </si>
  <si>
    <t>GILRPP_1_PL1X2</t>
  </si>
  <si>
    <t>GILRPP_1_PL3X4</t>
  </si>
  <si>
    <t>GLNARM_7_UNIT 1</t>
  </si>
  <si>
    <t>GLNARM_7_UNIT 2</t>
  </si>
  <si>
    <t>GLNARM_7_UNIT 3</t>
  </si>
  <si>
    <t>GLNARM_7_UNIT 4</t>
  </si>
  <si>
    <t>GOLETA_2_QF</t>
  </si>
  <si>
    <t>GOLETA_6_ELLWOD</t>
  </si>
  <si>
    <t>GRIZLY_1_UNIT 1</t>
  </si>
  <si>
    <t>GRNVLY_7_SCLAND</t>
  </si>
  <si>
    <t>CRNEVL_6_CRNVA</t>
  </si>
  <si>
    <t>CRNEVL_6_SJQN 2</t>
  </si>
  <si>
    <t>CRSTWD_6_KUMYAY</t>
  </si>
  <si>
    <t>CSCCOG_1_UNIT 1</t>
  </si>
  <si>
    <t>CSCGNR_1_UNIT 1</t>
  </si>
  <si>
    <t>CSCGNR_1_UNIT 2</t>
  </si>
  <si>
    <t>CSTRVL_7_PL1X2</t>
  </si>
  <si>
    <t>GWFPWR_1_UNITS</t>
  </si>
  <si>
    <t>GYS5X6_7_UNITS</t>
  </si>
  <si>
    <t>GYS7X8_7_UNITS</t>
  </si>
  <si>
    <t>GYSRVL_7_WSPRNG</t>
  </si>
  <si>
    <t>HAASPH_7_PL1X2</t>
  </si>
  <si>
    <t>HALSEY_6_UNIT</t>
  </si>
  <si>
    <t>NP26 Condition 2 RMR</t>
  </si>
  <si>
    <t>DMDVLY_1_UNITS</t>
  </si>
  <si>
    <t>DONNLS_7_UNIT</t>
  </si>
  <si>
    <t>DOUBLC_1_UNITS</t>
  </si>
  <si>
    <t>DRUM_7_PL1X2</t>
  </si>
  <si>
    <t>DRUM_7_PL3X4</t>
  </si>
  <si>
    <t>DRUM_7_UNIT 5</t>
  </si>
  <si>
    <t>DSABLA_7_UNIT</t>
  </si>
  <si>
    <t>DUANE_1_PL1X3</t>
  </si>
  <si>
    <t>DUTCH1_7_UNIT 1</t>
  </si>
  <si>
    <t>DUTCH2_7_UNIT 1</t>
  </si>
  <si>
    <t>DVLCYN_1_UNITS</t>
  </si>
  <si>
    <t>ELCAJN_6_UNITA1</t>
  </si>
  <si>
    <t>ELDORO_7_UNIT 1</t>
  </si>
  <si>
    <t>ELDORO_7_UNIT 2</t>
  </si>
  <si>
    <t>ELECTR_7_PL1X3</t>
  </si>
  <si>
    <t>ELKCRK_6_STONYG</t>
  </si>
  <si>
    <t>ELKHIL_2_PL1X3</t>
  </si>
  <si>
    <t>ELLIS_2_QF</t>
  </si>
  <si>
    <t>CARBOU_7_PL4X5</t>
  </si>
  <si>
    <t>CARBOU_7_UNIT 1</t>
  </si>
  <si>
    <t>CEDRCK_6_UNIT</t>
  </si>
  <si>
    <t>CENTER_6_PEAKER</t>
  </si>
  <si>
    <t>ESCNDO_6_PL1X2</t>
  </si>
  <si>
    <t>ESCNDO_6_UNITB1</t>
  </si>
  <si>
    <t>ETIWND_2_FONTNA</t>
  </si>
  <si>
    <t>ETIWND_6_GRPLND</t>
  </si>
  <si>
    <t>ETIWND_6_MWDETI</t>
  </si>
  <si>
    <t>CLRKRD_6_LIMESD</t>
  </si>
  <si>
    <t>COLEMN_2_UNIT</t>
  </si>
  <si>
    <t>COLGAT_7_UNIT 1</t>
  </si>
  <si>
    <t>COLGAT_7_UNIT 2</t>
  </si>
  <si>
    <t>COLTON_6_AGUAM1</t>
  </si>
  <si>
    <t>COLVIL_7_PL1X2</t>
  </si>
  <si>
    <t>CONTRL_1_LUNDY</t>
  </si>
  <si>
    <t>CONTRL_1_OXBOW</t>
  </si>
  <si>
    <t>CONTRL_1_POOLE</t>
  </si>
  <si>
    <t>CONTRL_1_QF</t>
  </si>
  <si>
    <t>CONTRL_1_RUSHCK</t>
  </si>
  <si>
    <t>CORONS_6_CLRWTR</t>
  </si>
  <si>
    <t>COVERD_2_QFUNTS</t>
  </si>
  <si>
    <t>COWCRK_2_UNIT</t>
  </si>
  <si>
    <t>CPSTNO_7_PRMADS</t>
  </si>
  <si>
    <t>CRESSY_1_PARKER</t>
  </si>
  <si>
    <t>CRESTA_7_PL1X2</t>
  </si>
  <si>
    <t>ALAMIT_7_UNIT 5</t>
  </si>
  <si>
    <t>ALAMO_6_UNIT</t>
  </si>
  <si>
    <t>ALMEGT_1_UNIT 1</t>
  </si>
  <si>
    <t>Month</t>
  </si>
  <si>
    <t>ALMEGT_1_UNIT 2</t>
  </si>
  <si>
    <t>ANTLPE_2_QF</t>
  </si>
  <si>
    <t>BALCHS_7_UNIT 1</t>
  </si>
  <si>
    <t>BALCHS_7_UNIT 2</t>
  </si>
  <si>
    <t>BALCHS_7_UNIT 3</t>
  </si>
  <si>
    <t>BARRE_2_QF</t>
  </si>
  <si>
    <t>BARRE_6_PEAKER</t>
  </si>
  <si>
    <t>DEERCR_6_UNIT 1</t>
  </si>
  <si>
    <t>DELTA_2_PL1X4</t>
  </si>
  <si>
    <t>BISHOP_1_UNITS</t>
  </si>
  <si>
    <t>BLACK_7_UNIT 1</t>
  </si>
  <si>
    <t>BLACK_7_UNIT 2</t>
  </si>
  <si>
    <t>BLCKBT_2_STONEY</t>
  </si>
  <si>
    <t>BNNIEN_7_ALTAPH</t>
  </si>
  <si>
    <t>BOGUE_1_UNITA1</t>
  </si>
  <si>
    <t>BORDER_6_UNITA1</t>
  </si>
  <si>
    <t>BRDSLD_2_HIWIND</t>
  </si>
  <si>
    <t>BRDSLD_2_SHILO1</t>
  </si>
  <si>
    <t>BUCKCK_7_OAKFLT</t>
  </si>
  <si>
    <t>BUCKCK_7_PL1X2</t>
  </si>
  <si>
    <t>BUCKWD_7_WINTCV</t>
  </si>
  <si>
    <t>BURNYF_2_UNIT 1</t>
  </si>
  <si>
    <t>BUTTVL_7_UNIT 1</t>
  </si>
  <si>
    <t>CABZON_1_WINDA1</t>
  </si>
  <si>
    <t>CALGEN_1_UNITS</t>
  </si>
  <si>
    <t>CALPIN_1_AGNEW</t>
  </si>
  <si>
    <t>CARBOU_7_PL2X3</t>
  </si>
  <si>
    <t>BDGRCK_1_UNITS</t>
  </si>
  <si>
    <t>BEARDS_7_UNIT 1</t>
  </si>
  <si>
    <t>BEARMT_1_UNIT</t>
  </si>
  <si>
    <t>BELDEN_7_UNIT 1</t>
  </si>
  <si>
    <t>BIOMAS_1_UNIT 1</t>
  </si>
  <si>
    <t>BISHOP_1_ALAMO</t>
  </si>
  <si>
    <t>Compliance Year:</t>
  </si>
  <si>
    <t>Summary Table 1, Total Claimed Resource Adequacy Capacity in LA Basin Local Area (MW)</t>
  </si>
  <si>
    <t>Date</t>
  </si>
  <si>
    <t>May RA Capacity</t>
  </si>
  <si>
    <t>Nov. RA Capacity</t>
  </si>
  <si>
    <t>Dec. RA Capacity</t>
  </si>
  <si>
    <t>Feb. RA Capacity</t>
  </si>
  <si>
    <t>Jan. RA Capacity</t>
  </si>
  <si>
    <t>Aug. RA Capacity</t>
  </si>
  <si>
    <t>Oct. RA Capacity</t>
  </si>
  <si>
    <t>Subtotal</t>
  </si>
  <si>
    <t>LSE contract with RMR unit</t>
  </si>
  <si>
    <t>CHICPK_7_UNIT 1</t>
  </si>
  <si>
    <t>CHILLS_7_UNITA1</t>
  </si>
  <si>
    <t>CHINO_2_QF</t>
  </si>
  <si>
    <t>CHINO_7_MILIKN</t>
  </si>
  <si>
    <t>CHWCHL_1_UNIT</t>
  </si>
  <si>
    <t>CLOVER_2_UNIT</t>
  </si>
  <si>
    <t>RA Contract</t>
  </si>
  <si>
    <t>Mar. RA Capacity</t>
  </si>
  <si>
    <t>Apr. RA Capacity</t>
  </si>
  <si>
    <t>Jun. RA Capacity</t>
  </si>
  <si>
    <t>Jul. RA Capacity</t>
  </si>
  <si>
    <t>Sep. RA Capacity</t>
  </si>
  <si>
    <t>Path 26</t>
  </si>
  <si>
    <t>ADLIN_1_UNITS</t>
  </si>
  <si>
    <t>North</t>
  </si>
  <si>
    <t>AGRICO_6_PL3N5</t>
  </si>
  <si>
    <t>AGRICO_7_UNIT</t>
  </si>
  <si>
    <t>South</t>
  </si>
  <si>
    <t>ALAMIT_7_UNIT 3</t>
  </si>
  <si>
    <t>ALAMIT_7_UNIT 4</t>
  </si>
  <si>
    <r>
      <t xml:space="preserve">LSE contract with RMR unit: </t>
    </r>
    <r>
      <rPr>
        <sz val="12"/>
        <rFont val="Times New Roman"/>
        <family val="1"/>
      </rPr>
      <t>For units that were included on the Provisional RMR List issued by the CAISO, please indicate here whether the LSE has signed a contract with the unit, and what type of contract the LSE signed.  Please select from the menu either 'Full RA Contract' or 'Wraparound.'  To qualify as meeting Local RAR, a wraparound contract must fully displace the RMR contract fixed costs.  The wraparound contract also must allow the generator to set the Annual Fixed Recovery Cost (AFRC) or Fixed Option Payment Factor (FOPF) of Annual Fixed Revenue Requirements (AFRR) to zero, such that the contracting LSE is paying 100% of the fixed costs and no other transmission customers are paying for that part of the RMR contract obligation.</t>
    </r>
  </si>
  <si>
    <t>Summary Table 2, Total Claimed Resource Adequacy Capacity in Big Creek/Ventura Local Area (MW)</t>
  </si>
  <si>
    <t>I. Physical Resources in ISO Control Area</t>
  </si>
  <si>
    <t>Scheduling Coordinator:</t>
  </si>
  <si>
    <t>Consistent with Rules 1 and 2.4 of the CPUC's Rules of Practice and</t>
  </si>
  <si>
    <t>shall expressly certify, under penalty of perjury, the following:</t>
  </si>
  <si>
    <t>Procedure, this resource adequacy compliance filing</t>
  </si>
  <si>
    <t>has been verified by an officer of the corporation, who</t>
  </si>
  <si>
    <t>Name:</t>
  </si>
  <si>
    <t>Email:</t>
  </si>
  <si>
    <t>Telephone:</t>
  </si>
  <si>
    <t>Certification of Information:</t>
  </si>
  <si>
    <t>Name of Load Serving Entity (LSE):</t>
  </si>
  <si>
    <t>1. I have responsibility for the activities reflected in this filing;</t>
  </si>
  <si>
    <t>City:</t>
  </si>
  <si>
    <t>State:</t>
  </si>
  <si>
    <t xml:space="preserve">Worksheet A. CERTIFICATION FORM </t>
  </si>
  <si>
    <t>Certified By Authorized LSE Representative (Name):</t>
  </si>
  <si>
    <t>Signature (sign the hard copy of filing):</t>
  </si>
  <si>
    <t>Address:</t>
  </si>
  <si>
    <t>Address 2:</t>
  </si>
  <si>
    <t xml:space="preserve">Worksheet I.  RESOURCES </t>
  </si>
  <si>
    <t>Energy Service Provider Registration Number (if applicable):</t>
  </si>
  <si>
    <t>Back-Up Contact Person for Questions about this Filing (Optional):</t>
  </si>
  <si>
    <t>Zip:</t>
  </si>
  <si>
    <t>Notes:</t>
  </si>
  <si>
    <t>These instructions for the RA Reporting Template spreadsheet consist of the following:</t>
  </si>
  <si>
    <r>
      <t>A.</t>
    </r>
    <r>
      <rPr>
        <b/>
        <i/>
        <sz val="7"/>
        <rFont val="Times New Roman"/>
        <family val="1"/>
      </rPr>
      <t xml:space="preserve">   </t>
    </r>
    <r>
      <rPr>
        <b/>
        <i/>
        <sz val="14"/>
        <rFont val="Arial"/>
        <family val="2"/>
      </rPr>
      <t>Overview</t>
    </r>
  </si>
  <si>
    <t>WRGHTP_7_AMENGY</t>
  </si>
  <si>
    <t>Title:</t>
  </si>
  <si>
    <t>Date:</t>
  </si>
  <si>
    <r>
      <t>B.</t>
    </r>
    <r>
      <rPr>
        <b/>
        <i/>
        <sz val="7"/>
        <rFont val="Times New Roman"/>
        <family val="1"/>
      </rPr>
      <t xml:space="preserve">   </t>
    </r>
    <r>
      <rPr>
        <b/>
        <i/>
        <sz val="14"/>
        <rFont val="Arial"/>
        <family val="2"/>
      </rPr>
      <t>Instructions for the Certification Sheet</t>
    </r>
  </si>
  <si>
    <t>The Certification Sheet is to be completed and signed by an appropriate officer of the company.</t>
  </si>
  <si>
    <t>LA Basin</t>
  </si>
  <si>
    <t>3. Based on my knowledge, information, or belief, this filing does not contain any untrue statement of a material fact or omit to state a material fact necessary to make the statements made;</t>
  </si>
  <si>
    <t>4. Based on my knowledge, information, or belief, this [filing] contains all of the information required to be provided by CPUC orders, rules, and regulations.</t>
  </si>
  <si>
    <t>2. I have reviewed, or have caused to be reviewed, this compliance filing;</t>
  </si>
  <si>
    <t>Wraparound</t>
  </si>
  <si>
    <t>Scheduling Resource ID</t>
  </si>
  <si>
    <r>
      <t>Title</t>
    </r>
    <r>
      <rPr>
        <sz val="12"/>
        <rFont val="Times New Roman"/>
        <family val="1"/>
      </rPr>
      <t xml:space="preserve"> – The title of the person responsible for the accuracy and completeness of the form. </t>
    </r>
  </si>
  <si>
    <t>WSENGY_1_UNIT 1</t>
  </si>
  <si>
    <t>YUBACT_1_SUNSWT</t>
  </si>
  <si>
    <t>YUBACT_6_UNITA1</t>
  </si>
  <si>
    <t>ZOND_6_UNIT</t>
  </si>
  <si>
    <t>CONFIDENTIAL</t>
  </si>
  <si>
    <t>Element</t>
  </si>
  <si>
    <t>Submitted LSE Forecast (Metered Load + T&amp;D Losses + UFE)</t>
  </si>
  <si>
    <t>SCE</t>
  </si>
  <si>
    <t>Total</t>
  </si>
  <si>
    <t>Pro rata adjustment to match CEC forecast within 1%</t>
  </si>
  <si>
    <t>Coincidence Adjustment</t>
  </si>
  <si>
    <t>SCE Service Area</t>
  </si>
  <si>
    <t>TOTAL</t>
  </si>
  <si>
    <t>PG&amp;E Service Area</t>
  </si>
  <si>
    <t>SDG&amp;E Service Area</t>
  </si>
  <si>
    <t>TOTAL DEMAND RESPONSE RESOURCES</t>
  </si>
  <si>
    <t>SP26 CAM Capacity</t>
  </si>
  <si>
    <t>NP26 CAM Capacity</t>
  </si>
  <si>
    <r>
      <t>Telephone</t>
    </r>
    <r>
      <rPr>
        <sz val="12"/>
        <rFont val="Times New Roman"/>
        <family val="1"/>
      </rPr>
      <t xml:space="preserve"> - Enter the Telephone number of the contact or back up contact person for this filing</t>
    </r>
  </si>
  <si>
    <t>RA Compliance Period covered by this Filing:</t>
  </si>
  <si>
    <t>TIFFNY_1_DILLON</t>
  </si>
  <si>
    <t>TIGRCK_7_UNITS</t>
  </si>
  <si>
    <t>TOADTW_6_UNIT</t>
  </si>
  <si>
    <t>TULLCK_7_UNITS</t>
  </si>
  <si>
    <t>UKIAH_7_LAKEMN</t>
  </si>
  <si>
    <t>ULTPCH_1_UNIT 1</t>
  </si>
  <si>
    <t>ULTPFR_1_UNIT 1</t>
  </si>
  <si>
    <t>ULTRCK_2_UNIT</t>
  </si>
  <si>
    <t>CAISO System</t>
  </si>
  <si>
    <t>WISHON_6_UNITS</t>
  </si>
  <si>
    <t>WNDMAS_2_UNIT 1</t>
  </si>
  <si>
    <t>WOLFSK_1_UNITA1</t>
  </si>
  <si>
    <t>RVRVEW_1_UNITA1</t>
  </si>
  <si>
    <t>RVSIDE_6_RERCU1</t>
  </si>
  <si>
    <t>RVSIDE_6_RERCU2</t>
  </si>
  <si>
    <t>Worksheet A. SUMMARY</t>
  </si>
  <si>
    <t>RVSIDE_6_SPRING</t>
  </si>
  <si>
    <t>USWPJR_2_UNITS</t>
  </si>
  <si>
    <t>VACADX_1_UNITA1</t>
  </si>
  <si>
    <t>VERNON_6_GONZL1</t>
  </si>
  <si>
    <t>VERNON_6_GONZL2</t>
  </si>
  <si>
    <t>VERNON_6_MALBRG</t>
  </si>
  <si>
    <t>VESTAL_6_QF</t>
  </si>
  <si>
    <t>VISTA_6_QF</t>
  </si>
  <si>
    <t>VOLTA_2_UNIT 1</t>
  </si>
  <si>
    <t>VOLTA_2_UNIT 2</t>
  </si>
  <si>
    <t>VOLTA_7_QFUNTS</t>
  </si>
  <si>
    <t>WADHAM_6_UNIT</t>
  </si>
  <si>
    <t>WALNUT_6_HILLGEN</t>
  </si>
  <si>
    <t>WALNUT_7_WCOVST</t>
  </si>
  <si>
    <t>WARNE_2_UNIT</t>
  </si>
  <si>
    <t>WDLEAF_7_UNIT 1</t>
  </si>
  <si>
    <t>WESTPT_2_UNIT</t>
  </si>
  <si>
    <t>WHTWTR_1_WINDA1</t>
  </si>
  <si>
    <t>WISE_1_UNIT 1</t>
  </si>
  <si>
    <t>WISE_1_UNIT 2</t>
  </si>
  <si>
    <t>SLUISP_2_UNITS</t>
  </si>
  <si>
    <t>SLYCRK_1_UNIT 1</t>
  </si>
  <si>
    <t>SMPRIP_1_SMPSON</t>
  </si>
  <si>
    <t>SMUDGO_7_UNIT 1</t>
  </si>
  <si>
    <t>SNCLRA_6_QF</t>
  </si>
  <si>
    <t>SNDBAR_7_UNIT 1</t>
  </si>
  <si>
    <t>SNMALF_6_UNITS</t>
  </si>
  <si>
    <t>SOUTH_2_UNIT</t>
  </si>
  <si>
    <t>SPAULD_6_UNIT 3</t>
  </si>
  <si>
    <t>SPAULD_6_UNIT12</t>
  </si>
  <si>
    <t>SPBURN_2_UNIT 1</t>
  </si>
  <si>
    <t>SPI LI_2_UNIT 1</t>
  </si>
  <si>
    <t>SPICER_1_UNITS</t>
  </si>
  <si>
    <t>SPQUIN_6_SRPCQU</t>
  </si>
  <si>
    <t>SPRGAP_1_UNIT 1</t>
  </si>
  <si>
    <t>SPRGVL_2_QF</t>
  </si>
  <si>
    <t>SPRGVL_2_TULESC</t>
  </si>
  <si>
    <t>PHOENX_1_UNIT</t>
  </si>
  <si>
    <t>PINFLT_7_UNITS</t>
  </si>
  <si>
    <t>PIT1_7_UNIT 1</t>
  </si>
  <si>
    <t>PIT1_7_UNIT 2</t>
  </si>
  <si>
    <t>PIT3_7_PL1X3</t>
  </si>
  <si>
    <t>PIT4_7_PL1X2</t>
  </si>
  <si>
    <t>STANIS_7_UNIT 1</t>
  </si>
  <si>
    <t>STIGCT_2_LODI</t>
  </si>
  <si>
    <t>STNRES_1_UNIT</t>
  </si>
  <si>
    <t>SUNRIS_2_PL1X3</t>
  </si>
  <si>
    <t>SUNSET_2_UNITS</t>
  </si>
  <si>
    <t>TBLMTN_6_QF</t>
  </si>
  <si>
    <t>LSE Allocations Tab</t>
  </si>
  <si>
    <t>ID and Local Area Tab</t>
  </si>
  <si>
    <t>TERMEX_2_PL1X3</t>
  </si>
  <si>
    <t>TESLA_1_QF</t>
  </si>
  <si>
    <t>POTTER_6_UNITS</t>
  </si>
  <si>
    <t>POTTER_7_VECINO</t>
  </si>
  <si>
    <t>PSWEET_7_QFUNTS</t>
  </si>
  <si>
    <t>RCKCRK_7_UNIT 1</t>
  </si>
  <si>
    <t>RCKCRK_7_UNIT 2</t>
  </si>
  <si>
    <t>RECTOR_2_KAWEAH</t>
  </si>
  <si>
    <t>RECTOR_2_KAWH 1</t>
  </si>
  <si>
    <t>RECTOR_2_QF</t>
  </si>
  <si>
    <t>RECTOR_7_TULARE</t>
  </si>
  <si>
    <t>REDBLF_6_UNIT</t>
  </si>
  <si>
    <t>REDOND_7_UNIT 5</t>
  </si>
  <si>
    <t>REDOND_7_UNIT 6</t>
  </si>
  <si>
    <t>REDOND_7_UNIT 8</t>
  </si>
  <si>
    <t>RIOBRV_6_UNIT 1</t>
  </si>
  <si>
    <t>ROLLIN_6_UNIT</t>
  </si>
  <si>
    <t>MOSSLD_2_PSP1</t>
  </si>
  <si>
    <t>MOSSLD_2_PSP2</t>
  </si>
  <si>
    <t>MRGT_6_MMAREF</t>
  </si>
  <si>
    <t>MSHGTS_6_MMARLF</t>
  </si>
  <si>
    <t>MSSION_2_QF</t>
  </si>
  <si>
    <t>SALTSP_7_UNITS</t>
  </si>
  <si>
    <t>SANTFG_7_UNITS</t>
  </si>
  <si>
    <t>SAUGUS_6_QF</t>
  </si>
  <si>
    <t>SAUGUS_7_LOPEZ</t>
  </si>
  <si>
    <t>SBERDO_2_PSP3</t>
  </si>
  <si>
    <t>SBERDO_2_PSP4</t>
  </si>
  <si>
    <t>SBERDO_2_SNTANA</t>
  </si>
  <si>
    <t>SBERDO_6_MILLCK</t>
  </si>
  <si>
    <t>NWCSTL_7_UNIT 1</t>
  </si>
  <si>
    <t>OAK C_7_UNIT 1</t>
  </si>
  <si>
    <t>OAK C_7_UNIT 3</t>
  </si>
  <si>
    <t>OILFLD_7_QFUNTS</t>
  </si>
  <si>
    <t>OLSEN_2_UNIT</t>
  </si>
  <si>
    <t>ORMOND_7_UNIT 1</t>
  </si>
  <si>
    <t>ORMOND_7_UNIT 2</t>
  </si>
  <si>
    <t>OROVIL_6_UNIT</t>
  </si>
  <si>
    <t>OTAY_6_PL1X2</t>
  </si>
  <si>
    <t>OXBOW_6_DRUM</t>
  </si>
  <si>
    <t>PACLUM_6_UNIT</t>
  </si>
  <si>
    <t>PADUA_2_ONTARO</t>
  </si>
  <si>
    <t>PADUA_6_QF</t>
  </si>
  <si>
    <t>PADUA_7_SDIMAS</t>
  </si>
  <si>
    <t>PALALT_7_COBUG</t>
  </si>
  <si>
    <t>PALOMR_2_PL1X3</t>
  </si>
  <si>
    <t>LARKSP_6_UNIT 1</t>
  </si>
  <si>
    <t>LARKSP_6_UNIT 2</t>
  </si>
  <si>
    <t>LAROA2_2_UNITA1</t>
  </si>
  <si>
    <t>LEBECS_2_UNITS</t>
  </si>
  <si>
    <t>LECEF_1_UNITS</t>
  </si>
  <si>
    <t>LIVOAK_1_UNIT 1</t>
  </si>
  <si>
    <t>PIT5_7_PL1X2</t>
  </si>
  <si>
    <t>PIT5_7_PL3X4</t>
  </si>
  <si>
    <t>PIT5_7_QFUNTS</t>
  </si>
  <si>
    <t>PIT6_7_UNIT 1</t>
  </si>
  <si>
    <t>PIT6_7_UNIT 2</t>
  </si>
  <si>
    <t>PIT7_7_UNIT 1</t>
  </si>
  <si>
    <t>PIT7_7_UNIT 2</t>
  </si>
  <si>
    <t>PLACVL_1_CHILIB</t>
  </si>
  <si>
    <t>PLACVL_1_RCKCRE</t>
  </si>
  <si>
    <t>PNOCHE_1_PL1X2</t>
  </si>
  <si>
    <t>PNOCHE_1_UNITA1</t>
  </si>
  <si>
    <t>POEPH_7_UNIT 1</t>
  </si>
  <si>
    <t>POEPH_7_UNIT 2</t>
  </si>
  <si>
    <t>Local Area</t>
  </si>
  <si>
    <t>Local RA obligation</t>
  </si>
  <si>
    <t>MIRLOM_6_PEAKER</t>
  </si>
  <si>
    <t>MONTPH_7_UNITS</t>
  </si>
  <si>
    <t>MOORPK_6_QF</t>
  </si>
  <si>
    <t>MOSSLD_1_QF</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</si>
  <si>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</si>
  <si>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</si>
  <si>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</si>
  <si>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</si>
  <si>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</si>
  <si>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</si>
  <si>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</si>
  <si>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</si>
  <si>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</si>
  <si>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</si>
  <si>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</si>
  <si>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</si>
  <si>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MTNPOS_1_UNIT</t>
  </si>
  <si>
    <t>MTWIND_1_UNIT 1</t>
  </si>
  <si>
    <t>MTWIND_1_UNIT 2</t>
  </si>
  <si>
    <t>MTWIND_1_UNIT 3</t>
  </si>
  <si>
    <t>NAROW1_2_UNIT</t>
  </si>
  <si>
    <t>NAROW2_2_UNIT</t>
  </si>
  <si>
    <t>NAVYII_2_UNITS</t>
  </si>
  <si>
    <t>NCPA_7_GP1UN1</t>
  </si>
  <si>
    <t>NCPA_7_GP1UN2</t>
  </si>
  <si>
    <t>NCPA_7_GP2UN3</t>
  </si>
  <si>
    <t>NCPA_7_GP2UN4</t>
  </si>
  <si>
    <t>NEWARK_1_QF</t>
  </si>
  <si>
    <t>NHOGAN_6_UNITS</t>
  </si>
  <si>
    <t>KERKH2_7_UNIT 1</t>
  </si>
  <si>
    <t>KERRGN_1_UNIT 1</t>
  </si>
  <si>
    <t>KINGCO_1_KINGBR</t>
  </si>
  <si>
    <t>KINGRV_7_UNIT 1</t>
  </si>
  <si>
    <t>KNGCTY_6_UNITA1</t>
  </si>
  <si>
    <t>KRNCNY_6_UNIT</t>
  </si>
  <si>
    <t>LAPLMA_2_UNIT 1</t>
  </si>
  <si>
    <t>LAPLMA_2_UNIT 2</t>
  </si>
  <si>
    <t>LAPLMA_2_UNIT 3</t>
  </si>
  <si>
    <t>LAPLMA_2_UNIT 4</t>
  </si>
  <si>
    <t>GARNET_1_WINDS</t>
  </si>
  <si>
    <t>GRSCRK_6_BGCKWW</t>
  </si>
  <si>
    <t>HIGGNS_1_COMBIE</t>
  </si>
  <si>
    <t>HILAND_7_YOLOWD</t>
  </si>
  <si>
    <t>LAKHDG_6_UNIT 1</t>
  </si>
  <si>
    <t>LAKHDG_6_UNIT 2</t>
  </si>
  <si>
    <t>MRCHNT_2_PL1X3</t>
  </si>
  <si>
    <t>OLINDA_2_LNDFL2</t>
  </si>
  <si>
    <t>RENWD_1_QF</t>
  </si>
  <si>
    <t>SBERDO_2_REDLND</t>
  </si>
  <si>
    <t>SCHNDR_1_FIVPTS</t>
  </si>
  <si>
    <t>SCHNDR_1_WSTSDE</t>
  </si>
  <si>
    <t>STROUD_6_SOLAR</t>
  </si>
  <si>
    <t>VISTA_2_RIALTO</t>
  </si>
  <si>
    <t>WNDSTR_2_WIND</t>
  </si>
  <si>
    <t>LMBEPK_2_UNITA1</t>
  </si>
  <si>
    <t>LMBEPK_2_UNITA2</t>
  </si>
  <si>
    <t>LMBEPK_2_UNITA3</t>
  </si>
  <si>
    <t>LMEC_1_PL1X3</t>
  </si>
  <si>
    <t>LODI25_2_UNIT 1</t>
  </si>
  <si>
    <t>MALAGA_1_PL1X2</t>
  </si>
  <si>
    <t>MALCHQ_7_UNIT 1</t>
  </si>
  <si>
    <t>MCCALL_1_QF</t>
  </si>
  <si>
    <t>MCSWAN_6_UNITS</t>
  </si>
  <si>
    <t>MDFKRL_2_PROJCT</t>
  </si>
  <si>
    <t>MERCFL_6_UNIT</t>
  </si>
  <si>
    <t>MESAP_1_QF</t>
  </si>
  <si>
    <t>METEC_2_PL1X3</t>
  </si>
  <si>
    <t>RESOURCE_ID</t>
  </si>
  <si>
    <t xml:space="preserve">
Generator Name</t>
  </si>
  <si>
    <t>ALTA3A_2_CPCE8</t>
  </si>
  <si>
    <t>ALTA4B_2_CPCW6</t>
  </si>
  <si>
    <t>ANAHM_2_CANYN1</t>
  </si>
  <si>
    <t>ANAHM_2_CANYN2</t>
  </si>
  <si>
    <t>SDGE</t>
  </si>
  <si>
    <t>EE/DG/DR Adjustment</t>
  </si>
  <si>
    <t>Totals</t>
  </si>
  <si>
    <t>ADOBEE_1_SOLAR</t>
  </si>
  <si>
    <t>ARBWD_6_QF</t>
  </si>
  <si>
    <t>ARVINN_6_ORION2</t>
  </si>
  <si>
    <t>BANGOR_6_HYDRO</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</si>
  <si>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</si>
  <si>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</si>
  <si>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</si>
  <si>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</si>
  <si>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</si>
  <si>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</si>
  <si>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</si>
  <si>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</si>
  <si>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</si>
  <si>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</si>
  <si>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</si>
  <si>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</si>
  <si>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</si>
  <si>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</si>
  <si>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</si>
  <si>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</si>
  <si>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</si>
  <si>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</si>
  <si>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</si>
  <si>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</si>
  <si>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</si>
  <si>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</si>
  <si>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</si>
  <si>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</si>
  <si>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</si>
  <si>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</si>
  <si>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OAKWD_6_ZEPHWD</t>
  </si>
  <si>
    <t>OLIVEP_1_SOLAR</t>
  </si>
  <si>
    <t>PEORIA_1_SOLAR</t>
  </si>
  <si>
    <t>REEDLY_6_SOLAR</t>
  </si>
  <si>
    <t>RSMSLR_6_SOLAR1</t>
  </si>
  <si>
    <t>RSMSLR_6_SOLAR2</t>
  </si>
  <si>
    <t>SLSTR1_2_SOLAR1</t>
  </si>
  <si>
    <t>SYCAMR_2_UNIT 2</t>
  </si>
  <si>
    <t>SYCAMR_2_UNIT 4</t>
  </si>
  <si>
    <t>TOPAZ_2_SOLAR</t>
  </si>
  <si>
    <t>VICTOR_1_EXSLRA</t>
  </si>
  <si>
    <t>VICTOR_1_EXSLRB</t>
  </si>
  <si>
    <t>VICTOR_1_SOLAR1</t>
  </si>
  <si>
    <t>VLCNTR_6_VCSLR1</t>
  </si>
  <si>
    <t>VLCNTR_6_VCSLR2</t>
  </si>
  <si>
    <t>VOLTA_6_DIGHYD</t>
  </si>
  <si>
    <t>WAUKNA_1_SOLAR</t>
  </si>
  <si>
    <t>CEC Adjustment for Plausibility/Migrating load</t>
  </si>
  <si>
    <t>PG&amp;E</t>
  </si>
  <si>
    <t>Countable Cumulative Flex Capacity</t>
  </si>
  <si>
    <t>Flexible Category 2 + Countable Flex Category 3
(MW)</t>
  </si>
  <si>
    <t>SCE Non-LCR</t>
  </si>
  <si>
    <t>PGE Non-LCR</t>
  </si>
  <si>
    <t xml:space="preserve">Table 3 - Other Allocations (MW) </t>
  </si>
  <si>
    <t>(do not delete the formulas in this column)</t>
  </si>
  <si>
    <t>**ADVISORY DATA for Month Ahead RA Compliance**( Represent 100% of Flexible Requirement)</t>
  </si>
  <si>
    <t>7STDRD_1_SOLAR1</t>
  </si>
  <si>
    <t>ACACIA_6_SOLAR</t>
  </si>
  <si>
    <t>ADMEST_6_SOLAR</t>
  </si>
  <si>
    <t>AGUCAL_5_SOLAR1</t>
  </si>
  <si>
    <t>ALLGNY_6_HYDRO1</t>
  </si>
  <si>
    <t>ATWEL2_1_SOLAR1</t>
  </si>
  <si>
    <t>BLCKWL_6_SOLAR1</t>
  </si>
  <si>
    <t>BRDGVL_7_BAKER</t>
  </si>
  <si>
    <t>CAMLOT_2_SOLAR1</t>
  </si>
  <si>
    <t>CAMLOT_2_SOLAR2</t>
  </si>
  <si>
    <t>CAYTNO_2_VASCO</t>
  </si>
  <si>
    <t>CHINO_2_SOLAR2</t>
  </si>
  <si>
    <t>CLOVDL_1_SOLAR</t>
  </si>
  <si>
    <t>CNTNLA_2_SOLAR2</t>
  </si>
  <si>
    <t>COCOSB_6_SOLAR</t>
  </si>
  <si>
    <t>CORCAN_1_SOLAR1</t>
  </si>
  <si>
    <t>CORCAN_1_SOLAR2</t>
  </si>
  <si>
    <t>CSTOGA_6_LNDFIL</t>
  </si>
  <si>
    <t>DELSUR_6_DRYFRB</t>
  </si>
  <si>
    <t>DELSUR_6_SOLAR1</t>
  </si>
  <si>
    <t>DEVERS_1_SOLAR1</t>
  </si>
  <si>
    <t>DEVERS_1_SOLAR2</t>
  </si>
  <si>
    <t>ELCAP_1_SOLAR</t>
  </si>
  <si>
    <t>ENERSJ_2_WIND</t>
  </si>
  <si>
    <t>ENWIND_2_WIND2</t>
  </si>
  <si>
    <t>ETIWND_2_RTS010</t>
  </si>
  <si>
    <t>ETIWND_2_RTS015</t>
  </si>
  <si>
    <t>ETIWND_2_RTS018</t>
  </si>
  <si>
    <t>ETIWND_2_RTS023</t>
  </si>
  <si>
    <t>GARNET_1_SOLAR2</t>
  </si>
  <si>
    <t>GARNET_2_WIND1</t>
  </si>
  <si>
    <t>GONZLS_6_UNIT</t>
  </si>
  <si>
    <t>GOOSLK_1_SOLAR1</t>
  </si>
  <si>
    <t>HOLSTR_1_SOLAR</t>
  </si>
  <si>
    <t>HOLSTR_1_SOLAR2</t>
  </si>
  <si>
    <t>HUMBPP_6_UNITS</t>
  </si>
  <si>
    <t>INDVLY_1_UNITS</t>
  </si>
  <si>
    <t>JAWBNE_2_SRWND</t>
  </si>
  <si>
    <t>JAYNE_6_WLSLR</t>
  </si>
  <si>
    <t>KNTSTH_6_SOLAR</t>
  </si>
  <si>
    <t>LAMONT_1_SOLAR1</t>
  </si>
  <si>
    <t>LEPRFD_1_KANSAS</t>
  </si>
  <si>
    <t>LHILLS_6_SOLAR1</t>
  </si>
  <si>
    <t>LITLRK_6_SOLAR1</t>
  </si>
  <si>
    <t>LIVEOK_6_SOLAR</t>
  </si>
  <si>
    <t>LOCKFD_1_BEARCK</t>
  </si>
  <si>
    <t>LOCKFD_1_KSOLAR</t>
  </si>
  <si>
    <t>MCARTH_6_FRIVRB</t>
  </si>
  <si>
    <t>MERCED_1_SOLAR1</t>
  </si>
  <si>
    <t>MERCED_1_SOLAR2</t>
  </si>
  <si>
    <t>MIDWD_7_CORAMB</t>
  </si>
  <si>
    <t>MNDOTA_1_SOLAR1</t>
  </si>
  <si>
    <t>NZWIND_6_WDSTR</t>
  </si>
  <si>
    <t>NZWIND_6_WDSTR2</t>
  </si>
  <si>
    <t>OLDRIV_6_BIOGAS</t>
  </si>
  <si>
    <t>OLDRV1_6_SOLAR</t>
  </si>
  <si>
    <t>OLIVEP_1_SOLAR2</t>
  </si>
  <si>
    <t>ONLLPP_6_UNITS</t>
  </si>
  <si>
    <t>ORLND_6_HIGHLI</t>
  </si>
  <si>
    <t>PADUA_2_SOLAR1</t>
  </si>
  <si>
    <t>PARDEB_6_UNITS</t>
  </si>
  <si>
    <t>PEABDY_2_LNDFIL</t>
  </si>
  <si>
    <t>PIT1_6_FRIVRA</t>
  </si>
  <si>
    <t>PLAINV_6_BSOLAR</t>
  </si>
  <si>
    <t>PMPJCK_1_SOLAR1</t>
  </si>
  <si>
    <t>PSWEET_1_STCRUZ</t>
  </si>
  <si>
    <t>PUTHCR_1_SOLAR1</t>
  </si>
  <si>
    <t>RTREE_2_WIND1</t>
  </si>
  <si>
    <t>RTREE_2_WIND2</t>
  </si>
  <si>
    <t>S_RITA_6_SOLAR1</t>
  </si>
  <si>
    <t>SANLOB_1_LNDFIL</t>
  </si>
  <si>
    <t>SBERDO_2_RTS005</t>
  </si>
  <si>
    <t>SBERDO_2_RTS007</t>
  </si>
  <si>
    <t>SBERDO_2_RTS048</t>
  </si>
  <si>
    <t>TMPLTN_2_SOLAR</t>
  </si>
  <si>
    <t>TRNSWD_1_QF</t>
  </si>
  <si>
    <t>TWISSL_6_SOLAR1</t>
  </si>
  <si>
    <t>VALLEY_5_SOLAR1</t>
  </si>
  <si>
    <t>VEGA_6_SOLAR1</t>
  </si>
  <si>
    <t>VESTAL_2_RTS042</t>
  </si>
  <si>
    <t>VICTOR_1_LVSLR1</t>
  </si>
  <si>
    <t>VICTOR_1_LVSLR2</t>
  </si>
  <si>
    <t>VICTOR_1_SLRHES</t>
  </si>
  <si>
    <t>VICTOR_1_SOLAR2</t>
  </si>
  <si>
    <t>VICTOR_1_VDRYFA</t>
  </si>
  <si>
    <t>WALNUT_2_SOLAR</t>
  </si>
  <si>
    <t>WEBER_6_FORWRD</t>
  </si>
  <si>
    <t>WLDWD_1_SOLAR1</t>
  </si>
  <si>
    <t>ALTA6B_2_WIND11</t>
  </si>
  <si>
    <t>ALTA6E_2_WIND10</t>
  </si>
  <si>
    <t>ARCOGN_2_UNITS</t>
  </si>
  <si>
    <t>ARVINN_6_ORION1</t>
  </si>
  <si>
    <t>AVSOLR_2_SOLAR</t>
  </si>
  <si>
    <t>BANKPP_2_NSPIN</t>
  </si>
  <si>
    <t>BASICE_2_UNITS</t>
  </si>
  <si>
    <t>BLM_2_UNITS</t>
  </si>
  <si>
    <t>BREGGO_6_DEGRSL</t>
  </si>
  <si>
    <t>CATLNA_2_SOLAR2</t>
  </si>
  <si>
    <t>CDWR07_2_GEN</t>
  </si>
  <si>
    <t>CHALK_1_UNIT</t>
  </si>
  <si>
    <t>CHEVCD_6_UNIT</t>
  </si>
  <si>
    <t>CHEVCO_6_UNIT 1</t>
  </si>
  <si>
    <t>CHEVCO_6_UNIT 2</t>
  </si>
  <si>
    <t>CHEVCY_1_UNIT</t>
  </si>
  <si>
    <t>CHEVMN_2_UNITS</t>
  </si>
  <si>
    <t>CHINO_6_CIMGEN</t>
  </si>
  <si>
    <t>CLRMTK_1_QF</t>
  </si>
  <si>
    <t>CNTNLA_2_SOLAR1</t>
  </si>
  <si>
    <t>COPMT2_2_SOLAR2</t>
  </si>
  <si>
    <t>COTTLE_2_FRNKNH</t>
  </si>
  <si>
    <t>CROKET_7_UNIT</t>
  </si>
  <si>
    <t>CSTRVL_7_QFUNTS</t>
  </si>
  <si>
    <t>CTNWDP_1_QF</t>
  </si>
  <si>
    <t>DELAMO_2_SOLAR1</t>
  </si>
  <si>
    <t>DELAMO_2_SOLAR2</t>
  </si>
  <si>
    <t>DEVERS_1_SEPV05</t>
  </si>
  <si>
    <t>DEXZEL_1_UNIT</t>
  </si>
  <si>
    <t>DIABLO_7_UNIT 1</t>
  </si>
  <si>
    <t>DIABLO_7_UNIT 2</t>
  </si>
  <si>
    <t>DISCOV_1_CHEVRN</t>
  </si>
  <si>
    <t>DOSMGO_2_NSPIN</t>
  </si>
  <si>
    <t>EDMONS_2_NSPIN</t>
  </si>
  <si>
    <t>ENWIND_2_WIND1</t>
  </si>
  <si>
    <t>ESCO_6_GLMQF</t>
  </si>
  <si>
    <t>ETIWND_2_RTS017</t>
  </si>
  <si>
    <t>ETIWND_2_RTS026</t>
  </si>
  <si>
    <t>ETIWND_2_RTS027</t>
  </si>
  <si>
    <t>FELLOW_7_QFUNTS</t>
  </si>
  <si>
    <t>FRITO_1_LAY</t>
  </si>
  <si>
    <t>GENESI_2_STG</t>
  </si>
  <si>
    <t>GOLETA_6_EXGEN</t>
  </si>
  <si>
    <t>GRNLF2_1_UNIT</t>
  </si>
  <si>
    <t>GRZZLY_1_BERKLY</t>
  </si>
  <si>
    <t>HINSON_6_CARBGN</t>
  </si>
  <si>
    <t>HOLGAT_1_BORAX</t>
  </si>
  <si>
    <t>IVANPA_1_UNIT1</t>
  </si>
  <si>
    <t>IVANPA_1_UNIT2</t>
  </si>
  <si>
    <t>IVANPA_1_UNIT3</t>
  </si>
  <si>
    <t>KEKAWK_6_UNIT</t>
  </si>
  <si>
    <t>LAPAC_6_UNIT</t>
  </si>
  <si>
    <t>LASSEN_6_UNITS</t>
  </si>
  <si>
    <t>LITLRK_6_SEPV01</t>
  </si>
  <si>
    <t>LOWGAP_1_SUPHR</t>
  </si>
  <si>
    <t>LOWGAP_7_QFUNTS</t>
  </si>
  <si>
    <t>MIRLOM_2_ONTARO</t>
  </si>
  <si>
    <t>MIRLOM_2_RTS032</t>
  </si>
  <si>
    <t>MIRLOM_2_RTS033</t>
  </si>
  <si>
    <t>MISSIX_1_QF</t>
  </si>
  <si>
    <t>MKTRCK_1_UNIT 1</t>
  </si>
  <si>
    <t>MLPTAS_7_QFUNTS</t>
  </si>
  <si>
    <t>MSOLAR_2_SOLAR1</t>
  </si>
  <si>
    <t>NZWIND_6_WDSTR3</t>
  </si>
  <si>
    <t>OAK C_1_EBMUD</t>
  </si>
  <si>
    <t>OSO_6_NSPIN</t>
  </si>
  <si>
    <t>PEARBL_2_NSPIN</t>
  </si>
  <si>
    <t>RIOOSO_1_QF</t>
  </si>
  <si>
    <t>SALIRV_2_UNIT</t>
  </si>
  <si>
    <t>SAMPSN_6_KELCO1</t>
  </si>
  <si>
    <t>SANDLT_2_SUNITS</t>
  </si>
  <si>
    <t>SBERDO_2_RTS011</t>
  </si>
  <si>
    <t>SBERDO_2_RTS013</t>
  </si>
  <si>
    <t>SBERDO_2_RTS016</t>
  </si>
  <si>
    <t>SEARLS_7_ARGUS</t>
  </si>
  <si>
    <t>SGREGY_6_SANGER</t>
  </si>
  <si>
    <t>SLSTR2_2_SOLAR2</t>
  </si>
  <si>
    <t>SNCLRA_6_OXGEN</t>
  </si>
  <si>
    <t>SNCLRA_6_PROCGN</t>
  </si>
  <si>
    <t>SRINTL_6_UNIT</t>
  </si>
  <si>
    <t>STOILS_1_UNITS</t>
  </si>
  <si>
    <t>STOREY_7_MDRCHW</t>
  </si>
  <si>
    <t>SUNSHN_2_LNDFL</t>
  </si>
  <si>
    <t>SYCAMR_2_UNIT 1</t>
  </si>
  <si>
    <t>TANHIL_6_SOLART</t>
  </si>
  <si>
    <t>TENGEN_2_PL1X2</t>
  </si>
  <si>
    <t>TIDWTR_2_UNITS</t>
  </si>
  <si>
    <t>TXMCKT_6_UNIT</t>
  </si>
  <si>
    <t>UNCHEM_1_UNIT</t>
  </si>
  <si>
    <t>UNOCAL_1_UNITS</t>
  </si>
  <si>
    <t>UNVRSY_1_UNIT 1</t>
  </si>
  <si>
    <t>VISTA_2_RTS028</t>
  </si>
  <si>
    <t>VLYHOM_7_SSJID</t>
  </si>
  <si>
    <t>WAUKNA_1_SOLAR2</t>
  </si>
  <si>
    <t>Peak Demand for Month of Calendar 2016 (MW)</t>
  </si>
  <si>
    <t>Table 4: Peak Demand Adjustments to account for Load Migration during 2016 (MW) - please see instructions</t>
  </si>
  <si>
    <t>The Summary Tab of the Local RA template is entirely automated.  The LSE is not to fill in any information.  Once the LSE has input its allocations and resource information into the supporting "LSE Allocation","I_Local_Res" and "III_Committed Flexible_res" tabs, the "Summary" Tab will automatically evaluate an LSE’s compliance. Although the LSE Allocations, ID and Area, and Summary tabs are locked, LSEs may unlock them with the following password "1". This is to prevent accidental overwriting of key formulas.  Please continue to demonstrate caution with these formulas, as simple errors can change the appearance of compliance results.</t>
  </si>
  <si>
    <r>
      <t xml:space="preserve">Table 1 shows the sum of Resource Adequacy Capacity reported for the LA Basin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</si>
  <si>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1 shows the sum of Resource Adequacy Capacity reported for the San Diego-IV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</si>
  <si>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Summary Table 3, Total Claimed Resource Adequacy Capacity in San Diego-IV Local Area (MW)</t>
  </si>
  <si>
    <r>
      <t xml:space="preserve">Table 1 shows the sum of Resource Adequacy Capacity reported for the Bay Area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</si>
  <si>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 xml:space="preserve">The Summary Tab of the Local Only Template tabulates data from the Physical Resource worksheet, and consists of the seven Summary Tables described below.  As noted above, the Summary Tab is now entirely automated, and the LSE is not to enter any information on the Summary Page. </t>
  </si>
  <si>
    <t xml:space="preserve">In accordance with D.10-06-036 LSEs no longer have to show on the Local Resource tab all local units under their control.  Instead LSE must show all local RA resources under their control. Any additional local resources under their control  (via ownership or contract) that are not listed as RA resources and committed to the CAISO up to their full NQC in the year-ahead local filing must be shown on the "II_Addnt Local Resource List" worksheet.  </t>
  </si>
  <si>
    <t xml:space="preserve">Pursuant to D.13-06-024 LSEs are  able to count resources under construction toward meeting their year-ahead local RA obligations without specifically naming the replacement capacity in the year‑ahead filing.  LSEs can specify the replacement capacity for the resource under construction in the month‑ahead RA filings.  This gives LSEs more flexibility to change or arrange units especially in event of a delay in Commercial Online Date of the new resource.  </t>
  </si>
  <si>
    <t>In the year-ahead showing of flexible capacity, LSEs are to demonstrate that they met 90% of the total monthly flexible capacity requirement. An LSE can show a flexible resource as a system RA resource and a local RA resource if it qualifies as either.</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</si>
  <si>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Must-offer contract obligation of the resource.  For example, Category 1 resources will have contract must offer obligation to ecconomically submit bids in to ISO markets 17 hours a day from 5 am to 10pm. Table 2 below summarizes the category must off obligations and the categroy limits for compliance.</t>
    </r>
  </si>
  <si>
    <t>Table 2: 2016 Demand Response Resources Calpine PowerAmerica-CA, L.L.C. (1362)</t>
  </si>
  <si>
    <t>ADERA_1_SOLAR1</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</si>
  <si>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</si>
  <si>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</si>
  <si>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</si>
  <si>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</si>
  <si>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</si>
  <si>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</si>
  <si>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</si>
  <si>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</si>
  <si>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</si>
  <si>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</si>
  <si>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</si>
  <si>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</si>
  <si>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</si>
  <si>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</si>
  <si>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</si>
  <si>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</si>
  <si>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</si>
  <si>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</si>
  <si>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</si>
  <si>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</si>
  <si>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</si>
  <si>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</si>
  <si>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</si>
  <si>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</si>
  <si>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</si>
  <si>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</si>
  <si>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</si>
  <si>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</si>
  <si>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</si>
  <si>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</si>
  <si>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</si>
  <si>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</si>
  <si>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</si>
  <si>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</si>
  <si>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</si>
  <si>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</si>
  <si>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</si>
  <si>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</si>
  <si>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KNGBRD_2_SOLAR1</t>
  </si>
  <si>
    <t>KNGBRD_2_SOLAR2</t>
  </si>
  <si>
    <t>LAMONT_1_SOLAR3</t>
  </si>
  <si>
    <t>LAMONT_1_SOLAR4</t>
  </si>
  <si>
    <t>LAMONT_1_SOLAR5</t>
  </si>
  <si>
    <t>LITLRK_6_SOLAR2</t>
  </si>
  <si>
    <t>LITLRK_6_SOLAR4</t>
  </si>
  <si>
    <t>LNCSTR_6_CREST</t>
  </si>
  <si>
    <t>MARCPW_6_SOLAR1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</si>
  <si>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</si>
  <si>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</si>
  <si>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</si>
  <si>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</si>
  <si>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</si>
  <si>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</si>
  <si>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</si>
  <si>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</si>
  <si>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</si>
  <si>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</si>
  <si>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</si>
  <si>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</si>
  <si>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</si>
  <si>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</si>
  <si>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PLAINV_6_SOLAR3</t>
  </si>
  <si>
    <t>PLAINV_6_SOLARC</t>
  </si>
  <si>
    <t>PMDLET_6_SOLAR1</t>
  </si>
  <si>
    <t>PRIMM_2_SOLAR1</t>
  </si>
  <si>
    <t>RDWAY_1_CREST</t>
  </si>
  <si>
    <t>RTREE_2_WIND3</t>
  </si>
  <si>
    <t>RVSIDE_6_SOLAR1</t>
  </si>
  <si>
    <t>SANITR_6_UNITS</t>
  </si>
  <si>
    <t>SANTGO_2_LNDFL1</t>
  </si>
  <si>
    <t>SHUTLE_6_CREST</t>
  </si>
  <si>
    <t>SLST13_2_SOLAR1</t>
  </si>
  <si>
    <t>SNCLRA_2_SPRHYD</t>
  </si>
  <si>
    <t>SNCLRA_2_UNIT1</t>
  </si>
  <si>
    <t>SPIAND_1_ANDSN2</t>
  </si>
  <si>
    <t>STOREY_2_MDRCH2</t>
  </si>
  <si>
    <t>STOREY_2_MDRCH3</t>
  </si>
  <si>
    <t>SYCAMR_2_UNIT 3</t>
  </si>
  <si>
    <t>TKOPWR_6_HYDRO</t>
  </si>
  <si>
    <t>TRNQLT_2_SOLAR</t>
  </si>
  <si>
    <t>TUPMAN_1_BIOGAS</t>
  </si>
  <si>
    <t>TX-ELK_6_SOLAR1</t>
  </si>
  <si>
    <t>USWND2_1_WIND1</t>
  </si>
  <si>
    <t>USWND2_1_WIND2</t>
  </si>
  <si>
    <t>VALLEY_5_SOLAR2</t>
  </si>
  <si>
    <t>VESTAL_2_UNIT1</t>
  </si>
  <si>
    <t>VICTOR_1_CREST</t>
  </si>
  <si>
    <t>VICTOR_1_SOLAR3</t>
  </si>
  <si>
    <t>VICTOR_1_SOLAR4</t>
  </si>
  <si>
    <t>VICTOR_1_VDRYFB</t>
  </si>
  <si>
    <t>VOLTA_6_BAILCK</t>
  </si>
  <si>
    <t>KERNFT_1_UNITS</t>
  </si>
  <si>
    <t>SIERRA_1_UNITS</t>
  </si>
  <si>
    <t>KERNRG_1_UNITS</t>
  </si>
  <si>
    <t>SKERN_6_SOLAR1</t>
  </si>
  <si>
    <t>VEDDER_1_SEKERN</t>
  </si>
  <si>
    <t>VESTAL_2_KERN</t>
  </si>
  <si>
    <t>A. Overview</t>
  </si>
  <si>
    <t>E. Instructions for the Local Resource Reporting Worksheet</t>
  </si>
  <si>
    <t>AVENAL_6_AVSLR1</t>
  </si>
  <si>
    <t>AVENAL_6_AVSLR2</t>
  </si>
  <si>
    <t>BIGSKY_2_SOLAR2</t>
  </si>
  <si>
    <t>BIGSKY_2_SOLAR4</t>
  </si>
  <si>
    <t>BIGSKY_2_SOLAR5</t>
  </si>
  <si>
    <t>BIGSKY_2_SOLAR6</t>
  </si>
  <si>
    <t>BIGSKY_2_SOLAR7</t>
  </si>
  <si>
    <t>BLYTHE_1_SOLAR2</t>
  </si>
  <si>
    <t>BOWMN_6_HYDRO</t>
  </si>
  <si>
    <t>CALFTN_2_SOLAR</t>
  </si>
  <si>
    <t>CEDUCR_2_SOLAR1</t>
  </si>
  <si>
    <t>CEDUCR_2_SOLAR2</t>
  </si>
  <si>
    <t>CEDUCR_2_SOLAR3</t>
  </si>
  <si>
    <t>CEDUCR_2_SOLAR4</t>
  </si>
  <si>
    <t>CHINO_2_APEBT1</t>
  </si>
  <si>
    <t>COPMT4_2_SOLAR4</t>
  </si>
  <si>
    <t>COVERD_2_HCKHY1</t>
  </si>
  <si>
    <t>COVERD_2_MCKHY1</t>
  </si>
  <si>
    <t>COVERD_2_RCKHY1</t>
  </si>
  <si>
    <t>CURTIS_1_CANLCK</t>
  </si>
  <si>
    <t>CURTIS_1_FARFLD</t>
  </si>
  <si>
    <t>DELAMO_2_SOLAR3</t>
  </si>
  <si>
    <t>DELAMO_2_SOLAR4</t>
  </si>
  <si>
    <t>DELAMO_2_SOLAR5</t>
  </si>
  <si>
    <t>DELAMO_2_SOLAR6</t>
  </si>
  <si>
    <t>DEVERS_2_DHSPG2</t>
  </si>
  <si>
    <t>ELCAJN_6_EB1BT1</t>
  </si>
  <si>
    <t>ESCNDO_6_EB1BT1</t>
  </si>
  <si>
    <t>ESCNDO_6_EB2BT2</t>
  </si>
  <si>
    <t>ESCNDO_6_EB3BT3</t>
  </si>
  <si>
    <t>ETIWND_2_SOLAR2</t>
  </si>
  <si>
    <t>ETIWND_2_SOLAR5</t>
  </si>
  <si>
    <t>EXCLSG_1_SOLAR</t>
  </si>
  <si>
    <t>GALE_1_SR3SR3</t>
  </si>
  <si>
    <t>GIFENS_6_BUGSL1</t>
  </si>
  <si>
    <t>GLDFGR_6_SOLAR1</t>
  </si>
  <si>
    <t>GLDFGR_6_SOLAR2</t>
  </si>
  <si>
    <t>GLNARM_2_UNIT 5</t>
  </si>
  <si>
    <t>HATLOS_6_BWDHY1</t>
  </si>
  <si>
    <t>JACMSR_1_JACSR1</t>
  </si>
  <si>
    <t>LILIAC_6_SOLAR</t>
  </si>
  <si>
    <t>MIRLOM_2_LNDFL</t>
  </si>
  <si>
    <t>MIRLOM_2_MLBBTA</t>
  </si>
  <si>
    <t>MIRLOM_2_MLBBTB</t>
  </si>
  <si>
    <t>MORWD_6_QF</t>
  </si>
  <si>
    <t>MSOLAR_2_SOLAR2</t>
  </si>
  <si>
    <t>MSOLAR_2_SOLAR3</t>
  </si>
  <si>
    <t>MURRAY_6_UNIT</t>
  </si>
  <si>
    <t>NOVATO_6_LNDFL</t>
  </si>
  <si>
    <t>OAK L_1_GTG1</t>
  </si>
  <si>
    <t>OASIS_6_SOLAR3</t>
  </si>
  <si>
    <t>OROLOM_1_SOLAR1</t>
  </si>
  <si>
    <t>OROLOM_1_SOLAR2</t>
  </si>
  <si>
    <t>PAIGES_6_SOLAR</t>
  </si>
  <si>
    <t>PBLOSM_2_SOLAR</t>
  </si>
  <si>
    <t>PIOPIC_2_CTG1</t>
  </si>
  <si>
    <t>PIOPIC_2_CTG2</t>
  </si>
  <si>
    <t>PIOPIC_2_CTG3</t>
  </si>
  <si>
    <t>PLAINV_6_DSOLAR</t>
  </si>
  <si>
    <t>PLAINV_6_NLRSR1</t>
  </si>
  <si>
    <t>PMPJCK_1_RB2SLR</t>
  </si>
  <si>
    <t>PMPJCK_1_SOLAR2</t>
  </si>
  <si>
    <t>RECTOR_2_CREST</t>
  </si>
  <si>
    <t>REDMAN_2_SOLAR</t>
  </si>
  <si>
    <t>RNDMTN_2_SLSPHY1</t>
  </si>
  <si>
    <t>ROSMND_6_SOLAR</t>
  </si>
  <si>
    <t>RTEDDY_2_SOLAR1</t>
  </si>
  <si>
    <t>RTEDDY_2_SOLAR2</t>
  </si>
  <si>
    <t>SANTGO_2_MABBT1</t>
  </si>
  <si>
    <t>SEGS_1_SR2SL2</t>
  </si>
  <si>
    <t>SKERN_6_SOLAR2</t>
  </si>
  <si>
    <t>SNCLRA_2_HOWLNG</t>
  </si>
  <si>
    <t>SPRGVL_2_CREST</t>
  </si>
  <si>
    <t>STOREY_2_MDRCH4</t>
  </si>
  <si>
    <t>TORTLA_1_SOLAR</t>
  </si>
  <si>
    <t>VEAVST_1_SOLAR</t>
  </si>
  <si>
    <t>VESTAL_2_SOLAR1</t>
  </si>
  <si>
    <t>VESTAL_2_SOLAR2</t>
  </si>
  <si>
    <t>VLCNTR_6_VCSLR</t>
  </si>
  <si>
    <t>WHITNY_6_SOLAR</t>
  </si>
  <si>
    <t>WLDWD_1_SOLAR2</t>
  </si>
  <si>
    <t>WOODWR_1_HYDRO</t>
  </si>
  <si>
    <t>&lt;=0.05</t>
  </si>
  <si>
    <t>BIGSKY_2_BSKSR6</t>
  </si>
  <si>
    <t>BIGSKY_2_BSKSR7</t>
  </si>
  <si>
    <t>BIGSKY_2_BSKSR8</t>
  </si>
  <si>
    <t>CENTER_2_TECNG1</t>
  </si>
  <si>
    <t>CRELMN_6_RAMSR3</t>
  </si>
  <si>
    <t>CUYAMS_6_CUYSR1</t>
  </si>
  <si>
    <t>DAIRLD_1_MD1SL1</t>
  </si>
  <si>
    <t>DELSUR_6_BSOLAR</t>
  </si>
  <si>
    <t>DEVERS_2_CS2SR4</t>
  </si>
  <si>
    <t>FROGTN_1_UTICAA</t>
  </si>
  <si>
    <t>GANSO_1_WSTBM1</t>
  </si>
  <si>
    <t>GARNET_2_WPMWD6</t>
  </si>
  <si>
    <t>GASKW1_2_GW1SR1</t>
  </si>
  <si>
    <t>LAMONT_1_SOLAR2</t>
  </si>
  <si>
    <t>LITLRK_6_SOLAR3</t>
  </si>
  <si>
    <t>MAGUND_1_BKISR1</t>
  </si>
  <si>
    <t>MAGUND_1_BKSSR2</t>
  </si>
  <si>
    <t>MANTEC_1_ML1SR1</t>
  </si>
  <si>
    <t>OAKWD_6_QF</t>
  </si>
  <si>
    <t>OLDRIV_6_CESDBM</t>
  </si>
  <si>
    <t>OLDRIV_6_LKVBM1</t>
  </si>
  <si>
    <t>OLINDA_7_BLKSND</t>
  </si>
  <si>
    <t>ORTGA_6_ME1SL1</t>
  </si>
  <si>
    <t>PNCHVS_2_SOLAR</t>
  </si>
  <si>
    <t>RICHMN_1_CHVSR2</t>
  </si>
  <si>
    <t>RICHMN_1_SOLAR</t>
  </si>
  <si>
    <t>SMYRNA_1_DL1SR1</t>
  </si>
  <si>
    <t>SNCLRA_2_UNIT</t>
  </si>
  <si>
    <t>TRNQL8_2_AMASR1</t>
  </si>
  <si>
    <t>TRNQL8_2_AZUSR1</t>
  </si>
  <si>
    <t>TRNQL8_2_ROJSR1</t>
  </si>
  <si>
    <t>TRNQL8_2_VERSR1</t>
  </si>
  <si>
    <t>TULEWD_1_TULWD1</t>
  </si>
  <si>
    <t>USWND2_1_WIND3</t>
  </si>
  <si>
    <t>USWND4_2_UNIT2</t>
  </si>
  <si>
    <t>VSTAES_6_VESBT1</t>
  </si>
  <si>
    <t>HARBGN_7_UNITS</t>
  </si>
  <si>
    <t xml:space="preserve">Table 6 - Monthly Flexible Capacity Requirements (MW)  </t>
  </si>
  <si>
    <t xml:space="preserve">Table 7 -  Incremental Flexible Capacity Requirements (MW)  </t>
  </si>
  <si>
    <t>Table 8 - Year Ahead CAM and RMR values (MW)</t>
  </si>
  <si>
    <t>Shafter Solar</t>
  </si>
  <si>
    <t>West Antelope Solar</t>
  </si>
  <si>
    <t>Adera Solar</t>
  </si>
  <si>
    <t>GEYSERS AIDLIN AGGREGATE</t>
  </si>
  <si>
    <t>Adams East</t>
  </si>
  <si>
    <t>Adobe Solar</t>
  </si>
  <si>
    <t>Fresno Peaker</t>
  </si>
  <si>
    <t>Fresno Cogen</t>
  </si>
  <si>
    <t>Agua Caliente Solar</t>
  </si>
  <si>
    <t>ALAMITOS GEN STA. UNIT 3</t>
  </si>
  <si>
    <t>ALAMITOS GEN STA. UNIT 4</t>
  </si>
  <si>
    <t>ALAMITOS GEN STA. UNIT 5</t>
  </si>
  <si>
    <t xml:space="preserve">ALAMO POWER PLANT </t>
  </si>
  <si>
    <t>Salmon Creek Hydroelectric Project</t>
  </si>
  <si>
    <t>ALAMEDA GT UNIT 1</t>
  </si>
  <si>
    <t>ALAMEDA GT UNIT 2</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</si>
  <si>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</si>
  <si>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</si>
  <si>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</si>
  <si>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</si>
  <si>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</si>
  <si>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</si>
  <si>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</si>
  <si>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</si>
  <si>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</si>
  <si>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</si>
  <si>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</si>
  <si>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</si>
  <si>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</si>
  <si>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CANYON POWER PLANT UNIT 1</t>
  </si>
  <si>
    <t>CANYON POWER PLANT UNIT 2</t>
  </si>
  <si>
    <t>CANYON POWER PLANT UNIT 3</t>
  </si>
  <si>
    <t>CANYON POWER PLANT UNIT 4</t>
  </si>
  <si>
    <t>ANTELOPE QFS</t>
  </si>
  <si>
    <t>SLAB CREEK HYDRO</t>
  </si>
  <si>
    <t>Wind Resource II</t>
  </si>
  <si>
    <t>WATSON COGENERATION</t>
  </si>
  <si>
    <t>Orion 1 Solar</t>
  </si>
  <si>
    <t>Orion 2 Solar</t>
  </si>
  <si>
    <t>Astoria 1</t>
  </si>
  <si>
    <t>Astoria 2</t>
  </si>
  <si>
    <t>Atwell West</t>
  </si>
  <si>
    <t>Atwell Island PV Solar Generating Faci.</t>
  </si>
  <si>
    <t>Avenal Park Solar Project</t>
  </si>
  <si>
    <t>Avenal Solar 1</t>
  </si>
  <si>
    <t>Avenal Solar 2</t>
  </si>
  <si>
    <t>Sand Drag Solar Project</t>
  </si>
  <si>
    <t>Sun City Solar Project</t>
  </si>
  <si>
    <t>AV SOLAR RANCH 1</t>
  </si>
  <si>
    <t>BALCH 1 PH UNIT 1</t>
  </si>
  <si>
    <t>BALCH 2 PH UNIT 2</t>
  </si>
  <si>
    <t>BALCH 2 PH UNIT 3</t>
  </si>
  <si>
    <t>Virginia Ranch Dam Powerplant</t>
  </si>
  <si>
    <t>BARRE QFS</t>
  </si>
  <si>
    <t>Barre Peaker</t>
  </si>
  <si>
    <t>BADGER CREEK LIMITED</t>
  </si>
  <si>
    <t>Beardsley Hydro</t>
  </si>
  <si>
    <t>Bear Mountain Limited</t>
  </si>
  <si>
    <t>BELDEN HYDRO</t>
  </si>
  <si>
    <t>BIG CREEK HYDRO PROJECT PSP</t>
  </si>
  <si>
    <t>DAM 7 AT BIG CREEK (FISHWATER GEN)</t>
  </si>
  <si>
    <t>MAMMOTH POOL RESERVOIR (FISHWATER</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</si>
  <si>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</si>
  <si>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</si>
  <si>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</si>
  <si>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</si>
  <si>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</si>
  <si>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</si>
  <si>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</si>
  <si>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</si>
  <si>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</si>
  <si>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</si>
  <si>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</si>
  <si>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</si>
  <si>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</si>
  <si>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</si>
  <si>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</si>
  <si>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</si>
  <si>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</si>
  <si>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</si>
  <si>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</si>
  <si>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McCoy Station</t>
  </si>
  <si>
    <t>BLM EAST Facility</t>
  </si>
  <si>
    <t>Blythe Solar 1 Project</t>
  </si>
  <si>
    <t>Blythe Green 1</t>
  </si>
  <si>
    <t>ALTA POWER HOUSE</t>
  </si>
  <si>
    <t>Feather River Energy Center, Unit #1</t>
  </si>
  <si>
    <t>CalPeak Power Border Unit 1</t>
  </si>
  <si>
    <t>NID Hydro Bowman Powerhouse</t>
  </si>
  <si>
    <t>Baker Station Hydro</t>
  </si>
  <si>
    <t>High Winds Energy Center</t>
  </si>
  <si>
    <t>NextEra Energy Montezuma Wind II</t>
  </si>
  <si>
    <t>FPL Energy Montezuma Wind</t>
  </si>
  <si>
    <t>Shiloh I Wind Project</t>
  </si>
  <si>
    <t>SHILOH WIND PROJECT 2</t>
  </si>
  <si>
    <t>Shiloh III Wind Project, LLC</t>
  </si>
  <si>
    <t>Shiloh IV Wind Project</t>
  </si>
  <si>
    <t>Desert Green Solar Farm</t>
  </si>
  <si>
    <t>NRG Borrego Solar One</t>
  </si>
  <si>
    <t>Coram Brodie Wind Project</t>
  </si>
  <si>
    <t>Blythe Energy Center</t>
  </si>
  <si>
    <t>Lassen Station Hydro</t>
  </si>
  <si>
    <t>Oak Flat</t>
  </si>
  <si>
    <t>BUCKS CREEK AGGREGATE</t>
  </si>
  <si>
    <t>North Palm Springs 1A</t>
  </si>
  <si>
    <t>Buckwind Re-powering project</t>
  </si>
  <si>
    <t>Wintec Energy, Ltd.</t>
  </si>
  <si>
    <t>Burney Forest Power</t>
  </si>
  <si>
    <t>BUTT VALLEY HYDRO</t>
  </si>
  <si>
    <t>Cabazon Wind Project</t>
  </si>
  <si>
    <t>California Flats North</t>
  </si>
  <si>
    <t>Coso Navy 1</t>
  </si>
  <si>
    <t>Agnews Power Plant</t>
  </si>
  <si>
    <t>CAMANCHE UNITS  1, 2 &amp;  3 AGGREGATE</t>
  </si>
  <si>
    <t>Camelot</t>
  </si>
  <si>
    <t>Columbia Two</t>
  </si>
  <si>
    <t>CAMP FAR WEST HYDRO</t>
  </si>
  <si>
    <t>Cantua Solar Station</t>
  </si>
  <si>
    <t>Edom Hills Wind Farm</t>
  </si>
  <si>
    <t>CARIBOU PH 1 UNIT 2 &amp; 3 AGGREGATE</t>
  </si>
  <si>
    <t>CARIBOU PH 2 UNIT 4 &amp; 5 AGGREGATE</t>
  </si>
  <si>
    <t>CARIBOU PH 1 UNIT 1</t>
  </si>
  <si>
    <t>Catalina Solar - Phases 1 and 2</t>
  </si>
  <si>
    <t>Catalina Solar 2</t>
  </si>
  <si>
    <t>California Valley Solar Ranch-Phase B</t>
  </si>
  <si>
    <t>California Valley Solar Ranch-Phase A</t>
  </si>
  <si>
    <t>Vasco Road</t>
  </si>
  <si>
    <t>Water Wheel Ranch</t>
  </si>
  <si>
    <t>Ducor Solar 1</t>
  </si>
  <si>
    <t>Ducor Solar 2</t>
  </si>
  <si>
    <t>Ducor Solar 3</t>
  </si>
  <si>
    <t>Ducor Solar 4</t>
  </si>
  <si>
    <t>MWD Rio Hondo Hydroelectric Recovery Pla</t>
  </si>
  <si>
    <t>Pico Rivera</t>
  </si>
  <si>
    <t>TECHNICAST</t>
  </si>
  <si>
    <t>Center Peaker</t>
  </si>
  <si>
    <t>CENTURY GENERATING PLANT (AGGREGATE)</t>
  </si>
  <si>
    <t>CHALK CLIFF LIMITED</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</si>
  <si>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</si>
  <si>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</si>
  <si>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</si>
  <si>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</si>
  <si>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</si>
  <si>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</si>
  <si>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</si>
  <si>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</si>
  <si>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</si>
  <si>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</si>
  <si>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</si>
  <si>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</si>
  <si>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Chino RT Solar 1</t>
  </si>
  <si>
    <t>Kona Solar - Terra Francesca</t>
  </si>
  <si>
    <t>Chino Co-Generation</t>
  </si>
  <si>
    <t>MN Milliken Genco LLC</t>
  </si>
  <si>
    <t>Chow II Biomass to Energy</t>
  </si>
  <si>
    <t>CHOW 2 PEAKER PLANT</t>
  </si>
  <si>
    <t>Cloverdale Solar I</t>
  </si>
  <si>
    <t>Clover Creek</t>
  </si>
  <si>
    <t>Lime Saddle Hydro</t>
  </si>
  <si>
    <t>SMALL QF AGGREGATION - OAKLAND</t>
  </si>
  <si>
    <t xml:space="preserve">Centinela Solar Energy I </t>
  </si>
  <si>
    <t>Centinels Solar Energy 2</t>
  </si>
  <si>
    <t>Marsh Landing 1</t>
  </si>
  <si>
    <t>Marsh Landing 2</t>
  </si>
  <si>
    <t>Marsh Landing 3</t>
  </si>
  <si>
    <t>Marsh Landing 4</t>
  </si>
  <si>
    <t>Oakley Solar Project</t>
  </si>
  <si>
    <t>Stockton Biomas</t>
  </si>
  <si>
    <t>Coleman</t>
  </si>
  <si>
    <t>Colgate Powerhouse Unit 1</t>
  </si>
  <si>
    <t>Colgate Powerhouse Unit 2</t>
  </si>
  <si>
    <t>AGUA MANSA UNIT 1 (CITY OF COLTON)</t>
  </si>
  <si>
    <t>Colusa Generating Station</t>
  </si>
  <si>
    <t>COLLIERVILLE HYDRO UNIT 1 &amp; 2 AGGREGATE</t>
  </si>
  <si>
    <t>Mammoth G1</t>
  </si>
  <si>
    <t>Mammoth G3</t>
  </si>
  <si>
    <t>LUNDY</t>
  </si>
  <si>
    <t>Dixie Valley Geo</t>
  </si>
  <si>
    <t>POOLE HYDRO PLANT 1</t>
  </si>
  <si>
    <t>CONTROL QFS</t>
  </si>
  <si>
    <t>RUSH CREEK</t>
  </si>
  <si>
    <t>CMS2</t>
  </si>
  <si>
    <t>Copper Mountain Solar 4</t>
  </si>
  <si>
    <t>Copper Mountain 10</t>
  </si>
  <si>
    <t>Copper Mountain 48</t>
  </si>
  <si>
    <t>CID Solar</t>
  </si>
  <si>
    <t>Corcoran City</t>
  </si>
  <si>
    <t>Master Development Corona</t>
  </si>
  <si>
    <t>Clearwater Power Plant</t>
  </si>
  <si>
    <t>Ameresco San Joaquin</t>
  </si>
  <si>
    <t>Frankenheimer Power Plant</t>
  </si>
  <si>
    <t>HATCHET CREEK</t>
  </si>
  <si>
    <t>Montgomery Creek Hydro</t>
  </si>
  <si>
    <t>ROARING CREEK</t>
  </si>
  <si>
    <t>Cow Creek Hydro</t>
  </si>
  <si>
    <t>PRIMA DESCHECHA (CAPISTRANO)</t>
  </si>
  <si>
    <t>Campo Verde Solar</t>
  </si>
  <si>
    <t>Ramona 1</t>
  </si>
  <si>
    <t>Ramona 2</t>
  </si>
  <si>
    <t>Ramona Solar Energy</t>
  </si>
  <si>
    <t>PARKER POWERHOUSE</t>
  </si>
  <si>
    <t>CRESTA PH UNIT 1 &amp; 2 AGGREGATE</t>
  </si>
  <si>
    <t xml:space="preserve">Crane Valley </t>
  </si>
  <si>
    <t>SAN JOAQUIN 2</t>
  </si>
  <si>
    <t>CROCKETT COGEN</t>
  </si>
  <si>
    <t>Kumeyaay Wind Farm</t>
  </si>
  <si>
    <t>Crow Creek Solar 1</t>
  </si>
  <si>
    <t>SANTA CLARA CO-GEN</t>
  </si>
  <si>
    <t>GIANERA PEAKER UNIT 1</t>
  </si>
  <si>
    <t>GIANERA PEAKER UNIT 2</t>
  </si>
  <si>
    <t>Csolar IV South</t>
  </si>
  <si>
    <t>Clover Flat Land Fill Gas</t>
  </si>
  <si>
    <t>Marina Land Fill Gas</t>
  </si>
  <si>
    <t>Castroville QF Aggregate</t>
  </si>
  <si>
    <t>SMALL QF AGGREGATION - BURNEY</t>
  </si>
  <si>
    <t>Columbia Solar Energy II</t>
  </si>
  <si>
    <t>CUMMNG_6_SUNCT1</t>
  </si>
  <si>
    <t>SunSelect 1</t>
  </si>
  <si>
    <t>Canal Creek Powerhouse</t>
  </si>
  <si>
    <t>Fairfield Powerhouse</t>
  </si>
  <si>
    <t>Cuyama Solar</t>
  </si>
  <si>
    <t>Madera 1</t>
  </si>
  <si>
    <t>Grasslands 3</t>
  </si>
  <si>
    <t>Grasslands 4</t>
  </si>
  <si>
    <t>MM Yolo Power LLC</t>
  </si>
  <si>
    <t>DEER CREEK</t>
  </si>
  <si>
    <t>Golden Springs Building H</t>
  </si>
  <si>
    <t>Golden Springs Building M</t>
  </si>
  <si>
    <t>Golden Springs Building G</t>
  </si>
  <si>
    <t>Golden Springs Building F</t>
  </si>
  <si>
    <t>Golden Springs Building L</t>
  </si>
  <si>
    <t>Freeway Springs</t>
  </si>
  <si>
    <t>Golden Springs Building C1</t>
  </si>
  <si>
    <t>Golden Solar Building D</t>
  </si>
  <si>
    <t>Central Antelope Dry Ranch B</t>
  </si>
  <si>
    <t>Delsur Aggregate Solar Resources</t>
  </si>
  <si>
    <t xml:space="preserve">Dry Farm Ranch B </t>
  </si>
  <si>
    <t xml:space="preserve">Summer Solar North </t>
  </si>
  <si>
    <t>DELTA ENERGY CENTER AGGREGATE</t>
  </si>
  <si>
    <t>SEPV 5</t>
  </si>
  <si>
    <t>Cascade Solar</t>
  </si>
  <si>
    <t>SEPV8</t>
  </si>
  <si>
    <t>SEPV9</t>
  </si>
  <si>
    <t>Caliente Solar 2</t>
  </si>
  <si>
    <t>Desert Hot Springs 2</t>
  </si>
  <si>
    <t>Western Power and Steam Cogeneration</t>
  </si>
  <si>
    <t>Diablo Canyon Unit 1</t>
  </si>
  <si>
    <t>Diablo Canyon Unit 2</t>
  </si>
  <si>
    <t>CHEVRON USA (EASTRIDGE)</t>
  </si>
  <si>
    <t>Zero Waste Energy</t>
  </si>
  <si>
    <t>DIAMOND VALLEY LAKE PUMP-GEN PLANT</t>
  </si>
  <si>
    <t>Donnells Hydro</t>
  </si>
  <si>
    <t>DOUBLE "C" LIMITED</t>
  </si>
  <si>
    <t>Dracker Solar Unit 1</t>
  </si>
  <si>
    <t>Dracker Solar Unit 2</t>
  </si>
  <si>
    <t>Drews Generating Plant</t>
  </si>
  <si>
    <t>Drum PH 1 Units 1 &amp; 2 Aggregate</t>
  </si>
  <si>
    <t>Drum PH 1 Units 3 &amp; 4 Aggregate</t>
  </si>
  <si>
    <t>DRUM PH 2 UNIT 5</t>
  </si>
  <si>
    <t>De Sabla Hydro</t>
  </si>
  <si>
    <t>Desert Stateline</t>
  </si>
  <si>
    <t>Desert Sunlight 300</t>
  </si>
  <si>
    <t>Desert Sunlight 250</t>
  </si>
  <si>
    <t>Brookfield Tehachapi 3</t>
  </si>
  <si>
    <t>Brookfield Tehachapi 4</t>
  </si>
  <si>
    <t>DONALD VON RAESFELD POWER PROJECT</t>
  </si>
  <si>
    <t>DUTCH FLAT 1 PH</t>
  </si>
  <si>
    <t>DUTCH FLAT 2 PH</t>
  </si>
  <si>
    <t>DEVIL CANYON HYDRO UNITS 1-4 AGGREGATE</t>
  </si>
  <si>
    <t>EASTWOOD PUMP-GEN</t>
  </si>
  <si>
    <t>EE K Solar 1</t>
  </si>
  <si>
    <t>Eastern BESS 1</t>
  </si>
  <si>
    <t>El Cajon Energy Center</t>
  </si>
  <si>
    <t>Cuyamaca Peak Energy Plant</t>
  </si>
  <si>
    <t>2097 Helton</t>
  </si>
  <si>
    <t>El Dorado Unit 1</t>
  </si>
  <si>
    <t>El Dorado Unit 2</t>
  </si>
  <si>
    <t>ELECTRA PH UNIT 1 &amp; 2 AGGREGATE</t>
  </si>
  <si>
    <t>STONEY GORGE HYDRO AGGREGATE</t>
  </si>
  <si>
    <t>ELK HILLS COMBINED CYCLE (AGGREGATE)</t>
  </si>
  <si>
    <t>ELLIS QFS</t>
  </si>
  <si>
    <t>El Nido Biomass to Energy</t>
  </si>
  <si>
    <t>El Segundo Energy Center 5/6</t>
  </si>
  <si>
    <t>El Segundo Energy Center 7/8</t>
  </si>
  <si>
    <t>ESJ Wind Energy</t>
  </si>
  <si>
    <t>Cameron Ridge</t>
  </si>
  <si>
    <t>Ridgetop I</t>
  </si>
  <si>
    <t>Escondido BESS 1</t>
  </si>
  <si>
    <t>Escondido BESS 2</t>
  </si>
  <si>
    <t>Escondido BESS 3</t>
  </si>
  <si>
    <t>MMC Escondido Aggregate</t>
  </si>
  <si>
    <t>CalPeak Power Enterprise Unit 1</t>
  </si>
  <si>
    <t>Goal Line Cogen</t>
  </si>
  <si>
    <t>Neal Road Landfill Generating Facility</t>
  </si>
  <si>
    <t>Champagne</t>
  </si>
  <si>
    <t>FONTANALYTLE CREEK POWERHOUSE P</t>
  </si>
  <si>
    <t>SPVP010 Fontana RT Solar</t>
  </si>
  <si>
    <t>SPVP015</t>
  </si>
  <si>
    <t>SPVP017</t>
  </si>
  <si>
    <t>SPVP018 Fontana RT Solar</t>
  </si>
  <si>
    <t>SPVP023 Fontana RT Solar</t>
  </si>
  <si>
    <t>SPVP026</t>
  </si>
  <si>
    <t>SPVP027</t>
  </si>
  <si>
    <t>Dedeaux Ontario</t>
  </si>
  <si>
    <t>Rochester</t>
  </si>
  <si>
    <t>Dulles</t>
  </si>
  <si>
    <t>Grapeland Peaker</t>
  </si>
  <si>
    <t>ETIWANDA RECOVERY HYDRO</t>
  </si>
  <si>
    <t>EXCHEQUER HYDRO</t>
  </si>
  <si>
    <t xml:space="preserve">Excelsior Solar </t>
  </si>
  <si>
    <t>Fellow QF Aggregate</t>
  </si>
  <si>
    <t>DIABLO WINDS</t>
  </si>
  <si>
    <t>Cameron Ridge 2</t>
  </si>
  <si>
    <t>FRENCH MEADOWS HYDRO</t>
  </si>
  <si>
    <t>FORBESTOWN HYDRO</t>
  </si>
  <si>
    <t>HYPOWER, INC. (FORKS OF BUTTE)</t>
  </si>
  <si>
    <t>Corcoran 3</t>
  </si>
  <si>
    <t>FRIANT DAM</t>
  </si>
  <si>
    <t>FRITO-LAY</t>
  </si>
  <si>
    <t>Angels Powerhouse</t>
  </si>
  <si>
    <t>Three Forks Water Power Project</t>
  </si>
  <si>
    <t>SMALL QF AGGREGATION - ZENIA</t>
  </si>
  <si>
    <t>Sunray 3</t>
  </si>
  <si>
    <t>Weststar Dairy Biogas</t>
  </si>
  <si>
    <t>Garland B</t>
  </si>
  <si>
    <t>Garland A</t>
  </si>
  <si>
    <t>North Palm Springs 4A</t>
  </si>
  <si>
    <t>Garnet Solar Power Generation Station 1</t>
  </si>
  <si>
    <t>GARNET GREEN POWER PROJECT AGGREGATE</t>
  </si>
  <si>
    <t>GARNET WIND ENERGY CENTER</t>
  </si>
  <si>
    <t>Garnet Winds Aggregation</t>
  </si>
  <si>
    <t>Wagner Wind</t>
  </si>
  <si>
    <t>Whitewater Hydro</t>
  </si>
  <si>
    <t>Phoenix</t>
  </si>
  <si>
    <t>Karen Avenue Wind Farm</t>
  </si>
  <si>
    <t>San Gorgonio East</t>
  </si>
  <si>
    <t>Windustries</t>
  </si>
  <si>
    <t>Eastwind</t>
  </si>
  <si>
    <t>WINTEC PALM</t>
  </si>
  <si>
    <t>Gaskell West 1</t>
  </si>
  <si>
    <t>Gates Solar Station</t>
  </si>
  <si>
    <t>West Gates Solar Station</t>
  </si>
  <si>
    <t>GATEWAY GENERATING STATION</t>
  </si>
  <si>
    <t>Genesis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</si>
  <si>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</si>
  <si>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</si>
  <si>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</si>
  <si>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</si>
  <si>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</si>
  <si>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</si>
  <si>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</si>
  <si>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</si>
  <si>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Burford Giffen</t>
  </si>
  <si>
    <t>Giffen Solar Station</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</si>
  <si>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</si>
  <si>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</si>
  <si>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</si>
  <si>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</si>
  <si>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</si>
  <si>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</si>
  <si>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</si>
  <si>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</si>
  <si>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</si>
  <si>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</si>
  <si>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</si>
  <si>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</si>
  <si>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</si>
  <si>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GOLETA QFS</t>
  </si>
  <si>
    <t>ELLWOOD ENERGY SUPPORT FACILITY</t>
  </si>
  <si>
    <t>EXXON COMPANY USA</t>
  </si>
  <si>
    <t>Johnson Canyon Landfill</t>
  </si>
  <si>
    <t>Goose Lake</t>
  </si>
  <si>
    <t>GRIDLEY MAIN TWO</t>
  </si>
  <si>
    <t>GRIZZLY HYDRO</t>
  </si>
  <si>
    <t>GREENLEAF II COGEN</t>
  </si>
  <si>
    <t>SANTA CRUZ LANDFILL GENERATING PLANT</t>
  </si>
  <si>
    <t>BIG CREEK WATER WORKS - CEDAR FLAT</t>
  </si>
  <si>
    <t>Berkeley Cogeneration</t>
  </si>
  <si>
    <t>Guernsey Solar Station</t>
  </si>
  <si>
    <t>Hanford Peaker Plant</t>
  </si>
  <si>
    <t>GEYSERS UNITS 5 &amp; 6 AGGREGATE</t>
  </si>
  <si>
    <t>GEYSERS UNITS 7 &amp; 8 AGGREGATE</t>
  </si>
  <si>
    <t>Warm Springs Hydro</t>
  </si>
  <si>
    <t>HAAS PH UNIT 1 &amp; 2 AGGREGATE</t>
  </si>
  <si>
    <t>HALSEY HYDRO</t>
  </si>
  <si>
    <t>HARBOR COGEN COMBINED CYCLE</t>
  </si>
  <si>
    <t xml:space="preserve">Hat Creek  #1 </t>
  </si>
  <si>
    <t xml:space="preserve">Hat Creek  #2  </t>
  </si>
  <si>
    <t>Bidwell Ditch</t>
  </si>
  <si>
    <t>Lost Creek 1 &amp; 2 Hydro Conversion</t>
  </si>
  <si>
    <t>Hatchet Ridge Wind Farm</t>
  </si>
  <si>
    <t>HELMS PUMP-GEN UNIT 1</t>
  </si>
  <si>
    <t>HELMS PUMP-GEN UNIT 2</t>
  </si>
  <si>
    <t>HELMS PUMP-GEN UNIT 3</t>
  </si>
  <si>
    <t>Lemoore 1</t>
  </si>
  <si>
    <t>Westside Solar Power PV1</t>
  </si>
  <si>
    <t>GWF HENRIETTA PEAKER PLANT UNIT 1</t>
  </si>
  <si>
    <t>GWF HENRIETTA PEAKER PLANT UNIT 2</t>
  </si>
  <si>
    <t>Henrietta Solar Project</t>
  </si>
  <si>
    <t>HIGH DESERT POWER PROJECT AGGREGATE</t>
  </si>
  <si>
    <t>Combie South</t>
  </si>
  <si>
    <t>CLEAR LAKE UNIT 1</t>
  </si>
  <si>
    <t>BP WILMINGTON CALCINER</t>
  </si>
  <si>
    <t>Long Beach Unit 1</t>
  </si>
  <si>
    <t>Long Beach Unit 2</t>
  </si>
  <si>
    <t>Long Beach Unit 3</t>
  </si>
  <si>
    <t>Long Beach Unit 4</t>
  </si>
  <si>
    <t>HUNTINGTON BEACH GEN STA. UNIT 2</t>
  </si>
  <si>
    <t>U.S. Borax, Unit 1</t>
  </si>
  <si>
    <t>San Benito Smart Park</t>
  </si>
  <si>
    <t>Hollister Solar</t>
  </si>
  <si>
    <t>Humboldt Bay Generating Station 3</t>
  </si>
  <si>
    <t>Humboldt Bay Generating Station 1</t>
  </si>
  <si>
    <t>Huron Solar Station</t>
  </si>
  <si>
    <t>HYATT-THERMALITO PUMP-GEN (AGGREGATE)</t>
  </si>
  <si>
    <t>SMALL QF AGGREGATION - VALLEJO/DINSMORE</t>
  </si>
  <si>
    <t>INDIGO PEAKER UNIT 1</t>
  </si>
  <si>
    <t>INDIGO PEAKER UNIT 2</t>
  </si>
  <si>
    <t>INDIGO PEAKER UNIT 3</t>
  </si>
  <si>
    <t>Indian Valley Hydro</t>
  </si>
  <si>
    <t>CCSF Hetch_Hetchy Hydro Aggregate</t>
  </si>
  <si>
    <t>Ivanpah 1</t>
  </si>
  <si>
    <t>Ivanpah 2</t>
  </si>
  <si>
    <t>Ivanpah 3</t>
  </si>
  <si>
    <t>Silver Ridge Mount Signal</t>
  </si>
  <si>
    <t xml:space="preserve">Imperial Valley West ( Q # 608) </t>
  </si>
  <si>
    <t>Jacumba Solar Farm</t>
  </si>
  <si>
    <t>North Sky River Wind Project</t>
  </si>
  <si>
    <t>Westlands Solar Farm PV 1</t>
  </si>
  <si>
    <t>RE Kansas South</t>
  </si>
  <si>
    <t>STS HYDROPOWER LTD. (KEKAWAKA)</t>
  </si>
  <si>
    <t>Mariposa Energy</t>
  </si>
  <si>
    <t>KELLY RIDGE HYDRO</t>
  </si>
  <si>
    <t>KERKHOFF PH 2 UNIT #1</t>
  </si>
  <si>
    <t>Fresno Solar South</t>
  </si>
  <si>
    <t>Fresno Solar West</t>
  </si>
  <si>
    <t>KERN FRONT LIMITED</t>
  </si>
  <si>
    <t>South Belridge Cogen Facility</t>
  </si>
  <si>
    <t>KERN RIVER HYDRO UNITS 1-4 AGGREGATE</t>
  </si>
  <si>
    <t>Kingsburg Cogen</t>
  </si>
  <si>
    <t>KINGS RIVER HYDRO UNIT 1</t>
  </si>
  <si>
    <t>KELLER CANYON LANDFILL GEN FACILICITY</t>
  </si>
  <si>
    <t>Kingbird Solar A</t>
  </si>
  <si>
    <t>Kingbird Solar B</t>
  </si>
  <si>
    <t>Kingsburg1</t>
  </si>
  <si>
    <t>Kingsburg2</t>
  </si>
  <si>
    <t>King City Energy Center, Unit 1</t>
  </si>
  <si>
    <t>Kent South</t>
  </si>
  <si>
    <t>MWD Venice Hydroelectric Recovery Plant</t>
  </si>
  <si>
    <t>Lake Hodges Pumped Storage-Unit1</t>
  </si>
  <si>
    <t>Lake Hodges Pumped Storage-Unit2</t>
  </si>
  <si>
    <t>Regulus Solar</t>
  </si>
  <si>
    <t>Redwood Solar Farm 4</t>
  </si>
  <si>
    <t>Woodmere Solar Farm</t>
  </si>
  <si>
    <t>Hayworth Solar Farm</t>
  </si>
  <si>
    <t>Redcrest Solar Farm</t>
  </si>
  <si>
    <t>LOUISIANA PACIFIC SAMOA</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</si>
  <si>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</si>
  <si>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</si>
  <si>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</si>
  <si>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</si>
  <si>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</si>
  <si>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</si>
  <si>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</si>
  <si>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</si>
  <si>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</si>
  <si>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</si>
  <si>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</si>
  <si>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Kansas</t>
  </si>
  <si>
    <t>LGHTHP_6_ICEGEN</t>
  </si>
  <si>
    <t>CARSON COGENERATION</t>
  </si>
  <si>
    <t>Lost Hills Solar</t>
  </si>
  <si>
    <t>Mesa Crest</t>
  </si>
  <si>
    <t>LITLRK_6_GBCSR1</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</si>
  <si>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</si>
  <si>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</si>
  <si>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</si>
  <si>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</si>
  <si>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</si>
  <si>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</si>
  <si>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</si>
  <si>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</si>
  <si>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</si>
  <si>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</si>
  <si>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</si>
  <si>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</si>
  <si>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</si>
  <si>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Bear Creek Solar</t>
  </si>
  <si>
    <t>Kettleman Solar</t>
  </si>
  <si>
    <t>LODI GAS TURBINE</t>
  </si>
  <si>
    <t>Lodi Energy Center</t>
  </si>
  <si>
    <t>Mill &amp; Sulphur Creek Hydro</t>
  </si>
  <si>
    <t>Matthews Dam Hydro</t>
  </si>
  <si>
    <t>Bakersfield Industrial 1</t>
  </si>
  <si>
    <t>Bakersfield Solar 1</t>
  </si>
  <si>
    <t>Malaga Power Aggregate</t>
  </si>
  <si>
    <t>MALACHA HYDRO L.P.</t>
  </si>
  <si>
    <t>Manteca  Land 1</t>
  </si>
  <si>
    <t>Manzana Wind</t>
  </si>
  <si>
    <t>Maricopa West Solar PV</t>
  </si>
  <si>
    <t>Sunset Reservoir - North Basin</t>
  </si>
  <si>
    <t>Fall River Mills Project B</t>
  </si>
  <si>
    <t>MC SWAIN HYDRO</t>
  </si>
  <si>
    <t>MIDDLE FORK AND RALSTON PSP</t>
  </si>
  <si>
    <t>CalRENEW - 1(A)</t>
  </si>
  <si>
    <t>Mission Solar</t>
  </si>
  <si>
    <t>Merced Solar</t>
  </si>
  <si>
    <t>Merced Falls Powerhouse</t>
  </si>
  <si>
    <t>SMALL QF AGGREGATION - SAN LUIS OBISPO</t>
  </si>
  <si>
    <t>Metcalf Energy Center</t>
  </si>
  <si>
    <t>Coram Energy</t>
  </si>
  <si>
    <t>CELLC 7.5 MW Tehachapi Project</t>
  </si>
  <si>
    <t>MWD Corona Hydroelectric Recovery Plant</t>
  </si>
  <si>
    <t>Milliken Landfill Solar</t>
  </si>
  <si>
    <t>Mira Loma BESS A</t>
  </si>
  <si>
    <t>Mira Loma BESS B</t>
  </si>
  <si>
    <t>Ontario RT Solar</t>
  </si>
  <si>
    <t>SPVP032</t>
  </si>
  <si>
    <t>SPVP033</t>
  </si>
  <si>
    <t>MWD Temescal Hydroelectric Recovery Plan</t>
  </si>
  <si>
    <t>Mira Loma Peaker</t>
  </si>
  <si>
    <t>Lake Mathews Hydroelectric Recovery Plan</t>
  </si>
  <si>
    <t>SMALL QF AGGREGATION - SAB FRABCUSCI</t>
  </si>
  <si>
    <t>MCKITTRICK LIMITED</t>
  </si>
  <si>
    <t>McGrath Beach Peaker</t>
  </si>
  <si>
    <t>North Star Solar 1</t>
  </si>
  <si>
    <t xml:space="preserve">Citizen Solar B </t>
  </si>
  <si>
    <t>MOJAVE SIPHON POWER PLANT</t>
  </si>
  <si>
    <t>Mojave West</t>
  </si>
  <si>
    <t>MONTICELLO HYDRO AGGREGATE</t>
  </si>
  <si>
    <t>Calabasas Gas-to-Energy Facility</t>
  </si>
  <si>
    <t>MOORPARK QFS</t>
  </si>
  <si>
    <t>Morwind</t>
  </si>
  <si>
    <t>SMALL QF AGGREGATION - SANTA CRUZ</t>
  </si>
  <si>
    <t>MOSS LANDING POWER BLOCK 1</t>
  </si>
  <si>
    <t>MOSS LANDING POWER BLOCK 2</t>
  </si>
  <si>
    <t>Desert Star Energy Center</t>
  </si>
  <si>
    <t>Miramar Energy Facility II</t>
  </si>
  <si>
    <t>Miramar Energy Facility</t>
  </si>
  <si>
    <t>Morelos Solar</t>
  </si>
  <si>
    <t>MIRAMAR LANDFILL</t>
  </si>
  <si>
    <t>Mesquite Solar 1</t>
  </si>
  <si>
    <t>Mesquite Solar 2</t>
  </si>
  <si>
    <t>Mesquite Solar 3, LLC</t>
  </si>
  <si>
    <t>SMALL QF AGGREGATION - SAN DIEGO</t>
  </si>
  <si>
    <t>Mustang</t>
  </si>
  <si>
    <t>Mustang 3</t>
  </si>
  <si>
    <t>Mustang 4</t>
  </si>
  <si>
    <t>MT.POSO COGENERATION CO.</t>
  </si>
  <si>
    <t>Mountain View Power Project I</t>
  </si>
  <si>
    <t>Mountain View Power Project II</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</si>
  <si>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</si>
  <si>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</si>
  <si>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</si>
  <si>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</si>
  <si>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</si>
  <si>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</si>
  <si>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</si>
  <si>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</si>
  <si>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</si>
  <si>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</si>
  <si>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</si>
  <si>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</si>
  <si>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</si>
  <si>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</si>
  <si>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</si>
  <si>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</si>
  <si>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</si>
  <si>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</si>
  <si>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</si>
  <si>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</si>
  <si>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</si>
  <si>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</si>
  <si>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3</t>
  </si>
  <si>
    <t>MWWTP PGS 2 - Turbine</t>
  </si>
  <si>
    <t>Oak Creek</t>
  </si>
  <si>
    <t>Zephyr Park</t>
  </si>
  <si>
    <t>CREST Contracts</t>
  </si>
  <si>
    <t>OASIS_6_GBDSR4</t>
  </si>
  <si>
    <t>Green Beanworks D</t>
  </si>
  <si>
    <t>Morgan Lancaster I</t>
  </si>
  <si>
    <t>Oasis Solar</t>
  </si>
  <si>
    <t>Soccer Center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</si>
  <si>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</si>
  <si>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</si>
  <si>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</si>
  <si>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</si>
  <si>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</si>
  <si>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</si>
  <si>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</si>
  <si>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</si>
  <si>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</si>
  <si>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BlackSand Generating Facility</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</si>
  <si>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</si>
  <si>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</si>
  <si>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</si>
  <si>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</si>
  <si>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</si>
  <si>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</si>
  <si>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</si>
  <si>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</si>
  <si>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High Line Canal Hydro</t>
  </si>
  <si>
    <t>Enerparc California 2</t>
  </si>
  <si>
    <t>ORMOND BEACH GEN STA. UNIT 1</t>
  </si>
  <si>
    <t>ORMOND BEACH GEN STA. UNIT 2</t>
  </si>
  <si>
    <t>Oro Loma Solar 1</t>
  </si>
  <si>
    <t>Oro Loma Solar 2</t>
  </si>
  <si>
    <t>Oroville Cogeneration, LP</t>
  </si>
  <si>
    <t>Merced 1</t>
  </si>
  <si>
    <t>Chula Vista Energy Center, LLC</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</si>
  <si>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</si>
  <si>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</si>
  <si>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</si>
  <si>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</si>
  <si>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</si>
  <si>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</si>
  <si>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</si>
  <si>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</si>
  <si>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</si>
  <si>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</si>
  <si>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Cooperatively Owned Back Up Generator</t>
  </si>
  <si>
    <t>Palomar Energy Center</t>
  </si>
  <si>
    <t>Pardee Power House</t>
  </si>
  <si>
    <t>PearBlossom</t>
  </si>
  <si>
    <t>G2 Energy Hay Road Power Plant</t>
  </si>
  <si>
    <t>Potrero Hills Energy Producers</t>
  </si>
  <si>
    <t>Sonora 1</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</si>
  <si>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</si>
  <si>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</si>
  <si>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</si>
  <si>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</si>
  <si>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</si>
  <si>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</si>
  <si>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</si>
  <si>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</si>
  <si>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</si>
  <si>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</si>
  <si>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</si>
  <si>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</si>
  <si>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GRASSHOPPER FLAT HYDRO</t>
  </si>
  <si>
    <t>PIT PH 6 UNIT 1</t>
  </si>
  <si>
    <t>PIT PH 6 UNIT 2</t>
  </si>
  <si>
    <t>PIT PH 7 UNIT 1</t>
  </si>
  <si>
    <t>PIT PH 7 UNIT 2</t>
  </si>
  <si>
    <t>Rock Creek Hydro</t>
  </si>
  <si>
    <t xml:space="preserve">Western Antelope Blue Sky Ranch A </t>
  </si>
  <si>
    <t xml:space="preserve">Western Antelope Dry Ranch </t>
  </si>
  <si>
    <t xml:space="preserve">North Lancaster Ranch </t>
  </si>
  <si>
    <t>Sierra Solar Greenworks LLC</t>
  </si>
  <si>
    <t>Central Antelope Dry Ranch C</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</si>
  <si>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</si>
  <si>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</si>
  <si>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</si>
  <si>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</si>
  <si>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</si>
  <si>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</si>
  <si>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</si>
  <si>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</si>
  <si>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</si>
  <si>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</si>
  <si>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</si>
  <si>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</si>
  <si>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Potter Valley</t>
  </si>
  <si>
    <t>Vecino Vineyards LLC</t>
  </si>
  <si>
    <t>Silver State South</t>
  </si>
  <si>
    <t>Santa Cruz Energy LLC</t>
  </si>
  <si>
    <t>Putah Creek Solar Farm</t>
  </si>
  <si>
    <t>PACIFIC WEST 1 WIND GENERATION</t>
  </si>
  <si>
    <t>ROCK CREEK HYDRO UNIT 1</t>
  </si>
  <si>
    <t>ROCK CREEK HYDRO UNIT 2</t>
  </si>
  <si>
    <t>Rector Aggregate Solar Resources</t>
  </si>
  <si>
    <t>KAWEAH PH 2 &amp; 3 PSP AGGREGATE</t>
  </si>
  <si>
    <t>KAWEAH PH 1 UNIT 1</t>
  </si>
  <si>
    <t xml:space="preserve">MM Tulare </t>
  </si>
  <si>
    <t>RED BLUFF PEAKER PLANT</t>
  </si>
  <si>
    <t>Lancaster East Avenue F</t>
  </si>
  <si>
    <t>REDONDO GEN STA. UNIT 5</t>
  </si>
  <si>
    <t>REDONDO GEN STA. UNIT 6</t>
  </si>
  <si>
    <t>REDONDO GEN STA. UNIT 8</t>
  </si>
  <si>
    <t>Terzian</t>
  </si>
  <si>
    <t>Renwind re-powering project</t>
  </si>
  <si>
    <t>Chevron 8.5</t>
  </si>
  <si>
    <t>Chevron 2</t>
  </si>
  <si>
    <t>SMALL QF AGGREGATION - GRASS VALLEY</t>
  </si>
  <si>
    <t>Silver Springs</t>
  </si>
  <si>
    <t>ROLLINS HYDRO</t>
  </si>
  <si>
    <t>Pacific Wind - Phase 1</t>
  </si>
  <si>
    <t>Lancaster B</t>
  </si>
  <si>
    <t>Rosamond One</t>
  </si>
  <si>
    <t>Rosamond Two</t>
  </si>
  <si>
    <t>Rosamond West Solar 1</t>
  </si>
  <si>
    <t>Rosamond West Solar 2</t>
  </si>
  <si>
    <t>Rising Tree 1</t>
  </si>
  <si>
    <t>Rising Tree 2</t>
  </si>
  <si>
    <t>Rising Tree 3</t>
  </si>
  <si>
    <t>Russell City Energy Center</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</si>
  <si>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</si>
  <si>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</si>
  <si>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</si>
  <si>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</si>
  <si>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</si>
  <si>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</si>
  <si>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</si>
  <si>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</si>
  <si>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Salinas River Cogeneration</t>
  </si>
  <si>
    <t>SALT SPRINGS HYDRO AGGREGATE</t>
  </si>
  <si>
    <t>KELCO QUALIFYING FACILITY</t>
  </si>
  <si>
    <t>Mojave Solar</t>
  </si>
  <si>
    <t>LACSD CARSON WATER POLLUTION AGGREGATE</t>
  </si>
  <si>
    <t>Cold Canyon</t>
  </si>
  <si>
    <t>GEYSERS CALISTOGA AGGREGATE</t>
  </si>
  <si>
    <t>Bowerman Power</t>
  </si>
  <si>
    <t>Millikan Avenue BESS</t>
  </si>
  <si>
    <t>San Gorgonio Farms Wind Farm</t>
  </si>
  <si>
    <t>Foothill Hydroelectric Recovery Plant</t>
  </si>
  <si>
    <t>SAUGUS QFS</t>
  </si>
  <si>
    <t>Chiquita Canyon Landfill Fac</t>
  </si>
  <si>
    <t>MM Lopez Energy</t>
  </si>
  <si>
    <t>Mountainview Gen Sta. Unit 3</t>
  </si>
  <si>
    <t>Mountainview Gen Sta. Unit 4</t>
  </si>
  <si>
    <t>Redlands RT Solar</t>
  </si>
  <si>
    <t>SPVP005 Redlands RT Solar</t>
  </si>
  <si>
    <t>SPVP007 Redlands RT Solar</t>
  </si>
  <si>
    <t>SPVP011</t>
  </si>
  <si>
    <t>SPVP013</t>
  </si>
  <si>
    <t>SPVP016 Redlands RT Solar</t>
  </si>
  <si>
    <t>SPVP048</t>
  </si>
  <si>
    <t>SANTA ANA PSP</t>
  </si>
  <si>
    <t>MILL CREEK PSP</t>
  </si>
  <si>
    <t>Tracy Combined Cycle Power Plant</t>
  </si>
  <si>
    <t>Five Points Solar Station</t>
  </si>
  <si>
    <t>Westside Solar Station</t>
  </si>
  <si>
    <t>Argus Cogeneration</t>
  </si>
  <si>
    <t>Sunray 2</t>
  </si>
  <si>
    <t>Sentinel Unit 1</t>
  </si>
  <si>
    <t>Sentinel Unit 2</t>
  </si>
  <si>
    <t>Sentinel Unit 3</t>
  </si>
  <si>
    <t>Sentinel Unit 4</t>
  </si>
  <si>
    <t>Sentinel Unit 5</t>
  </si>
  <si>
    <t>Sentinel Unit 6</t>
  </si>
  <si>
    <t>Sentinel Unit 7</t>
  </si>
  <si>
    <t>Sentinel Unit 8</t>
  </si>
  <si>
    <t>Algonquin Power Sanger 2</t>
  </si>
  <si>
    <t>HIGH SIERRA LIMITED</t>
  </si>
  <si>
    <t>Santa Maria II LFG Power Plant</t>
  </si>
  <si>
    <t>South Kern Solar PV Plant</t>
  </si>
  <si>
    <t>SKIC Solar</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</si>
  <si>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</si>
  <si>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</si>
  <si>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</si>
  <si>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</si>
  <si>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</si>
  <si>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</si>
  <si>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</si>
  <si>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</si>
  <si>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</si>
  <si>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</si>
  <si>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Springville Hydroelectric Generator</t>
  </si>
  <si>
    <t>Channel Islands Power</t>
  </si>
  <si>
    <t>New Indy Oxnard</t>
  </si>
  <si>
    <t>SANTA CLARA QFS</t>
  </si>
  <si>
    <t>SANDBAR</t>
  </si>
  <si>
    <t>Sonoma County Landfill</t>
  </si>
  <si>
    <t>SOUTH HYDRO</t>
  </si>
  <si>
    <t>SPAULDING HYDRO PH 3 UNIT</t>
  </si>
  <si>
    <t>SPAULDING HYDRO PH 1 &amp; 2 AGGREGATE</t>
  </si>
  <si>
    <t>Burney Biomass</t>
  </si>
  <si>
    <t>Lincoln Biomass</t>
  </si>
  <si>
    <t>SPI Anderson 2</t>
  </si>
  <si>
    <t>SPICER HYDRO UNITS 1-3 AGGREGATE</t>
  </si>
  <si>
    <t>SIERRA PACIFIC IND. (SONORA)</t>
  </si>
  <si>
    <t>Quincy Biomass</t>
  </si>
  <si>
    <t>SPRING GAP HYDRO</t>
  </si>
  <si>
    <t>Springerville Aggregate Solar Resources</t>
  </si>
  <si>
    <t>SPRINGVILLE QFS</t>
  </si>
  <si>
    <t>TULE RIVER HYDRO PLANT (SCE)</t>
  </si>
  <si>
    <t>SRI INTERNATIONAL</t>
  </si>
  <si>
    <t>STANISLAUS HYDRO</t>
  </si>
  <si>
    <t>LODI STIG UNIT</t>
  </si>
  <si>
    <t>Covanta Stanislaus</t>
  </si>
  <si>
    <t>Chevron Richmond Refinery</t>
  </si>
  <si>
    <t>Madera Chowchilla 2</t>
  </si>
  <si>
    <t>Madera Chowchilla 3</t>
  </si>
  <si>
    <t>Madera Chowchilla 4</t>
  </si>
  <si>
    <t>Madera Canal Site 980</t>
  </si>
  <si>
    <t>Stroud Solar Station</t>
  </si>
  <si>
    <t>Sunrise Power Project AGGREGATE II</t>
  </si>
  <si>
    <t>MIDWAY SUNSET COGENERATION PLANT</t>
  </si>
  <si>
    <t>Sunshine Gas Producers</t>
  </si>
  <si>
    <t>Sycamore Cogeneration Unit 1</t>
  </si>
  <si>
    <t>Sycamore Cogeneration Unit 2</t>
  </si>
  <si>
    <t>Sycamore Cogeneration Unit 3</t>
  </si>
  <si>
    <t>Sycamore Cogeneration Unit 4</t>
  </si>
  <si>
    <t>Berry Cogen 18</t>
  </si>
  <si>
    <t>SMALL QF AGGREGATION - PARADISE</t>
  </si>
  <si>
    <t>Berry Cogen 42</t>
  </si>
  <si>
    <t>TDM</t>
  </si>
  <si>
    <t>SMALL QF AGGREGATION - STOCKTON</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</si>
  <si>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</si>
  <si>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</si>
  <si>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</si>
  <si>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</si>
  <si>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</si>
  <si>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</si>
  <si>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</si>
  <si>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</si>
  <si>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</si>
  <si>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</si>
  <si>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 8 Verde</t>
  </si>
  <si>
    <t>Tranquillity</t>
  </si>
  <si>
    <t>FPL Energy C Wind</t>
  </si>
  <si>
    <t>Tule Wind</t>
  </si>
  <si>
    <t>Tullock Hydro</t>
  </si>
  <si>
    <t>ABEC Bidart-Stockale #1</t>
  </si>
  <si>
    <t>Nickel 1 ("NLH1")</t>
  </si>
  <si>
    <t>Coronal Lost Hills</t>
  </si>
  <si>
    <t>Castor</t>
  </si>
  <si>
    <t>McKittrick Cogen</t>
  </si>
  <si>
    <t>UKIAH LAKE MENDOCINO HYDRO</t>
  </si>
  <si>
    <t>Pacific Ultrapower Chinese Station</t>
  </si>
  <si>
    <t>Rio Bravo Fresno</t>
  </si>
  <si>
    <t>Rio Bravo Rocklin</t>
  </si>
  <si>
    <t>CONTRA COSTA CARBON PLANT</t>
  </si>
  <si>
    <t>TOSCO (RODEO PLANT)</t>
  </si>
  <si>
    <t>Berry Cogen 38 - Unit 1</t>
  </si>
  <si>
    <t>Golden Hills A</t>
  </si>
  <si>
    <t>Golden Hills B</t>
  </si>
  <si>
    <t>Golden Hills C</t>
  </si>
  <si>
    <t>Altamont Landfill Gas to Energy</t>
  </si>
  <si>
    <t>SOLANO WIND FARM</t>
  </si>
  <si>
    <t>Solano Wind Project Phase 3</t>
  </si>
  <si>
    <t>Vasco Wind</t>
  </si>
  <si>
    <t>Vaca-Dixon Solar Station</t>
  </si>
  <si>
    <t>CalPeak Power Vaca Dixon Unit 1</t>
  </si>
  <si>
    <t>MWD Perris Hydroelectric Recovery Plant</t>
  </si>
  <si>
    <t xml:space="preserve">MWD Red Mountain Hydroelectric Recovery </t>
  </si>
  <si>
    <t>Kona Solar - Meridian #1</t>
  </si>
  <si>
    <t>AP North Lake Solar</t>
  </si>
  <si>
    <t>Community Solar</t>
  </si>
  <si>
    <t>TEXACO EXPLORATION &amp; PROD (SE KERN RIVER</t>
  </si>
  <si>
    <t>Vega Solar</t>
  </si>
  <si>
    <t>H. Gonzales Unit #1</t>
  </si>
  <si>
    <t>H. Gonzales Unit #2</t>
  </si>
  <si>
    <t>Malburg Generating Station</t>
  </si>
  <si>
    <t>KERN RIVER PH 3 UNITS 1 &amp; 2 AGGREGATE</t>
  </si>
  <si>
    <t>SPVP042 Porterville Solar</t>
  </si>
  <si>
    <t>NICOLIS</t>
  </si>
  <si>
    <t>TROPICO</t>
  </si>
  <si>
    <t>CALGREN-PIXLEY</t>
  </si>
  <si>
    <t>Wellhead Power Delano</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</si>
  <si>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</si>
  <si>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</si>
  <si>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</si>
  <si>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</si>
  <si>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</si>
  <si>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</si>
  <si>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</si>
  <si>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</si>
  <si>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</si>
  <si>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</si>
  <si>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</si>
  <si>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</si>
  <si>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</si>
  <si>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</si>
  <si>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Rialto RT Solar</t>
  </si>
  <si>
    <t>SPVP028</t>
  </si>
  <si>
    <t>VISTA QFS</t>
  </si>
  <si>
    <t>Cole Grade</t>
  </si>
  <si>
    <t>Valley Center 1</t>
  </si>
  <si>
    <t>Valley Center 2</t>
  </si>
  <si>
    <t>Woodward Power Plant</t>
  </si>
  <si>
    <t>VOLTA HYDRO UNIT 1</t>
  </si>
  <si>
    <t>Volta Hydro Unit 2</t>
  </si>
  <si>
    <t>Bailey Creek Ranch</t>
  </si>
  <si>
    <t>Digger Creek Ranch Hydro</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</si>
  <si>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</si>
  <si>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</si>
  <si>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</si>
  <si>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</si>
  <si>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</si>
  <si>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</si>
  <si>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</si>
  <si>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</si>
  <si>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</si>
  <si>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</si>
  <si>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</si>
  <si>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</si>
  <si>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</si>
  <si>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WOODLEAF HYDRO</t>
  </si>
  <si>
    <t>Forward</t>
  </si>
  <si>
    <t>West Point Hydro Plant</t>
  </si>
  <si>
    <t>Joya Del Sol</t>
  </si>
  <si>
    <t>G2 ENERGY, OSTROM ROAD LLC</t>
  </si>
  <si>
    <t>Whitney Point Solar</t>
  </si>
  <si>
    <t>Whitewater Hill Wind Project</t>
  </si>
  <si>
    <t>Wise Hydro Unit 1</t>
  </si>
  <si>
    <t>WISE HYDRO UNIT 2</t>
  </si>
  <si>
    <t>Wishon/San Joaquin  #1-A AGGREGATE</t>
  </si>
  <si>
    <t>Wildwood Solar I</t>
  </si>
  <si>
    <t>Wildwood Solar 2</t>
  </si>
  <si>
    <t>BUENA VISTA ENERGY, LLC</t>
  </si>
  <si>
    <t>Windstar</t>
  </si>
  <si>
    <t>Wolfskill Energy Center</t>
  </si>
  <si>
    <t>Quinten Luallen</t>
  </si>
  <si>
    <t>SMALL QF AGGREGATION - LOS BANOS</t>
  </si>
  <si>
    <t>Wheelabrator Shasta</t>
  </si>
  <si>
    <t>YUBA CITY COGEN</t>
  </si>
  <si>
    <t>Yuba City Energy Center (Calpine)</t>
  </si>
  <si>
    <t>ZOND WINDSYSTEMS INC.</t>
  </si>
  <si>
    <t>Fresno</t>
  </si>
  <si>
    <t>Sierra</t>
  </si>
  <si>
    <t>Stockton</t>
  </si>
  <si>
    <t>Kern</t>
  </si>
  <si>
    <t>Humboldt</t>
  </si>
  <si>
    <t>NCNB</t>
  </si>
  <si>
    <t>Table 9 - Month Ahead CAM and RMR values (MW)</t>
  </si>
  <si>
    <t>Certifying Representative's E-mail:</t>
  </si>
  <si>
    <r>
      <t>Contact Information --</t>
    </r>
    <r>
      <rPr>
        <sz val="12"/>
        <rFont val="Times New Roman"/>
        <family val="1"/>
      </rPr>
      <t xml:space="preserve"> Provide this information to facilitate review of the filing. Energy Division will communicate directly with these contacts regarding questions about the filing.</t>
    </r>
  </si>
  <si>
    <r>
      <t>Date</t>
    </r>
    <r>
      <rPr>
        <sz val="12"/>
        <rFont val="Times New Roman"/>
        <family val="1"/>
      </rPr>
      <t xml:space="preserve"> – The date the form is completed.</t>
    </r>
    <r>
      <rPr>
        <b/>
        <sz val="12"/>
        <rFont val="Times New Roman"/>
        <family val="1"/>
      </rPr>
      <t xml:space="preserve">
Certifying Representative's Email</t>
    </r>
    <r>
      <rPr>
        <sz val="12"/>
        <rFont val="Times New Roman"/>
        <family val="1"/>
      </rPr>
      <t xml:space="preserve"> – E-mail address of the Certifying Representative</t>
    </r>
  </si>
  <si>
    <r>
      <t xml:space="preserve">Table 1 shows the sum of Resource Adequacy Capacity reported for the Big Creek/Ventura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</si>
  <si>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D.</t>
    </r>
    <r>
      <rPr>
        <b/>
        <i/>
        <sz val="7"/>
        <rFont val="Times New Roman"/>
        <family val="1"/>
      </rPr>
      <t> </t>
    </r>
    <r>
      <rPr>
        <b/>
        <i/>
        <sz val="14"/>
        <rFont val="Arial"/>
        <family val="2"/>
      </rPr>
      <t>Instructions for the Summary Tab for Each Year</t>
    </r>
  </si>
  <si>
    <t>Summary Table 4, Total Claimed Resource Adequacy Capacity in Bay Area Local Area (MW)</t>
  </si>
  <si>
    <t>Summary Table 5, Total Claimed Resource Adequacy Capacity in Fresno Local Area (MW)</t>
  </si>
  <si>
    <r>
      <t xml:space="preserve">Table 1 shows the sum of Resource Adequacy Capacity reported for the Fresno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</si>
  <si>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1 shows the sum of Resource Adequacy Capacity reported for the Sierra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</si>
  <si>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Summary Table 6, Total Claimed Resource Adequacy Capacity in Sierra Local Area (MW)</t>
  </si>
  <si>
    <t>Summary Table 7, Total Claimed Resource Adequacy Capacity in Stockton Local Area (MW)</t>
  </si>
  <si>
    <r>
      <t xml:space="preserve">Table 1 shows the sum of Resource Adequacy Capacity reported for the Stockton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</si>
  <si>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Summary Table 8, Total Claimed Resource Adequacy Capacity in Kern Local Area (MW)</t>
  </si>
  <si>
    <r>
      <t xml:space="preserve">Table 1 shows the sum of Resource Adequacy Capacity reported for the Kern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</si>
  <si>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Summary Table 9, Total Claimed Resource Adequacy Capacity in Humboldt Local Area (MW)</t>
  </si>
  <si>
    <r>
      <t xml:space="preserve">Table 1 shows the sum of Resource Adequacy Capacity reported for the Humboldt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</si>
  <si>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Summary Table 10, Total Claimed Resource Adequacy Capacity in NCNB Local Area (MW)</t>
  </si>
  <si>
    <r>
      <t xml:space="preserve">Table 1 shows the sum of Resource Adequacy Capacity reported for the North Coast / North Bay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</si>
  <si>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 xml:space="preserve">Table 11 shows the monthly Flexible RA requirement broken down into Flex categories. It compares these monthly category requirements to how much flexible capacity  is claimed on "III_Committed Flexible_res" worksheet. Table 11 also provides a monthly status of where you are in relation to meeting your Month ahead  flexible RA requirement for each month of the coming year. This is an advisiory table and only uses year ahead data to calculate what monthly flexible requirements would be.  </t>
  </si>
  <si>
    <r>
      <t>E.</t>
    </r>
    <r>
      <rPr>
        <b/>
        <i/>
        <sz val="7"/>
        <rFont val="Times New Roman"/>
        <family val="1"/>
      </rPr>
      <t> </t>
    </r>
    <r>
      <rPr>
        <b/>
        <i/>
        <sz val="14"/>
        <rFont val="Arial"/>
        <family val="2"/>
      </rPr>
      <t>Instructions for the Local Resource Reporting Worksheet for Each Year</t>
    </r>
  </si>
  <si>
    <t xml:space="preserve">Flexible </t>
  </si>
  <si>
    <t xml:space="preserve">Total Commited Flexible Procurement </t>
  </si>
  <si>
    <t>Monthly Allocated Flexible RAR - CAM</t>
  </si>
  <si>
    <t xml:space="preserve">Table 11 shows the sum of Committed Flexible Resource Adequacy Capacity reported for the compliance year.  Resources are tabulated from the "III_Committed flexible_res" worksheet by month.  The table first calculates the sum of committed flexible resource (MW) for each month and compares those values to 90% of the total monthly Requirements. The table then reports whether the LSE has procured sufficient resources to meet the year ahead Flexible Requirement. </t>
  </si>
  <si>
    <t>PGE CPM Credit</t>
  </si>
  <si>
    <t>SCE CPM Credit</t>
  </si>
  <si>
    <t>SDGE CPM Credit</t>
  </si>
  <si>
    <t>BGSKYN_2_AS2SR1</t>
  </si>
  <si>
    <t>CALFTS_2_CFSSR1</t>
  </si>
  <si>
    <t>CARLS1_2_CARCT1</t>
  </si>
  <si>
    <t>CARLS2_1_CARCT1</t>
  </si>
  <si>
    <t>DSFLWR_2_WS2SR1</t>
  </si>
  <si>
    <t>FLOWD_2_RT2WD2</t>
  </si>
  <si>
    <t>FRNTBW_6_SOLAR1</t>
  </si>
  <si>
    <t>PIUTE_6_GNBSR1</t>
  </si>
  <si>
    <t>PRCTVY_1_MIGBT1</t>
  </si>
  <si>
    <t>RATSKE_2_NROSR1</t>
  </si>
  <si>
    <t>RECTOR_2_TFDBM1</t>
  </si>
  <si>
    <t>REDMAN_6_AVSSR1</t>
  </si>
  <si>
    <t>SLRMS3_2_SRMSR1</t>
  </si>
  <si>
    <t>SUMWHT_6_SWSSR1</t>
  </si>
  <si>
    <t>USWNDR_2_LABWD1</t>
  </si>
  <si>
    <t>VOYAGR_2_VOYWD2</t>
  </si>
  <si>
    <t>VOYAGR_2_VOYWD3</t>
  </si>
  <si>
    <t>VOYAGR_2_VOYWD4</t>
  </si>
  <si>
    <t>WISTRA_2_WRSSR1</t>
  </si>
  <si>
    <t>Antelope Solar 2</t>
  </si>
  <si>
    <t>California Flats Solar South</t>
  </si>
  <si>
    <t>Carlsbad 1</t>
  </si>
  <si>
    <t>Carlsbad 2</t>
  </si>
  <si>
    <t>Willow Springs 2</t>
  </si>
  <si>
    <t>Ridgetop 2</t>
  </si>
  <si>
    <t>Frontier Solar</t>
  </si>
  <si>
    <t>Southeast Resource Recovery</t>
  </si>
  <si>
    <t>Green Beanworks B</t>
  </si>
  <si>
    <t>Miguel BESS</t>
  </si>
  <si>
    <t>North Rosamond Solar</t>
  </si>
  <si>
    <t>Two Fiets Dairy Digester</t>
  </si>
  <si>
    <t>Antelope Valley Solar</t>
  </si>
  <si>
    <t>SILVER RIDGE MOUNT SIGNAL 3</t>
  </si>
  <si>
    <t>Summer Wheat Solar Farm</t>
  </si>
  <si>
    <t>Voyager Wind 2</t>
  </si>
  <si>
    <t>Voyager Wind 3</t>
  </si>
  <si>
    <t>Voyager Wind 4</t>
  </si>
  <si>
    <t>Wistaria Ranch Solar</t>
  </si>
  <si>
    <t>Name of Attestation File (if applicable)</t>
  </si>
  <si>
    <r>
      <t xml:space="preserve">Monthly RA Capacity (MW) </t>
    </r>
    <r>
      <rPr>
        <sz val="12"/>
        <rFont val="Times New Roman"/>
        <family val="1"/>
      </rPr>
      <t xml:space="preserve">– Please enter the MW of capacity the LSE has under contract for the appropriate filing month.  Units under contract for less than the entire filing month cannot be counted towards the Local RAR.  If the unit has monthly values, enter the August monthly value for all months of the year.  Note: the quantity of Resource Adequacy Capacity cannot exceed the Qualifying Capacity (QC) for the resource as listed in the CAISO QC list.  </t>
    </r>
  </si>
  <si>
    <r>
      <t xml:space="preserve">Name of Attestation File (if applicable): </t>
    </r>
    <r>
      <rPr>
        <sz val="12"/>
        <rFont val="Times New Roman"/>
        <family val="1"/>
      </rPr>
      <t>If this resource is listed under a seller's choice contract, please enter the file name for the relevant attestation, as it was submitted to Energy Division. If the same attestation applies to multiple resources, enter the attestation file name for each resource. This field only appears in the Local Resource tabs for the second and third years within the multiyear local RA requirement; see the annual RA Filing Guide for more information.</t>
    </r>
  </si>
  <si>
    <t>Jan. 2022 MW not commited as RA Capacity</t>
  </si>
  <si>
    <t>Feb. 2022 MW not commited as RA Capacity</t>
  </si>
  <si>
    <t>Mar. 2022 MW not commited as RA Capacity</t>
  </si>
  <si>
    <t>Apr. 2022 MW not commited as RA Capacity</t>
  </si>
  <si>
    <t>May 2022 MW not commited as RA Capacity</t>
  </si>
  <si>
    <t>Jun. 2022 MW not commited as RA Capacity</t>
  </si>
  <si>
    <t>Jul. 2022 MW not commited as RA Capacity</t>
  </si>
  <si>
    <t>Aug. 2022 MW not commited as RA Capacity</t>
  </si>
  <si>
    <t>Sep. 2022 MW not commited as RA Capacity</t>
  </si>
  <si>
    <t>Oct. 2022 MW not commited as RA Capacity</t>
  </si>
  <si>
    <t>Nov. 2022 MW not commited as RA Capacity</t>
  </si>
  <si>
    <t>Dec. 2022 MW not commited as RA Capacity</t>
  </si>
  <si>
    <t>BGSKYN_2_ASPSR2</t>
  </si>
  <si>
    <t>Antelope Solar 2 San Pablo</t>
  </si>
  <si>
    <t>DAIRLD_1_MD2BM1</t>
  </si>
  <si>
    <t>Madera Digester Genset 2</t>
  </si>
  <si>
    <t>DELSUR_6_SOLAR4</t>
  </si>
  <si>
    <t>Radiance Solar 4</t>
  </si>
  <si>
    <t>DELSUR_6_SOLAR5</t>
  </si>
  <si>
    <t>Radiance Solar 5</t>
  </si>
  <si>
    <t>FROGTN_1_UTICAM</t>
  </si>
  <si>
    <t>Murphys Powerhouse</t>
  </si>
  <si>
    <t>GIFFEN_6_SOLAR1</t>
  </si>
  <si>
    <t>Aspiration Solar G</t>
  </si>
  <si>
    <t>RIO BRAVO HYDRO</t>
  </si>
  <si>
    <t>SAUGUS_6_CREST</t>
  </si>
  <si>
    <t>East Portal Hydro</t>
  </si>
  <si>
    <t>SCHNDR_1_OS2BM2</t>
  </si>
  <si>
    <t>Open Sky Digester Genset 2</t>
  </si>
  <si>
    <t>SHELRF_1_UNITS</t>
  </si>
  <si>
    <t>SHELL OIL REFINERY AGGREGATE</t>
  </si>
  <si>
    <t>STROUD_6_WWHSR1</t>
  </si>
  <si>
    <t>Winter Wheat Solar Farm</t>
  </si>
  <si>
    <t>LaBrisa Wind Project</t>
  </si>
  <si>
    <t>BCTSYS_5_PWXDYN</t>
  </si>
  <si>
    <t>INTMNT_3_ANAHEIM</t>
  </si>
  <si>
    <t>INTMNT_3_RIVERSIDE</t>
  </si>
  <si>
    <t>MSQUIT_5_SERDYN</t>
  </si>
  <si>
    <t>SCEHOV_2_HOOVER</t>
  </si>
  <si>
    <t xml:space="preserve">H. Instructions for the Committed Flexible Resource Reporting Worksheet </t>
  </si>
  <si>
    <t>Jan. 2023 MW not commited as RA Capacity</t>
  </si>
  <si>
    <t>Feb. 2023 MW not commited as RA Capacity</t>
  </si>
  <si>
    <t>Mar. 2023 MW not commited as RA Capacity</t>
  </si>
  <si>
    <t>Apr. 2023 MW not commited as RA Capacity</t>
  </si>
  <si>
    <t>May 2023 MW not commited as RA Capacity</t>
  </si>
  <si>
    <t>Jun. 2023 MW not commited as RA Capacity</t>
  </si>
  <si>
    <t>Jul. 2023 MW not commited as RA Capacity</t>
  </si>
  <si>
    <t>Aug. 2023 MW not commited as RA Capacity</t>
  </si>
  <si>
    <t>Sep. 2023 MW not commited as RA Capacity</t>
  </si>
  <si>
    <t>Oct. 2023 MW not commited as RA Capacity</t>
  </si>
  <si>
    <t>Nov. 2023 MW not commited as RA Capacity</t>
  </si>
  <si>
    <t>Dec. 2023 MW not commited as RA Capacity</t>
  </si>
  <si>
    <t>SP26 RMR</t>
  </si>
  <si>
    <t>Table 12
Flexible Year-ahead RAR  (90% of  Monthly Flex RAR)</t>
  </si>
  <si>
    <t>Table 13
Monthly Flexible Capacity Claimed  (MW) by Category</t>
  </si>
  <si>
    <t>Summary Table 11, Total Claimed Resource Adequacy Capacity in Other PG&amp;E Local Area (MW)</t>
  </si>
  <si>
    <t>Summary Table 12, Total claimed Flexible RA capacity v.s. Flexible Year-ahead RAR  (90% of  Monthly Flex RAR)</t>
  </si>
  <si>
    <t>Summary Table 13, Advisory: Monthly Flexible Capacity Claimed  (MW) by Category</t>
  </si>
  <si>
    <r>
      <t xml:space="preserve">Table 1 shows the sum of Resource Adequacy Capacity reported for the Other PG&amp;E Local Area.  Physical Resources listed in the "I_Local_Res" worksheet, located within six disaggregated Local Areas (Fresno, Sierra, Stockton, Kern, Humboldt, NCNB)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the six disaggregated Local Areas.  MW values are summed by month, combined with the Local DR and Condition 1 RMR for the six disaggregated local area, and compared against the LSE's Local RA obligation for total of the six disaggregated Local Areas.  The table then reports whether the LSE has procured sufficient resources to meet reported Local RAR.  </t>
    </r>
    <r>
      <rPr>
        <b/>
        <sz val="12"/>
        <rFont val="Times New Roman"/>
        <family val="1"/>
      </rPr>
      <t>The August DR value for total of the six disaggregated Local Areas is used for all 12 months consistent with past practice.</t>
    </r>
  </si>
  <si>
    <r>
      <rPr>
        <b/>
        <sz val="12"/>
        <rFont val="Times New Roman"/>
        <family val="1"/>
      </rPr>
      <t>Capacity Effective Start Date</t>
    </r>
    <r>
      <rPr>
        <sz val="12"/>
        <rFont val="Times New Roman"/>
        <family val="1"/>
      </rPr>
      <t xml:space="preserve"> –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2022 and last through December 31, 2022 should be entered as beginning on 1/1/2022, not the first day of the compliance month.</t>
    </r>
  </si>
  <si>
    <r>
      <rPr>
        <b/>
        <sz val="12"/>
        <rFont val="Times New Roman"/>
        <family val="1"/>
      </rPr>
      <t>Capacity Effective End Date</t>
    </r>
    <r>
      <rPr>
        <sz val="12"/>
        <rFont val="Times New Roman"/>
        <family val="1"/>
      </rPr>
      <t xml:space="preserve"> –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2022 and last through December 31, 2022 should be entered as ending on 12/31/2022, not the last day of the compliance month.  Even if capacity levels change per month, please do not just list the last day of the current RA month.</t>
    </r>
  </si>
  <si>
    <r>
      <t>Capacity Effective Start Date –</t>
    </r>
    <r>
      <rPr>
        <sz val="12"/>
        <rFont val="Times New Roman"/>
        <family val="1"/>
      </rPr>
      <t xml:space="preserve">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2022 and last through December 31, 2022 should be entered as beginning on 1/1/2022, not the first day of the compliance month.</t>
    </r>
  </si>
  <si>
    <r>
      <rPr>
        <b/>
        <sz val="12"/>
        <rFont val="Times New Roman"/>
        <family val="1"/>
      </rPr>
      <t>Capacity Effective End Date</t>
    </r>
    <r>
      <rPr>
        <sz val="12"/>
        <rFont val="Times New Roman"/>
        <family val="1"/>
      </rPr>
      <t xml:space="preserve"> –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2022 and last through December 31, 2022 should be entered as ending on 12/31/2022, not the last day of the compliance month.  Even if capacity levels change per month, please do not just list the last day of the current RA month.</t>
    </r>
  </si>
  <si>
    <r>
      <rPr>
        <b/>
        <sz val="12"/>
        <rFont val="Times New Roman"/>
        <family val="1"/>
      </rPr>
      <t>Capacity Effective Start Date</t>
    </r>
    <r>
      <rPr>
        <sz val="12"/>
        <rFont val="Times New Roman"/>
        <family val="1"/>
      </rPr>
      <t xml:space="preserve"> –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2022 and last through December 31, 2022 should be entered as beginning on 1/1/2022, not the first day of the compliance month.</t>
    </r>
  </si>
  <si>
    <r>
      <rPr>
        <b/>
        <sz val="12"/>
        <rFont val="Times New Roman"/>
        <family val="1"/>
      </rPr>
      <t>Capacity Effective End Date</t>
    </r>
    <r>
      <rPr>
        <sz val="12"/>
        <rFont val="Times New Roman"/>
        <family val="1"/>
      </rPr>
      <t xml:space="preserve"> –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2022 and last through December 31, 2022 should be entered as ending on 12/31/2022, not the last day of the compliance month. Even if capacity levels change per month, please do not just list the last day of the current RA month.</t>
    </r>
  </si>
  <si>
    <t>Cumulative Other PG&amp;E Areas</t>
  </si>
  <si>
    <t>Is Third Party DR?</t>
  </si>
  <si>
    <t>T&amp;D Loss Factor</t>
  </si>
  <si>
    <t>Y</t>
  </si>
  <si>
    <t>N</t>
  </si>
  <si>
    <t>ALAMIT_2_PL1X3</t>
  </si>
  <si>
    <t>BGSKYN_2_BS3SR3</t>
  </si>
  <si>
    <t>DRACKR_2_DS3SR3</t>
  </si>
  <si>
    <t>GATEWY_2_GESBT1</t>
  </si>
  <si>
    <t>HNTGBH_2_PL1X3</t>
  </si>
  <si>
    <t>IVSLR2_2_SM2SR1</t>
  </si>
  <si>
    <t>KRAMER_2_SEGS 8</t>
  </si>
  <si>
    <t>KYCORA_6_KMSBT1</t>
  </si>
  <si>
    <t>LNCSTR_6_SOLAR2</t>
  </si>
  <si>
    <t>LOTUS_6_LSFSR1</t>
  </si>
  <si>
    <t>MIRLOM_2_CREST</t>
  </si>
  <si>
    <t>RNDSBG_1_HZASR1</t>
  </si>
  <si>
    <t>SANLOB_1_OSFBM1</t>
  </si>
  <si>
    <t>STANTN_2_STAGT1</t>
  </si>
  <si>
    <t>STANTN_2_STAGT2</t>
  </si>
  <si>
    <t>SUNSLR_1_SSVSR1</t>
  </si>
  <si>
    <t>SUNSPT_2_WNASR1</t>
  </si>
  <si>
    <t>TULARE_2_TULBM1</t>
  </si>
  <si>
    <t>TX-ELK_6_ECKSR2</t>
  </si>
  <si>
    <t>VALTNE_2_AVASR1</t>
  </si>
  <si>
    <t>VOLTA_7_PONHY1</t>
  </si>
  <si>
    <t>VOYAGR_2_VOYWD1</t>
  </si>
  <si>
    <t>WRGTSR_2_WSFSR1</t>
  </si>
  <si>
    <t>WSTWND_2_M89WD1</t>
  </si>
  <si>
    <t>WSTWND_2_M90WD2</t>
  </si>
  <si>
    <t>Alamitos Energy Center Unit 7</t>
  </si>
  <si>
    <t>King City Cogen</t>
  </si>
  <si>
    <t>Big Sky Solar 3</t>
  </si>
  <si>
    <t>Cove Hydroelectric Project</t>
  </si>
  <si>
    <t>Dracker Solar Unit 3</t>
  </si>
  <si>
    <t>Huntington Beach Energy</t>
  </si>
  <si>
    <t>Silver Ridge Mount Signal 2</t>
  </si>
  <si>
    <t>KRAMER JUNCTION 8</t>
  </si>
  <si>
    <t>Kearny Mesa Storage</t>
  </si>
  <si>
    <t>Lotus Solar Farm</t>
  </si>
  <si>
    <t>Temescal Canyon RV</t>
  </si>
  <si>
    <t>Kaweah Unit 1</t>
  </si>
  <si>
    <t>Hazel A</t>
  </si>
  <si>
    <t>OXGEN</t>
  </si>
  <si>
    <t>Procter and Gamble Oxnard 2</t>
  </si>
  <si>
    <t>Burney Creek Hydro</t>
  </si>
  <si>
    <t>Stanton 1</t>
  </si>
  <si>
    <t>Stanton 2</t>
  </si>
  <si>
    <t>Sunshine Valley Solar 1</t>
  </si>
  <si>
    <t>Windhub Solar A</t>
  </si>
  <si>
    <t>Tulare BioMAT Fuel Cell</t>
  </si>
  <si>
    <t>Eagle Creek</t>
  </si>
  <si>
    <t>Valentine Solar</t>
  </si>
  <si>
    <t>Voyager 1</t>
  </si>
  <si>
    <t>Wright Solar Freeman</t>
  </si>
  <si>
    <t>Mojave 89</t>
  </si>
  <si>
    <t>Mojave 90</t>
  </si>
  <si>
    <t>HOOVER_2_MWDDYN</t>
  </si>
  <si>
    <t>HOOVER_2_VEADYN</t>
  </si>
  <si>
    <t>2022 Local &amp; Flexible Year-Ahead</t>
  </si>
  <si>
    <t>Table 1: Results of Energy Commission Review and Adjustment to the 2022 Year-Ahead Load Forecast</t>
  </si>
  <si>
    <t xml:space="preserve">Table 2 - 2022 - 2024 Demand Response Allocations (MW)   </t>
  </si>
  <si>
    <t xml:space="preserve">Table 3 - 2022-2024 Local RA Allocations (MW)   </t>
  </si>
  <si>
    <t xml:space="preserve">Table 4 - Peak Demand Adjustments to account for load migration in 2022 (MW) (please see instructions)  </t>
  </si>
  <si>
    <t xml:space="preserve">Table 5 - Incremental 2022 Local Area LCR allocations (MW) </t>
  </si>
  <si>
    <t>System RMR</t>
  </si>
  <si>
    <t>Jan 2022 Committed Flexible Capacity</t>
  </si>
  <si>
    <t>Feb 2022 Committed Flexible Capacity</t>
  </si>
  <si>
    <t>Mar 2022 Committed Flexible Capacity</t>
  </si>
  <si>
    <t>Apr 2022 Committed Flexible Capacity</t>
  </si>
  <si>
    <t>May 2022 Committed Flexible Capacity</t>
  </si>
  <si>
    <t>Jun 2022 Committed Flexible Capacity</t>
  </si>
  <si>
    <t>Jul 2022 Committed Flexible Capacity</t>
  </si>
  <si>
    <t>Aug 2022 Committed Flexible Capacity</t>
  </si>
  <si>
    <t>Sep 2022 Committed Flexible Capacity</t>
  </si>
  <si>
    <t>Oct 2022 Committed Flexible Capacity</t>
  </si>
  <si>
    <t>Nov 2022 Committed Flexible Capacity</t>
  </si>
  <si>
    <t>Dec 2022 Committed Flexible Capacity</t>
  </si>
  <si>
    <t>Jan. 2024 MW not commited as RA Capacity</t>
  </si>
  <si>
    <t>Feb. 2024 MW not commited as RA Capacity</t>
  </si>
  <si>
    <t>Mar. 2024 MW not commited as RA Capacity</t>
  </si>
  <si>
    <t>Apr. 2024 MW not commited as RA Capacity</t>
  </si>
  <si>
    <t>May 2024 MW not commited as RA Capacity</t>
  </si>
  <si>
    <t>Jun. 2024 MW not commited as RA Capacity</t>
  </si>
  <si>
    <t>Jul. 2024 MW not commited as RA Capacity</t>
  </si>
  <si>
    <t>Aug. 2024 MW not commited as RA Capacity</t>
  </si>
  <si>
    <t>Sep. 2024 MW not commited as RA Capacity</t>
  </si>
  <si>
    <t>Oct. 2024 MW not commited as RA Capacity</t>
  </si>
  <si>
    <t>Nov. 2024 MW not commited as RA Capacity</t>
  </si>
  <si>
    <t>Dec. 2024 MW not commited as RA Capacity</t>
  </si>
  <si>
    <t>CPE Product Type</t>
  </si>
  <si>
    <t>LSE For Self-Show</t>
  </si>
  <si>
    <t>Scheduling Coordinator for Self-Show</t>
  </si>
  <si>
    <t>Existing CAM</t>
  </si>
  <si>
    <t>Self Shown</t>
  </si>
  <si>
    <t>Self Shown LCR - RCM</t>
  </si>
  <si>
    <t>Procured</t>
  </si>
  <si>
    <t>The Year-Ahead Local/Flexibility RA Template is designed to assure that each Load Serving Entity (“LSE”) owns or contracts for sufficient capacity to meet its Local Resource Adequacy (RA) Requirements for 2022-2024 and Flexible RA Requirements for 2021.  Each LSE must use this template to submit a Year-ahead 2022 Local &amp; Flexibility RA Filing in the form and schedule described in the 2022 RA Guide.  Please consult the RA Filing Guide for more detail regarding 2022 implementation, as some things have changed.</t>
  </si>
  <si>
    <t>RA Compliance Period Covered by this Filing - 2022-2024 Local RA &amp; 2022 Flexible RA</t>
  </si>
  <si>
    <t>The LSE Allocation spreadsheet is locked and the LSE is not able to change the information.  The LSE received their LSE specific Inital Local and Flexible RA obligations in a spreadsheet via email with Secure FTP in July 2021.  Data is drawn from this spreadsheet to other parts of the template, and the LSE no longer needs to manually input values.  A Final set of allocations will be sent via Secure FTP email in September 2021. The final set of allocations is to replace the intial allocations for 2022 year ahead compliance.</t>
  </si>
  <si>
    <t>For purposes of Local and Flexible RAR, non-IOU LSEs will receive Local and Flexible RA obligations net of CAM and CHP RA benefits.  The Local and Flexible RARs  are lowered due to their share of RMR, CAM and CHP capacity for which their customers are paying a portion of the cost.  For IOUs, the Local and Flexible RA obligations are not net of CAM and CHP resources, instead they will be increased by an amount equal to what is allocated out to the non-IOUs paying a share of the CAM annd CHP resources in their IOU TAC area.  IOUs can instead show the whole CAM or CHP resource in their RA filings and count it towards their RAR.  (This CAM and CHP accounting process is detailed in the 2022 RA guide.)  Demand Response year-ahead allocations are also taken off of the Local RA requirement.  For 2022-2024, the LSEs' local RA requirement will be reduced by their proportionate amount of LCR preferred resources and the LSEs' local RA requirement are net of CAM, RMR, and LCR preferred resources.</t>
  </si>
  <si>
    <t xml:space="preserve">No load migration adjustments will be made between the issuance of final 2022 LSE Allocations and the 2022 Final System and Local RA Filing.  </t>
  </si>
  <si>
    <t>The information for the ID and Local Area tab is to be taken from the 2022 Final CAISO NQC and the Effective Flexible Capacity (EFC) lists.  That list will be published on the CPUC website at this link:   http://cpuc.ca.gov/General.aspx?id=6311 . The NQC EFC lists contain resources that are able to provide NQC and or EFC as of the date this template is sent to the LSE.  In between the date this template is sent to the LSEs and the date of submission of the LSE's RA filing, new resources may reach COD and be available to provide RA capacity.  Their addition to the NQC and or the EFC lists is made possible by three rows at the bottom of the lists that are currently left blank.  The LSE may enter information into those blank rows, or add rows in between these blank rows, in order to add new resources to the list.  For the NQC list the LSE is to include the applicable Zonal RA Designation (South, North), and local area in addition to the Scheduling Resource ID.  If this information is entered correctly, the LSE will be able to select the Scheduling Resource ID of the new unit, and the appropriate Local RA designation will populate the Local column.</t>
  </si>
  <si>
    <t xml:space="preserve">Do not enter data into the gray shaded areas, since the sheet automatically sums each particular resource category and transfers the information to this Summary worksheet. If it is necessary to include more rows of data in any one worksheet, then make sure the spreadsheet properly creates the subtotal and that it transfers to the Summary Tables 1-11.  The Preliminary and Final Local RAR showings must include all RA units the LSE procures that are designated in any of the Local Areas or that are on the list of units that were provisionally offered RMR contracts for 2022, 2023 and 2024; please do not restrict entries to units the LSE will count towards their own Local RAR.  </t>
  </si>
  <si>
    <r>
      <t xml:space="preserve">Scheduling Resource ID – </t>
    </r>
    <r>
      <rPr>
        <sz val="12"/>
        <rFont val="Times New Roman"/>
        <family val="1"/>
      </rPr>
      <t xml:space="preserve">The CAISO-assigned Scheduling Resource ID for this resource, either aggregate or unit specific.  The LSE is to select the appropriate Resource ID from the drop down list that is linked to the ID and Area spreadsheet.  The ID and Area tab is based on the CAISO's 2022 NQC list.  </t>
    </r>
  </si>
  <si>
    <r>
      <t xml:space="preserve">Is Third Party DR?: </t>
    </r>
    <r>
      <rPr>
        <sz val="12"/>
        <rFont val="Times New Roman"/>
        <family val="1"/>
      </rPr>
      <t>This column appears in the I_Local_Res_2022, I_Local_Res_2023 and I_Local_Res_2024 tab. Enter "N" for IOU DR and DRAM resources, enter "Y" for third party DR. The template will add T&amp;D Loss factor for local third party DR in the "Summary 2022", "Summary 2023" and "Summary 2024" tab (see the tables in columns F and G of the Summary 2022, Summary 2023 and Summary 2024 tab).</t>
    </r>
  </si>
  <si>
    <t>F. Instructions for the  Additional Local Resources (2022) Worksheet</t>
  </si>
  <si>
    <t>In accordance with D.10-06-036, LSEs are no longer obligated to list all local resources under their control in their RA filing.  Instead, LSEs must submit a list of all local resources they control (via ownership or contract) that are not listed as RA resources and committed to the CAISO, up to their full NQC in the year-ahead local filing. This "II_Addnl Local Resources (2022)" list covers resources controlled in 2022 and must be sent to the CPUC, CAISO, and CEC.  LSEs are now able to commit resources from their additional local resource list as RA resources in order to meet residual collective local deficiencies identified by CAISO.</t>
  </si>
  <si>
    <t>Full NQC value of Resource: The full NQC of the resource, as listed by the Final 2022 NQC list posted to the CPUC website</t>
  </si>
  <si>
    <t>G. Instructions for the  Additional Local Resources (2023 and 2024) Worksheet</t>
  </si>
  <si>
    <t>Instructions for the Additional Local Resources (2023 and 2024) tab are the same as for the Additional Local Resources (2022) tab, with the exception that LSEs must list additional local resources held for either - or both - 2023 and 2024 in this tab. In addition, note that this worksheet need only be reported to the CPUC.</t>
  </si>
  <si>
    <t>Pursuant to D.14-06-050, LSEs are now required to make a year-ahead and month ahead showing of flexible capacity for each month of the compliance year. LSEs are to report all of their committed flexible resources to meet the LSE’s allocated flexible capacity requirments.  This template is only for the Year-ahead flexible resource showing. For Monthly Ahead Flexible Resource showing please use the System template and consult the 2022 RA guide.</t>
  </si>
  <si>
    <t>A committed flexible resource is a qualified flexible resource under contact to bid in to the ISO markets.   The committed flexible resources that an LSE reports will be counted toward meeting their 2022 flexible Requirements.   For a list of the Effective Flexible Capacity of Flexible resources please use the EFC list posted on the CPUC compliance website- (http://cpuc.ca.gov/General.aspx?id=6311 )</t>
  </si>
  <si>
    <t xml:space="preserve">Committed Flexible Capacity (January- December) - in columns G:R please list the amount, in MW, of committed flexible capacity the LSE has contrated for each month of the 2022 compliance year. </t>
  </si>
  <si>
    <r>
      <t xml:space="preserve">Local Resources for 2023 and 2024 (I_Local_Res_2023 and I_Local_Res_2024 tab):  </t>
    </r>
    <r>
      <rPr>
        <sz val="12"/>
        <rFont val="Times New Roman"/>
        <family val="1"/>
      </rPr>
      <t>Please note that only LSEs in SDG&amp;E's Transmission Access Charge (TAC) area will receive a local requirement for San Diego/Imperial Valley (SD-IV) local area for 2023 and 2024 and therefore required to report local resources for 2023 and 2024.</t>
    </r>
    <r>
      <rPr>
        <b/>
        <sz val="12"/>
        <rFont val="Times New Roman"/>
        <family val="1"/>
      </rPr>
      <t xml:space="preserve">  </t>
    </r>
    <r>
      <rPr>
        <sz val="12"/>
        <rFont val="Times New Roman"/>
        <family val="1"/>
      </rPr>
      <t>LSEs may self show local resources for PG&amp;E and SCE's local areas for 2023 and 2024 but are not required to do so.</t>
    </r>
  </si>
  <si>
    <r>
      <t xml:space="preserve">CPE Product Type </t>
    </r>
    <r>
      <rPr>
        <sz val="12"/>
        <rFont val="Times New Roman"/>
        <family val="1"/>
      </rPr>
      <t>- This column is only for Central Procurement Entity (CPE) and LSEs showing 2023 and 2024 local resources in PG&amp;E and SCE's local areas. The CPE and LSEs may show local resources for 2023 and 2024 in PG&amp;E and SCE's local areas and indicate if the resource is "Existing CAM", "Self Shown", "Self Shown LCR-RCM", or "Procured".  For showing local resources in SDG&amp;E's local area for 2023 and 2024, LSEs do not need to use this column.</t>
    </r>
  </si>
  <si>
    <r>
      <t>LSE for Self Show</t>
    </r>
    <r>
      <rPr>
        <sz val="12"/>
        <rFont val="Times New Roman"/>
        <family val="1"/>
      </rPr>
      <t xml:space="preserve"> - This column is for 2023 and 2024 local resources in PG&amp;E and SCE's local areas. Indicate the LSE ID of the LSE self showing the local resource in PG&amp;E and SCE's local area.</t>
    </r>
    <r>
      <rPr>
        <b/>
        <sz val="12"/>
        <rFont val="Times New Roman"/>
        <family val="1"/>
      </rPr>
      <t xml:space="preserve">  </t>
    </r>
    <r>
      <rPr>
        <sz val="12"/>
        <rFont val="Times New Roman"/>
        <family val="1"/>
      </rPr>
      <t>For showing local resources in SDG&amp;E's local area for 2023 and 2024, LSEs do not need to use this column.</t>
    </r>
  </si>
  <si>
    <r>
      <t>Scheduling Coordinator for Self-Show</t>
    </r>
    <r>
      <rPr>
        <sz val="12"/>
        <rFont val="Times New Roman"/>
        <family val="1"/>
      </rPr>
      <t xml:space="preserve"> - This column is for 2023 and 2024 local resources in PG&amp;E and SCE's local areas. For LSEs that self showed the local resource, indicate the scheduling coordinator for the resource.</t>
    </r>
    <r>
      <rPr>
        <b/>
        <sz val="12"/>
        <rFont val="Times New Roman"/>
        <family val="1"/>
      </rPr>
      <t xml:space="preserve">  </t>
    </r>
    <r>
      <rPr>
        <sz val="12"/>
        <rFont val="Times New Roman"/>
        <family val="1"/>
      </rPr>
      <t>For showing local resources in SDG&amp;E's local area for 2023 and 2024, LSEs do not need to use this column.</t>
    </r>
  </si>
  <si>
    <t>Up to 45% for cat. 2 &amp; 3</t>
  </si>
  <si>
    <t>&lt;=0.45</t>
  </si>
  <si>
    <t>At Least 40%</t>
  </si>
  <si>
    <t>&gt;=0.4</t>
  </si>
  <si>
    <t>Up to 55% for cat 2 &amp; 3</t>
  </si>
  <si>
    <t>&lt;=0.55</t>
  </si>
  <si>
    <t>Please note that only LSEs in SDG&amp;E's Transmission Access Charge (TAC) area will receive a local requirement for San Diego/Imperial Valley (SD-IV) local area for 2023 and 2024 and therefore required to report additional local resources for 2023 and 2024.  LSEs in PG&amp;E and SCE's TAC areas that hold local RA contract for 2023 and 2024 but do not self-show them need to enter the local resources in this tab.  The CPE should show all local resources and therefore does not need to use this tab.</t>
  </si>
  <si>
    <t>AKINGS_6_AMESR1</t>
  </si>
  <si>
    <t>American Kings Solar</t>
  </si>
  <si>
    <t>ALAMIT_7_ES1</t>
  </si>
  <si>
    <t>Alamitos Energy Storage</t>
  </si>
  <si>
    <t>ALMASL_2_GS1SR1</t>
  </si>
  <si>
    <t>Almasol Generating Station 1</t>
  </si>
  <si>
    <t>ALMASL_2_GS4SR4</t>
  </si>
  <si>
    <t>Almasol Generating Station 4</t>
  </si>
  <si>
    <t>ALTWD_2_AT3WD3</t>
  </si>
  <si>
    <t>Altech 3</t>
  </si>
  <si>
    <t>ALTWD_2_COAWD1</t>
  </si>
  <si>
    <t>Coachella 1</t>
  </si>
  <si>
    <t>BGSKYN_2_ASSR3A</t>
  </si>
  <si>
    <t xml:space="preserve">Antelope Solar 3A </t>
  </si>
  <si>
    <t>BGSKYN_2_ASSR3B</t>
  </si>
  <si>
    <t xml:space="preserve">Antelope Solar 3B </t>
  </si>
  <si>
    <t>BLKCRK_2_GMCBT1</t>
  </si>
  <si>
    <t>Genesis McCoy Bess</t>
  </si>
  <si>
    <t>CABALO_2_M2WSR2</t>
  </si>
  <si>
    <t>Mustang 2 Whirlaway Solar</t>
  </si>
  <si>
    <t>CENT40_1_C40SR1</t>
  </si>
  <si>
    <t>CENTRAL 40</t>
  </si>
  <si>
    <t>CHARMN_2_PGONG1</t>
  </si>
  <si>
    <t>PROCTER  AND  GAMBLE OXNARD I</t>
  </si>
  <si>
    <t>CONTRL_1_CASAD2</t>
  </si>
  <si>
    <t>Mammoth G2</t>
  </si>
  <si>
    <t>DRACKR_2_DS4SR4</t>
  </si>
  <si>
    <t>Dracker Solar Unit 4</t>
  </si>
  <si>
    <t>DRACKR_2_DSUBT1</t>
  </si>
  <si>
    <t>Dracker Solar Unit 1 BESS</t>
  </si>
  <si>
    <t>DRACKR_2_DSUBT2</t>
  </si>
  <si>
    <t>Dracker Solar Unit 2 BESS</t>
  </si>
  <si>
    <t>DRACKR_2_DSUBT3</t>
  </si>
  <si>
    <t>Dracker Solar Unit 3 BESS</t>
  </si>
  <si>
    <t>DSRTHV_2_DH1SR1</t>
  </si>
  <si>
    <t>Desert Harvest</t>
  </si>
  <si>
    <t>DSRTHV_2_DH2BT1</t>
  </si>
  <si>
    <t>Desert Harvest BESS</t>
  </si>
  <si>
    <t>DSRTHV_2_DH2SR2</t>
  </si>
  <si>
    <t>Desert Harvest 2</t>
  </si>
  <si>
    <t>DYERSM_6_DSWWD1</t>
  </si>
  <si>
    <t>Dyer Summit Wind Repower</t>
  </si>
  <si>
    <t>GARNET_2_COAWD2</t>
  </si>
  <si>
    <t>Coachella 2</t>
  </si>
  <si>
    <t>Gateway Energy Stroage</t>
  </si>
  <si>
    <t>GOLETA_2_VALBT1</t>
  </si>
  <si>
    <t>Vallecito Energy Storage</t>
  </si>
  <si>
    <t>GUERNS_6_HD3BM3</t>
  </si>
  <si>
    <t>Hanford Digester Genset 3</t>
  </si>
  <si>
    <t>GUERNS_6_VH2BM1</t>
  </si>
  <si>
    <t>Hanford Digester Genset 2</t>
  </si>
  <si>
    <t>HARDWK_6_STWBM1</t>
  </si>
  <si>
    <t>Still Water Ranch Dairy</t>
  </si>
  <si>
    <t>HAYPRS_6_HAYHD1</t>
  </si>
  <si>
    <t>Haypress Lower</t>
  </si>
  <si>
    <t>HAYPRS_6_HAYHD2</t>
  </si>
  <si>
    <t>Haypress Middle</t>
  </si>
  <si>
    <t>HIGHDS_2_H5SSR1</t>
  </si>
  <si>
    <t>High 5 Solar</t>
  </si>
  <si>
    <t>INTTRB_6_UNIT</t>
  </si>
  <si>
    <t>International Turbine Research</t>
  </si>
  <si>
    <t>Sky River Wind Repower A</t>
  </si>
  <si>
    <t>JOANEC_2_STABT1</t>
  </si>
  <si>
    <t>Santa Ana Storage 1</t>
  </si>
  <si>
    <t>KRAMER_2_SEGS 9</t>
  </si>
  <si>
    <t>Kramer Junction 9</t>
  </si>
  <si>
    <t>KERN CANYON POWERHOUSE</t>
  </si>
  <si>
    <t>SEPV Sierra NGR</t>
  </si>
  <si>
    <t>LTBEAR_1_LB3SR3</t>
  </si>
  <si>
    <t>Little Bear 3 Solar</t>
  </si>
  <si>
    <t>LTBEAR_1_LB4SR4</t>
  </si>
  <si>
    <t>Little Bear 4</t>
  </si>
  <si>
    <t>LTBEAR_1_LB4SR5</t>
  </si>
  <si>
    <t>Little Bear 4 Solar 5</t>
  </si>
  <si>
    <t>LTBERA_1_LB1SR1</t>
  </si>
  <si>
    <t>Little Bear Solar 1</t>
  </si>
  <si>
    <t>Fish Water</t>
  </si>
  <si>
    <t>MOORPK_2_ACOBT1</t>
  </si>
  <si>
    <t>Acorn I BESS</t>
  </si>
  <si>
    <t>MRGT_6_TGEBT1</t>
  </si>
  <si>
    <t xml:space="preserve"> Top Gun Energy Storage</t>
  </si>
  <si>
    <t>Chili Bar Powerhouse</t>
  </si>
  <si>
    <t>PTLOMA_6_NTCQF</t>
  </si>
  <si>
    <t>NTC/MCRD COGENERATION</t>
  </si>
  <si>
    <t>RICHMN_7_BAYENV</t>
  </si>
  <si>
    <t>BAY ENVIRONMENTAL (NOVE POWER)</t>
  </si>
  <si>
    <t>RTEDDY_2_SC1SR3</t>
  </si>
  <si>
    <t>Rosamond West Solar Clean</t>
  </si>
  <si>
    <t>RTEDDY_2_SEBSR3</t>
  </si>
  <si>
    <t>Rosamond West Solar East Bay 3</t>
  </si>
  <si>
    <t>RTEDDY_2_SEBSR4</t>
  </si>
  <si>
    <t>Rosamond West Solar East Bay 4</t>
  </si>
  <si>
    <t>RTEDDY_2_SPASR4</t>
  </si>
  <si>
    <t>Rosamond West Solar Palo Alto</t>
  </si>
  <si>
    <t>RTEDDY_2_SRXSR4</t>
  </si>
  <si>
    <t>Rosamond West Solar Rosie X</t>
  </si>
  <si>
    <t>Old Santa Fe Road</t>
  </si>
  <si>
    <t>SNCLRA_2_SILBT1</t>
  </si>
  <si>
    <t>Silverstrand BESS</t>
  </si>
  <si>
    <t>SNCLRA_2_VESBT1</t>
  </si>
  <si>
    <t>Ventura Energy Storage</t>
  </si>
  <si>
    <t>SUNST2_5_SS2SR1</t>
  </si>
  <si>
    <t>Sun Streams Solar 2</t>
  </si>
  <si>
    <t>TEHAPI_2_PW1WD1</t>
  </si>
  <si>
    <t>Point Wind 1</t>
  </si>
  <si>
    <t>TEHAPI_2_PW2WD2</t>
  </si>
  <si>
    <t>Point Wind 2</t>
  </si>
  <si>
    <t>TEHAPI_2_WIND1</t>
  </si>
  <si>
    <t>Wind Wall Monolith 1</t>
  </si>
  <si>
    <t>TEHAPI_2_WIND2</t>
  </si>
  <si>
    <t>Wind Wall Monolith 2</t>
  </si>
  <si>
    <t>USWPFK_6_FRICK</t>
  </si>
  <si>
    <t>Frick Summit Wind Repower</t>
  </si>
  <si>
    <t>VENWD_1_WIND3</t>
  </si>
  <si>
    <t>Painted Hills</t>
  </si>
  <si>
    <t>Isabella Hydro Dam 1</t>
  </si>
  <si>
    <t>VISTRA_5_DALBT1</t>
  </si>
  <si>
    <t>Dallas Energy Storage</t>
  </si>
  <si>
    <t>VISTRA_5_DALBT2</t>
  </si>
  <si>
    <t>Dallas Energy Storage 2</t>
  </si>
  <si>
    <t>VISTRA_5_DALBT3</t>
  </si>
  <si>
    <t>Dallas Energy Storage 3</t>
  </si>
  <si>
    <t>VISTRA_5_DALBT4</t>
  </si>
  <si>
    <t>Dallas Energy Storage 4</t>
  </si>
  <si>
    <t>VOYAGR_2_VOAWD5</t>
  </si>
  <si>
    <t>Voyager Wind Oasis Alta</t>
  </si>
  <si>
    <t>MAGNLA_6_ANAHEIM</t>
  </si>
  <si>
    <t xml:space="preserve">CALFTN_2_CFSBT1 </t>
  </si>
  <si>
    <t>California Flats Solar Battery</t>
  </si>
  <si>
    <t>DRACKR_2_DS5SR4B</t>
  </si>
  <si>
    <t>Dracker Solar Unit 4B</t>
  </si>
  <si>
    <t>At least 50%</t>
  </si>
  <si>
    <t>&gt;=0.5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</si>
</sst>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
    <numFmt numFmtId="165" formatCode="0.000%"/>
    <numFmt numFmtId="166" formatCode="_(* #,##0.000_);_(* \(#,##0.000\);_(* &quot;-&quot;??_);_(@_)"/>
    <numFmt numFmtId="167" formatCode="_(* #,##0_);_(* \(#,##0\);_(* &quot;-&quot;??_);_(@_)"/>
    <numFmt numFmtId="168" formatCode="[$-409]mmm\-yy;@"/>
    <numFmt numFmtId="169" formatCode="0.000"/>
  </numFmts>
  <fonts count="37"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b/>
      <sz val="12"/>
      <name val="Arial"/>
      <family val="2"/>
    </font>
    <font>
      <sz val="12"/>
      <name val="Arial"/>
      <family val="2"/>
    </font>
    <font>
      <b/>
      <sz val="12"/>
      <name val="Arial"/>
      <family val="2"/>
    </font>
    <font>
      <b/>
      <sz val="1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sz val="10"/>
      <color indexed="10"/>
      <name val="Arial"/>
      <family val="2"/>
    </font>
    <font>
      <sz val="12"/>
      <name val="Arial"/>
      <family val="2"/>
    </font>
    <font>
      <sz val="10"/>
      <name val="Arial"/>
      <family val="2"/>
    </font>
    <font>
      <sz val="10"/>
      <color indexed="12"/>
      <name val="Arial"/>
      <family val="2"/>
    </font>
    <font>
      <b/>
      <sz val="10"/>
      <color indexed="12"/>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8"/>
      <name val="Arial"/>
      <family val="2"/>
    </font>
    <font>
      <sz val="8"/>
      <name val="Verdana"/>
      <family val="2"/>
    </font>
    <font>
      <b/>
      <sz val="10"/>
      <color indexed="8"/>
      <name val="Arial"/>
      <family val="2"/>
    </font>
    <font>
      <sz val="12"/>
      <color indexed="8"/>
      <name val="Arial"/>
      <family val="2"/>
    </font>
    <font>
      <sz val="10"/>
      <color indexed="8"/>
      <name val="Arial"/>
      <family val="2"/>
    </font>
    <font>
      <sz val="10"/>
      <name val="Arial"/>
      <family val="2"/>
    </font>
    <font>
      <b/>
      <sz val="6"/>
      <name val="Arial"/>
      <family val="2"/>
    </font>
    <font>
      <b/>
      <sz val="10"/>
      <color rgb="FFFF0000"/>
      <name val="Arial"/>
      <family val="2"/>
    </font>
    <font>
      <sz val="10"/>
      <color theme="1"/>
      <name val="Arial"/>
      <family val="2"/>
    </font>
    <font>
      <sz val="10"/>
      <color rgb="FF000000"/>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2" fillId="0" borderId="0" applyFont="0" applyFill="0" applyBorder="0" applyAlignment="0" applyProtection="0"/>
    <xf numFmtId="0" fontId="27" fillId="0" borderId="0"/>
    <xf numFmtId="9" fontId="2" fillId="0" borderId="0" applyFont="0" applyFill="0" applyBorder="0" applyAlignment="0" applyProtection="0"/>
    <xf numFmtId="0" fontId="2" fillId="0" borderId="0"/>
    <xf numFmtId="0" fontId="2" fillId="0" borderId="0"/>
    <xf numFmtId="43" fontId="32" fillId="0" borderId="0" applyFont="0" applyFill="0" applyBorder="0" applyAlignment="0" applyProtection="0"/>
    <xf numFmtId="43" fontId="2" fillId="0" borderId="0" applyFont="0" applyFill="0" applyBorder="0" applyAlignment="0" applyProtection="0"/>
    <xf numFmtId="0" fontId="1" fillId="0" borderId="0"/>
  </cellStyleXfs>
  <cellXfs count="350">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7" fillId="0" borderId="0" xfId="0" applyFont="1" applyFill="1" applyBorder="1" applyAlignment="1"/>
    <xf numFmtId="0" fontId="0" fillId="0" borderId="0" xfId="0" applyFill="1" applyBorder="1" applyAlignment="1">
      <alignment horizontal="right"/>
    </xf>
    <xf numFmtId="0" fontId="4" fillId="0" borderId="0" xfId="0" applyFont="1" applyFill="1" applyBorder="1" applyAlignment="1">
      <alignment horizontal="right"/>
    </xf>
    <xf numFmtId="0" fontId="7" fillId="0" borderId="0" xfId="0" applyFont="1"/>
    <xf numFmtId="0" fontId="0" fillId="0" borderId="0" xfId="0" applyAlignment="1">
      <alignment horizontal="center"/>
    </xf>
    <xf numFmtId="0" fontId="4" fillId="0" borderId="0" xfId="0" applyFont="1" applyAlignment="1">
      <alignment horizontal="center" wrapText="1"/>
    </xf>
    <xf numFmtId="0" fontId="4" fillId="0" borderId="1" xfId="0" applyFont="1" applyBorder="1" applyAlignment="1">
      <alignment horizontal="center" wrapText="1"/>
    </xf>
    <xf numFmtId="0" fontId="0" fillId="0" borderId="1" xfId="0" applyFill="1" applyBorder="1" applyAlignment="1">
      <alignment horizontal="right"/>
    </xf>
    <xf numFmtId="0" fontId="17" fillId="0" borderId="0" xfId="0" applyFont="1" applyAlignment="1">
      <alignment horizontal="center"/>
    </xf>
    <xf numFmtId="0" fontId="8" fillId="0" borderId="0" xfId="0" applyFont="1"/>
    <xf numFmtId="0" fontId="4" fillId="0" borderId="1" xfId="0" applyFont="1" applyFill="1" applyBorder="1" applyAlignment="1">
      <alignment horizontal="center" wrapText="1"/>
    </xf>
    <xf numFmtId="0" fontId="4" fillId="0" borderId="0" xfId="0" applyFont="1" applyFill="1" applyBorder="1" applyAlignment="1">
      <alignment horizontal="right" vertical="center"/>
    </xf>
    <xf numFmtId="0" fontId="4" fillId="0" borderId="0" xfId="0" applyFont="1" applyAlignment="1">
      <alignment horizontal="left"/>
    </xf>
    <xf numFmtId="0" fontId="4" fillId="2" borderId="3" xfId="0" applyFont="1" applyFill="1" applyBorder="1" applyAlignment="1">
      <alignment horizontal="center" wrapText="1"/>
    </xf>
    <xf numFmtId="0" fontId="4" fillId="2" borderId="1" xfId="0" applyFont="1" applyFill="1" applyBorder="1" applyAlignment="1">
      <alignment horizontal="center" wrapText="1"/>
    </xf>
    <xf numFmtId="2" fontId="4" fillId="2" borderId="1" xfId="0" applyNumberFormat="1" applyFont="1" applyFill="1" applyBorder="1" applyAlignment="1">
      <alignment horizontal="center" wrapText="1"/>
    </xf>
    <xf numFmtId="0" fontId="0" fillId="0" borderId="3" xfId="0" applyBorder="1" applyAlignment="1" applyProtection="1">
      <alignment horizontal="center"/>
      <protection locked="0"/>
    </xf>
    <xf numFmtId="0" fontId="20" fillId="0" borderId="1" xfId="0" applyFont="1" applyBorder="1" applyAlignment="1" applyProtection="1">
      <alignment horizontal="left"/>
      <protection locked="0"/>
    </xf>
    <xf numFmtId="2"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xf numFmtId="0" fontId="8" fillId="0" borderId="0" xfId="0" applyFont="1" applyProtection="1"/>
    <xf numFmtId="0" fontId="7" fillId="0" borderId="0" xfId="0" applyFont="1" applyProtection="1"/>
    <xf numFmtId="0" fontId="8" fillId="0" borderId="0" xfId="0" applyFont="1" applyFill="1" applyProtection="1"/>
    <xf numFmtId="0" fontId="0" fillId="0" borderId="0" xfId="0" applyFill="1" applyProtection="1"/>
    <xf numFmtId="0" fontId="7" fillId="0" borderId="0" xfId="0" applyFont="1" applyAlignment="1" applyProtection="1">
      <alignment wrapText="1"/>
    </xf>
    <xf numFmtId="0" fontId="7" fillId="0" borderId="0" xfId="0" applyFont="1" applyFill="1" applyProtection="1"/>
    <xf numFmtId="164" fontId="7" fillId="0" borderId="4" xfId="0" applyNumberFormat="1" applyFont="1" applyBorder="1" applyProtection="1"/>
    <xf numFmtId="164" fontId="8" fillId="0" borderId="0" xfId="0" applyNumberFormat="1" applyFont="1" applyAlignment="1" applyProtection="1">
      <alignment wrapText="1"/>
    </xf>
    <xf numFmtId="164" fontId="7" fillId="0" borderId="0" xfId="0" applyNumberFormat="1" applyFont="1" applyProtection="1"/>
    <xf numFmtId="164" fontId="7" fillId="0" borderId="0" xfId="0" applyNumberFormat="1" applyFont="1" applyAlignment="1" applyProtection="1">
      <alignment wrapText="1"/>
    </xf>
    <xf numFmtId="164" fontId="8" fillId="0" borderId="0" xfId="0" applyNumberFormat="1" applyFont="1" applyProtection="1"/>
    <xf numFmtId="165" fontId="0" fillId="0" borderId="0" xfId="0" applyNumberFormat="1" applyFill="1" applyProtection="1"/>
    <xf numFmtId="0" fontId="4" fillId="0" borderId="0" xfId="0" applyFont="1" applyFill="1" applyProtection="1"/>
    <xf numFmtId="9" fontId="0" fillId="0" borderId="0" xfId="0" applyNumberFormat="1" applyProtection="1"/>
    <xf numFmtId="0" fontId="5" fillId="0" borderId="1" xfId="0" applyFont="1" applyFill="1" applyBorder="1" applyAlignment="1">
      <alignment horizontal="right"/>
    </xf>
    <xf numFmtId="0" fontId="5" fillId="0" borderId="0" xfId="0" applyFont="1" applyFill="1" applyBorder="1"/>
    <xf numFmtId="0" fontId="5" fillId="0" borderId="0"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164" fontId="7" fillId="0" borderId="0" xfId="0" applyNumberFormat="1" applyFont="1" applyBorder="1" applyProtection="1"/>
    <xf numFmtId="0" fontId="8" fillId="0" borderId="0" xfId="0" applyFont="1" applyAlignment="1" applyProtection="1"/>
    <xf numFmtId="0" fontId="4" fillId="4" borderId="0" xfId="0" applyFont="1" applyFill="1" applyBorder="1" applyAlignment="1" applyProtection="1">
      <alignment horizontal="left"/>
    </xf>
    <xf numFmtId="2" fontId="19" fillId="0" borderId="0" xfId="3" applyNumberFormat="1" applyFont="1" applyFill="1" applyBorder="1" applyAlignment="1" applyProtection="1">
      <alignment horizontal="center" vertical="center" wrapText="1"/>
    </xf>
    <xf numFmtId="2" fontId="21" fillId="0" borderId="15" xfId="3" applyNumberFormat="1" applyFont="1" applyFill="1" applyBorder="1" applyAlignment="1" applyProtection="1">
      <alignment horizontal="center" vertical="center" wrapText="1"/>
    </xf>
    <xf numFmtId="0" fontId="4" fillId="0" borderId="0" xfId="0" applyFont="1" applyAlignment="1">
      <alignment horizontal="right"/>
    </xf>
    <xf numFmtId="0" fontId="5" fillId="0" borderId="16" xfId="0" applyFont="1" applyBorder="1" applyAlignment="1">
      <alignment vertical="top"/>
    </xf>
    <xf numFmtId="0" fontId="4" fillId="0" borderId="17" xfId="0" applyFont="1" applyFill="1" applyBorder="1" applyAlignment="1">
      <alignment horizontal="right"/>
    </xf>
    <xf numFmtId="0" fontId="4" fillId="0" borderId="17" xfId="0" applyFont="1" applyBorder="1" applyAlignment="1">
      <alignment horizontal="right"/>
    </xf>
    <xf numFmtId="0" fontId="4" fillId="0" borderId="0" xfId="0" applyFont="1" applyBorder="1" applyAlignment="1">
      <alignment horizontal="right"/>
    </xf>
    <xf numFmtId="0" fontId="0" fillId="0" borderId="18" xfId="0" applyFill="1" applyBorder="1"/>
    <xf numFmtId="0" fontId="26" fillId="0" borderId="16" xfId="0" applyFont="1" applyBorder="1" applyAlignment="1">
      <alignment vertical="top" wrapText="1"/>
    </xf>
    <xf numFmtId="0" fontId="7" fillId="0" borderId="0" xfId="0" applyFont="1" applyAlignment="1" applyProtection="1">
      <alignment vertical="top" wrapText="1"/>
    </xf>
    <xf numFmtId="0" fontId="0" fillId="0" borderId="0" xfId="0" applyAlignment="1">
      <alignment vertical="top" wrapText="1"/>
    </xf>
    <xf numFmtId="0" fontId="22" fillId="0" borderId="0" xfId="0" applyFont="1"/>
    <xf numFmtId="0" fontId="8" fillId="0" borderId="0" xfId="0" applyFont="1" applyAlignment="1">
      <alignment wrapText="1"/>
    </xf>
    <xf numFmtId="0" fontId="8" fillId="0" borderId="0" xfId="0" applyFont="1" applyAlignment="1">
      <alignment horizontal="center" vertical="top"/>
    </xf>
    <xf numFmtId="0" fontId="7" fillId="0" borderId="0" xfId="0" applyFont="1" applyAlignment="1">
      <alignment wrapText="1"/>
    </xf>
    <xf numFmtId="0" fontId="7" fillId="0" borderId="0" xfId="0" applyFont="1" applyAlignment="1" applyProtection="1">
      <alignment horizontal="right" wrapText="1"/>
    </xf>
    <xf numFmtId="164" fontId="7" fillId="0" borderId="0" xfId="0" applyNumberFormat="1" applyFont="1" applyAlignment="1" applyProtection="1">
      <alignment horizontal="right" wrapText="1"/>
    </xf>
    <xf numFmtId="0" fontId="8" fillId="0" borderId="0" xfId="0" applyFont="1" applyFill="1" applyBorder="1" applyProtection="1"/>
    <xf numFmtId="0" fontId="8" fillId="0" borderId="0" xfId="0" applyFont="1" applyBorder="1" applyProtection="1"/>
    <xf numFmtId="2" fontId="5" fillId="0" borderId="1" xfId="0" applyNumberFormat="1" applyFont="1" applyBorder="1" applyAlignment="1" applyProtection="1">
      <alignment horizontal="left"/>
    </xf>
    <xf numFmtId="0" fontId="7" fillId="0" borderId="0" xfId="0" applyFont="1" applyAlignment="1" applyProtection="1">
      <alignment horizontal="center"/>
    </xf>
    <xf numFmtId="43" fontId="8" fillId="0" borderId="0" xfId="0" applyNumberFormat="1" applyFont="1" applyBorder="1" applyProtection="1"/>
    <xf numFmtId="0" fontId="4" fillId="0" borderId="1" xfId="0" applyFont="1" applyBorder="1" applyAlignment="1" applyProtection="1">
      <alignment horizontal="center" wrapText="1"/>
      <protection locked="0"/>
    </xf>
    <xf numFmtId="0" fontId="0" fillId="0" borderId="1" xfId="0" applyBorder="1"/>
    <xf numFmtId="0" fontId="0" fillId="0" borderId="0" xfId="0" applyAlignment="1" applyProtection="1">
      <alignment horizontal="center"/>
    </xf>
    <xf numFmtId="0" fontId="2" fillId="0" borderId="0" xfId="0" applyFont="1" applyFill="1"/>
    <xf numFmtId="0" fontId="12" fillId="0" borderId="0" xfId="0" applyFont="1" applyFill="1" applyAlignment="1">
      <alignment wrapText="1"/>
    </xf>
    <xf numFmtId="0" fontId="2" fillId="0" borderId="0" xfId="0" applyFont="1" applyFill="1" applyAlignment="1">
      <alignment wrapText="1"/>
    </xf>
    <xf numFmtId="0" fontId="12" fillId="0" borderId="0" xfId="0" applyNumberFormat="1" applyFont="1" applyFill="1" applyAlignment="1">
      <alignment wrapText="1"/>
    </xf>
    <xf numFmtId="0" fontId="11" fillId="0" borderId="0" xfId="0" applyNumberFormat="1" applyFont="1" applyFill="1" applyAlignment="1">
      <alignment wrapText="1"/>
    </xf>
    <xf numFmtId="0" fontId="0" fillId="0" borderId="1" xfId="0" applyFill="1" applyBorder="1" applyAlignment="1" applyProtection="1">
      <alignment horizontal="center"/>
      <protection locked="0"/>
    </xf>
    <xf numFmtId="0" fontId="4" fillId="0" borderId="0" xfId="0" applyFont="1" applyFill="1" applyAlignment="1" applyProtection="1">
      <protection locked="0"/>
    </xf>
    <xf numFmtId="0" fontId="4" fillId="0" borderId="1" xfId="0" applyFont="1" applyFill="1" applyBorder="1" applyAlignment="1" applyProtection="1">
      <alignment horizontal="center" wrapText="1"/>
      <protection locked="0"/>
    </xf>
    <xf numFmtId="0" fontId="0" fillId="0" borderId="0" xfId="0" applyFill="1" applyAlignment="1" applyProtection="1">
      <alignment horizontal="center"/>
    </xf>
    <xf numFmtId="0" fontId="0" fillId="0" borderId="0" xfId="0" applyBorder="1"/>
    <xf numFmtId="0" fontId="2" fillId="0" borderId="1" xfId="0" applyFont="1" applyFill="1" applyBorder="1" applyAlignment="1" applyProtection="1">
      <alignment horizontal="center"/>
      <protection locked="0"/>
    </xf>
    <xf numFmtId="0" fontId="0" fillId="0" borderId="0" xfId="0" applyAlignment="1" applyProtection="1">
      <protection locked="0"/>
    </xf>
    <xf numFmtId="0" fontId="2" fillId="0" borderId="1" xfId="0" applyFont="1" applyBorder="1"/>
    <xf numFmtId="0" fontId="11" fillId="0" borderId="0" xfId="0" applyFont="1" applyFill="1" applyAlignment="1">
      <alignment wrapText="1"/>
    </xf>
    <xf numFmtId="2" fontId="19" fillId="0" borderId="9" xfId="3" applyNumberFormat="1" applyFont="1" applyFill="1" applyBorder="1" applyAlignment="1" applyProtection="1">
      <alignment horizontal="center" vertical="center" wrapText="1"/>
    </xf>
    <xf numFmtId="2" fontId="21" fillId="0" borderId="19" xfId="3" applyNumberFormat="1" applyFont="1" applyFill="1" applyBorder="1" applyAlignment="1" applyProtection="1">
      <alignment horizontal="center" vertical="center" wrapText="1"/>
    </xf>
    <xf numFmtId="0" fontId="7" fillId="0" borderId="0" xfId="0" applyFont="1" applyFill="1" applyBorder="1" applyProtection="1"/>
    <xf numFmtId="15" fontId="11" fillId="0" borderId="0" xfId="0" applyNumberFormat="1" applyFont="1" applyFill="1" applyAlignment="1">
      <alignment horizontal="center" wrapText="1"/>
    </xf>
    <xf numFmtId="0" fontId="13" fillId="0" borderId="0" xfId="0" applyFont="1" applyFill="1" applyAlignment="1">
      <alignment horizontal="center" wrapText="1"/>
    </xf>
    <xf numFmtId="0" fontId="11" fillId="0" borderId="0" xfId="0" applyFont="1" applyFill="1" applyAlignment="1">
      <alignment horizontal="center" wrapText="1"/>
    </xf>
    <xf numFmtId="0" fontId="14" fillId="0" borderId="0" xfId="0" applyFont="1" applyFill="1" applyAlignment="1">
      <alignment wrapText="1"/>
    </xf>
    <xf numFmtId="0" fontId="16" fillId="0" borderId="0" xfId="0" applyFont="1" applyFill="1" applyAlignment="1">
      <alignment wrapText="1"/>
    </xf>
    <xf numFmtId="0" fontId="24" fillId="0" borderId="0" xfId="0" applyFont="1" applyFill="1" applyAlignment="1">
      <alignment wrapText="1"/>
    </xf>
    <xf numFmtId="0" fontId="25" fillId="0" borderId="0" xfId="0" applyFont="1" applyFill="1" applyAlignment="1">
      <alignment wrapText="1"/>
    </xf>
    <xf numFmtId="0" fontId="16" fillId="0" borderId="0" xfId="0" applyFont="1" applyFill="1" applyBorder="1" applyAlignment="1">
      <alignment vertical="top" wrapText="1"/>
    </xf>
    <xf numFmtId="0" fontId="4" fillId="0" borderId="0" xfId="0" applyFont="1" applyFill="1" applyAlignment="1"/>
    <xf numFmtId="0" fontId="11" fillId="0" borderId="0" xfId="0" applyFont="1" applyFill="1" applyBorder="1" applyAlignment="1">
      <alignment vertical="top" wrapText="1"/>
    </xf>
    <xf numFmtId="0" fontId="11" fillId="0" borderId="0" xfId="0" applyNumberFormat="1" applyFont="1" applyFill="1" applyBorder="1" applyAlignment="1">
      <alignment vertical="top" wrapText="1"/>
    </xf>
    <xf numFmtId="0" fontId="14" fillId="0" borderId="0" xfId="0" applyFont="1" applyFill="1" applyAlignment="1">
      <alignment horizontal="left" wrapText="1"/>
    </xf>
    <xf numFmtId="17" fontId="7" fillId="3" borderId="1" xfId="0" applyNumberFormat="1" applyFont="1" applyFill="1" applyBorder="1" applyAlignment="1" applyProtection="1">
      <alignment horizontal="center"/>
    </xf>
    <xf numFmtId="2" fontId="7" fillId="0" borderId="0" xfId="0" applyNumberFormat="1" applyFont="1" applyAlignment="1" applyProtection="1">
      <alignment horizontal="right" wrapText="1"/>
    </xf>
    <xf numFmtId="2" fontId="19" fillId="0" borderId="5" xfId="3" applyNumberFormat="1" applyFont="1" applyFill="1" applyBorder="1" applyAlignment="1" applyProtection="1">
      <alignment horizontal="center" vertical="center" wrapText="1"/>
    </xf>
    <xf numFmtId="14" fontId="0" fillId="0" borderId="1" xfId="0" applyNumberFormat="1" applyBorder="1" applyAlignment="1" applyProtection="1">
      <alignment horizontal="center"/>
      <protection locked="0"/>
    </xf>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2" fontId="4" fillId="2" borderId="1" xfId="0" applyNumberFormat="1" applyFont="1" applyFill="1" applyBorder="1" applyAlignment="1" applyProtection="1">
      <alignment horizontal="center" wrapText="1"/>
    </xf>
    <xf numFmtId="0" fontId="0" fillId="0" borderId="0" xfId="0" applyAlignment="1" applyProtection="1">
      <alignment vertical="center" wrapText="1"/>
    </xf>
    <xf numFmtId="14" fontId="0" fillId="0" borderId="0" xfId="0" applyNumberFormat="1" applyProtection="1"/>
    <xf numFmtId="0" fontId="6" fillId="0" borderId="0" xfId="0" applyFont="1" applyFill="1"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Fill="1" applyBorder="1" applyProtection="1">
      <protection locked="0"/>
    </xf>
    <xf numFmtId="0" fontId="7" fillId="0" borderId="0" xfId="0" applyFont="1" applyFill="1" applyBorder="1" applyProtection="1">
      <protection locked="0"/>
    </xf>
    <xf numFmtId="0" fontId="8" fillId="0" borderId="0" xfId="0" applyFont="1" applyBorder="1" applyProtection="1">
      <protection locked="0"/>
    </xf>
    <xf numFmtId="2" fontId="0" fillId="0" borderId="1" xfId="0" applyNumberFormat="1" applyFill="1" applyBorder="1" applyAlignment="1" applyProtection="1">
      <alignment horizontal="center"/>
      <protection locked="0"/>
    </xf>
    <xf numFmtId="0" fontId="29" fillId="8" borderId="16" xfId="0" applyFont="1" applyFill="1" applyBorder="1" applyAlignment="1">
      <alignment horizontal="center"/>
    </xf>
    <xf numFmtId="0" fontId="29" fillId="8" borderId="16" xfId="0" applyFont="1" applyFill="1" applyBorder="1" applyAlignment="1">
      <alignment horizontal="center" wrapText="1"/>
    </xf>
    <xf numFmtId="0" fontId="2" fillId="0" borderId="0" xfId="0" applyFont="1" applyBorder="1"/>
    <xf numFmtId="0" fontId="0" fillId="7" borderId="1" xfId="0" applyFill="1" applyBorder="1"/>
    <xf numFmtId="14" fontId="2" fillId="0" borderId="0" xfId="0" applyNumberFormat="1" applyFont="1" applyProtection="1"/>
    <xf numFmtId="0" fontId="8" fillId="0" borderId="0" xfId="0" applyFont="1" applyBorder="1" applyAlignment="1" applyProtection="1">
      <protection locked="0"/>
    </xf>
    <xf numFmtId="0" fontId="0" fillId="8" borderId="6" xfId="0" applyFill="1" applyBorder="1" applyProtection="1">
      <protection locked="0"/>
    </xf>
    <xf numFmtId="0" fontId="7" fillId="0" borderId="0" xfId="0" applyFont="1" applyBorder="1" applyProtection="1"/>
    <xf numFmtId="2" fontId="30" fillId="0" borderId="0" xfId="0" applyNumberFormat="1" applyFont="1"/>
    <xf numFmtId="43" fontId="8" fillId="0" borderId="0" xfId="1" applyFont="1" applyAlignment="1" applyProtection="1"/>
    <xf numFmtId="43" fontId="8" fillId="0" borderId="0" xfId="0" applyNumberFormat="1" applyFont="1" applyAlignment="1" applyProtection="1"/>
    <xf numFmtId="0" fontId="8" fillId="0" borderId="0" xfId="1" applyNumberFormat="1" applyFont="1" applyAlignment="1" applyProtection="1"/>
    <xf numFmtId="166" fontId="8" fillId="0" borderId="0" xfId="1" applyNumberFormat="1" applyFont="1" applyAlignment="1" applyProtection="1"/>
    <xf numFmtId="0" fontId="8" fillId="0" borderId="0" xfId="1" applyNumberFormat="1" applyFont="1" applyAlignment="1">
      <alignment horizontal="center"/>
    </xf>
    <xf numFmtId="43" fontId="8" fillId="0" borderId="0" xfId="1" applyFont="1" applyProtection="1"/>
    <xf numFmtId="164" fontId="2" fillId="0" borderId="0" xfId="0" applyNumberFormat="1" applyFont="1" applyProtection="1"/>
    <xf numFmtId="0" fontId="7" fillId="0" borderId="0" xfId="1" applyNumberFormat="1" applyFont="1" applyFill="1" applyProtection="1"/>
    <xf numFmtId="0" fontId="7" fillId="0" borderId="0" xfId="1" applyNumberFormat="1" applyFont="1" applyBorder="1" applyAlignment="1"/>
    <xf numFmtId="43" fontId="7" fillId="9" borderId="1" xfId="0" applyNumberFormat="1" applyFont="1" applyFill="1" applyBorder="1" applyAlignment="1" applyProtection="1">
      <protection locked="0"/>
    </xf>
    <xf numFmtId="43" fontId="8" fillId="0" borderId="0" xfId="0" applyNumberFormat="1" applyFont="1" applyBorder="1" applyAlignment="1" applyProtection="1"/>
    <xf numFmtId="43" fontId="7" fillId="9" borderId="1" xfId="0" applyNumberFormat="1" applyFont="1" applyFill="1" applyBorder="1" applyProtection="1">
      <protection locked="0"/>
    </xf>
    <xf numFmtId="0" fontId="29" fillId="8" borderId="16" xfId="0" applyFont="1" applyFill="1" applyBorder="1" applyAlignment="1"/>
    <xf numFmtId="0" fontId="0" fillId="0" borderId="0" xfId="0" applyAlignment="1"/>
    <xf numFmtId="0" fontId="7" fillId="0" borderId="0" xfId="0" applyFont="1" applyBorder="1" applyProtection="1">
      <protection locked="0"/>
    </xf>
    <xf numFmtId="0" fontId="7" fillId="0" borderId="4" xfId="0" applyFont="1" applyFill="1" applyBorder="1" applyProtection="1">
      <protection locked="0"/>
    </xf>
    <xf numFmtId="0" fontId="31" fillId="0" borderId="0" xfId="0" applyFont="1" applyProtection="1"/>
    <xf numFmtId="0" fontId="0" fillId="0" borderId="33" xfId="0" applyFill="1" applyBorder="1"/>
    <xf numFmtId="0" fontId="0" fillId="0" borderId="11" xfId="0" applyBorder="1"/>
    <xf numFmtId="0" fontId="0" fillId="0" borderId="14" xfId="0" applyFill="1" applyBorder="1"/>
    <xf numFmtId="0" fontId="0" fillId="0" borderId="15" xfId="0" applyBorder="1"/>
    <xf numFmtId="0" fontId="2" fillId="0" borderId="14" xfId="0" applyFont="1" applyFill="1" applyBorder="1"/>
    <xf numFmtId="0" fontId="0" fillId="0" borderId="14" xfId="0" applyBorder="1"/>
    <xf numFmtId="0" fontId="2" fillId="0" borderId="14" xfId="0" applyFont="1" applyBorder="1"/>
    <xf numFmtId="0" fontId="0" fillId="0" borderId="30" xfId="0" applyBorder="1"/>
    <xf numFmtId="0" fontId="0" fillId="0" borderId="5" xfId="0" applyBorder="1"/>
    <xf numFmtId="0" fontId="0" fillId="0" borderId="35" xfId="0" applyBorder="1"/>
    <xf numFmtId="168" fontId="4" fillId="0" borderId="1" xfId="0" applyNumberFormat="1" applyFont="1" applyFill="1" applyBorder="1" applyAlignment="1">
      <alignment horizontal="center" wrapText="1"/>
    </xf>
    <xf numFmtId="2" fontId="4" fillId="0" borderId="1" xfId="0" applyNumberFormat="1" applyFont="1" applyFill="1" applyBorder="1" applyAlignment="1" applyProtection="1">
      <alignment horizontal="center" vertical="center" wrapText="1"/>
    </xf>
    <xf numFmtId="9" fontId="4" fillId="0" borderId="1" xfId="3" applyFont="1" applyBorder="1" applyAlignment="1">
      <alignment horizontal="center" wrapText="1"/>
    </xf>
    <xf numFmtId="2" fontId="4" fillId="3" borderId="13" xfId="3" applyNumberFormat="1" applyFont="1" applyFill="1" applyBorder="1" applyAlignment="1" applyProtection="1">
      <alignment horizontal="center" vertical="center" wrapText="1"/>
    </xf>
    <xf numFmtId="2" fontId="4" fillId="0" borderId="13" xfId="0" applyNumberFormat="1" applyFont="1" applyFill="1" applyBorder="1" applyAlignment="1" applyProtection="1">
      <alignment horizontal="center" vertical="center" wrapText="1"/>
    </xf>
    <xf numFmtId="0" fontId="0" fillId="0" borderId="0" xfId="0" applyBorder="1" applyAlignment="1" applyProtection="1">
      <alignment vertical="center" wrapText="1"/>
      <protection locked="0"/>
    </xf>
    <xf numFmtId="0" fontId="0" fillId="0" borderId="0" xfId="0" applyBorder="1" applyProtection="1">
      <protection locked="0"/>
    </xf>
    <xf numFmtId="0" fontId="2" fillId="0" borderId="0" xfId="0" applyFont="1" applyFill="1" applyBorder="1"/>
    <xf numFmtId="2" fontId="4" fillId="0" borderId="1" xfId="0" applyNumberFormat="1" applyFont="1" applyBorder="1" applyAlignment="1">
      <alignment horizontal="center" wrapText="1"/>
    </xf>
    <xf numFmtId="2" fontId="8" fillId="0" borderId="0" xfId="0" applyNumberFormat="1" applyFont="1" applyAlignment="1" applyProtection="1">
      <alignment wrapText="1"/>
    </xf>
    <xf numFmtId="2" fontId="4" fillId="0" borderId="0" xfId="0" applyNumberFormat="1" applyFont="1" applyBorder="1" applyAlignment="1" applyProtection="1">
      <alignment horizontal="center" vertical="center" wrapText="1"/>
    </xf>
    <xf numFmtId="2" fontId="8" fillId="0" borderId="0" xfId="0" applyNumberFormat="1" applyFont="1" applyBorder="1" applyAlignment="1" applyProtection="1">
      <alignment horizontal="center" vertical="center" wrapText="1"/>
    </xf>
    <xf numFmtId="2" fontId="10" fillId="0" borderId="6" xfId="0" applyNumberFormat="1" applyFont="1" applyBorder="1" applyAlignment="1" applyProtection="1">
      <alignment horizontal="center" vertical="center" wrapText="1"/>
    </xf>
    <xf numFmtId="2" fontId="10" fillId="0" borderId="0" xfId="0" applyNumberFormat="1" applyFont="1" applyBorder="1" applyAlignment="1" applyProtection="1">
      <alignment horizontal="center" vertical="center" wrapText="1"/>
    </xf>
    <xf numFmtId="2" fontId="4" fillId="0" borderId="0" xfId="0" applyNumberFormat="1" applyFont="1" applyBorder="1" applyAlignment="1" applyProtection="1">
      <alignment horizontal="left" vertical="center" wrapText="1"/>
    </xf>
    <xf numFmtId="2" fontId="17" fillId="0" borderId="0" xfId="0" applyNumberFormat="1" applyFont="1" applyAlignment="1" applyProtection="1">
      <alignment horizontal="center" vertical="center" wrapText="1"/>
    </xf>
    <xf numFmtId="2" fontId="4" fillId="0" borderId="11" xfId="0" applyNumberFormat="1" applyFont="1" applyBorder="1" applyAlignment="1" applyProtection="1">
      <alignment horizontal="center" vertical="center" wrapText="1"/>
    </xf>
    <xf numFmtId="2" fontId="4" fillId="5" borderId="10" xfId="0" applyNumberFormat="1" applyFont="1" applyFill="1" applyBorder="1" applyAlignment="1" applyProtection="1">
      <alignment horizontal="center" vertical="center" wrapText="1"/>
    </xf>
    <xf numFmtId="1" fontId="10" fillId="0" borderId="7"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2" fontId="9" fillId="0" borderId="0" xfId="0" applyNumberFormat="1" applyFont="1" applyBorder="1" applyAlignment="1" applyProtection="1">
      <alignment wrapText="1"/>
    </xf>
    <xf numFmtId="2" fontId="10" fillId="0" borderId="0" xfId="0" applyNumberFormat="1" applyFont="1" applyBorder="1" applyAlignment="1" applyProtection="1">
      <alignment wrapText="1"/>
    </xf>
    <xf numFmtId="2" fontId="8" fillId="0" borderId="5" xfId="0" applyNumberFormat="1" applyFont="1" applyBorder="1" applyAlignment="1" applyProtection="1">
      <alignment wrapText="1"/>
    </xf>
    <xf numFmtId="2" fontId="8" fillId="4" borderId="5" xfId="0" applyNumberFormat="1" applyFont="1" applyFill="1" applyBorder="1" applyAlignment="1" applyProtection="1">
      <alignment horizontal="left" wrapText="1"/>
    </xf>
    <xf numFmtId="2" fontId="8" fillId="4" borderId="5" xfId="0" applyNumberFormat="1" applyFont="1" applyFill="1" applyBorder="1" applyAlignment="1" applyProtection="1">
      <alignment horizontal="center" wrapText="1"/>
    </xf>
    <xf numFmtId="2" fontId="8" fillId="4" borderId="0" xfId="0" applyNumberFormat="1" applyFont="1" applyFill="1" applyBorder="1" applyAlignment="1" applyProtection="1">
      <alignment horizontal="center" wrapText="1"/>
    </xf>
    <xf numFmtId="2" fontId="4" fillId="4" borderId="20" xfId="0" applyNumberFormat="1" applyFont="1" applyFill="1" applyBorder="1" applyAlignment="1" applyProtection="1">
      <alignment horizontal="left" wrapText="1"/>
    </xf>
    <xf numFmtId="2" fontId="8" fillId="4" borderId="9" xfId="0" applyNumberFormat="1" applyFont="1" applyFill="1" applyBorder="1" applyAlignment="1" applyProtection="1">
      <alignment horizontal="center" wrapText="1"/>
    </xf>
    <xf numFmtId="2" fontId="8" fillId="4" borderId="19" xfId="0" applyNumberFormat="1" applyFont="1" applyFill="1" applyBorder="1" applyAlignment="1" applyProtection="1">
      <alignment horizontal="center" wrapText="1"/>
    </xf>
    <xf numFmtId="2" fontId="19" fillId="0" borderId="0" xfId="0" applyNumberFormat="1" applyFont="1" applyBorder="1" applyAlignment="1" applyProtection="1">
      <alignment horizontal="center" vertical="center" wrapText="1"/>
    </xf>
    <xf numFmtId="2" fontId="8" fillId="0" borderId="0" xfId="0" applyNumberFormat="1" applyFont="1" applyBorder="1" applyAlignment="1" applyProtection="1">
      <alignment wrapText="1"/>
    </xf>
    <xf numFmtId="2" fontId="10" fillId="0" borderId="0" xfId="0" applyNumberFormat="1" applyFont="1" applyBorder="1" applyAlignment="1" applyProtection="1">
      <alignment horizontal="left" vertical="center" wrapText="1"/>
    </xf>
    <xf numFmtId="2" fontId="8" fillId="0" borderId="9" xfId="0" applyNumberFormat="1" applyFont="1" applyBorder="1" applyAlignment="1" applyProtection="1">
      <alignment wrapText="1"/>
    </xf>
    <xf numFmtId="2" fontId="8" fillId="0" borderId="19" xfId="0" applyNumberFormat="1" applyFont="1" applyBorder="1" applyAlignment="1" applyProtection="1">
      <alignment wrapText="1"/>
    </xf>
    <xf numFmtId="2" fontId="8" fillId="0" borderId="0" xfId="0" applyNumberFormat="1" applyFont="1" applyFill="1" applyBorder="1" applyAlignment="1" applyProtection="1">
      <alignment horizontal="center" wrapText="1"/>
    </xf>
    <xf numFmtId="2" fontId="4" fillId="0" borderId="20" xfId="0" applyNumberFormat="1" applyFont="1" applyFill="1" applyBorder="1" applyAlignment="1" applyProtection="1">
      <alignment horizontal="left" wrapText="1"/>
    </xf>
    <xf numFmtId="2" fontId="8" fillId="0" borderId="9" xfId="0" applyNumberFormat="1" applyFont="1" applyFill="1" applyBorder="1" applyAlignment="1" applyProtection="1">
      <alignment horizontal="center" wrapText="1"/>
    </xf>
    <xf numFmtId="2" fontId="4" fillId="0" borderId="20" xfId="0" applyNumberFormat="1" applyFont="1" applyBorder="1" applyAlignment="1" applyProtection="1">
      <alignment wrapText="1"/>
    </xf>
    <xf numFmtId="2" fontId="8" fillId="0" borderId="15" xfId="0" applyNumberFormat="1" applyFont="1" applyBorder="1" applyAlignment="1" applyProtection="1">
      <alignment wrapText="1"/>
    </xf>
    <xf numFmtId="168" fontId="8" fillId="0" borderId="14" xfId="0" applyNumberFormat="1" applyFont="1" applyBorder="1" applyAlignment="1" applyProtection="1">
      <alignment wrapText="1"/>
    </xf>
    <xf numFmtId="168" fontId="8" fillId="0" borderId="37" xfId="0" applyNumberFormat="1" applyFont="1" applyBorder="1" applyAlignment="1" applyProtection="1">
      <alignment horizontal="center" vertical="center" wrapText="1"/>
    </xf>
    <xf numFmtId="0" fontId="4" fillId="10" borderId="13" xfId="0" applyFont="1" applyFill="1" applyBorder="1" applyAlignment="1" applyProtection="1">
      <alignment horizontal="center" vertical="center" wrapText="1"/>
    </xf>
    <xf numFmtId="2" fontId="4" fillId="0" borderId="37" xfId="0" applyNumberFormat="1" applyFont="1" applyFill="1" applyBorder="1" applyAlignment="1" applyProtection="1">
      <alignment horizontal="center" vertical="center" wrapText="1"/>
    </xf>
    <xf numFmtId="168" fontId="8" fillId="0" borderId="15" xfId="0" applyNumberFormat="1" applyFont="1" applyBorder="1" applyAlignment="1" applyProtection="1">
      <alignment wrapText="1"/>
    </xf>
    <xf numFmtId="2" fontId="8" fillId="0" borderId="14" xfId="0" applyNumberFormat="1" applyFont="1" applyBorder="1" applyAlignment="1" applyProtection="1">
      <alignment wrapText="1"/>
    </xf>
    <xf numFmtId="2" fontId="4" fillId="0" borderId="38" xfId="0" applyNumberFormat="1" applyFont="1" applyFill="1" applyBorder="1" applyAlignment="1" applyProtection="1">
      <alignment horizontal="center" vertical="center" wrapText="1"/>
    </xf>
    <xf numFmtId="2" fontId="4" fillId="0" borderId="36" xfId="0" applyNumberFormat="1" applyFont="1" applyBorder="1" applyAlignment="1">
      <alignment horizontal="center" wrapText="1"/>
    </xf>
    <xf numFmtId="168" fontId="5" fillId="3" borderId="37" xfId="0" applyNumberFormat="1" applyFont="1" applyFill="1" applyBorder="1" applyAlignment="1" applyProtection="1">
      <alignment wrapText="1"/>
    </xf>
    <xf numFmtId="2" fontId="4" fillId="0" borderId="14" xfId="0" applyNumberFormat="1" applyFont="1" applyFill="1" applyBorder="1" applyAlignment="1" applyProtection="1">
      <alignment horizontal="left" wrapText="1"/>
    </xf>
    <xf numFmtId="2" fontId="5" fillId="0" borderId="14" xfId="0" applyNumberFormat="1" applyFont="1" applyFill="1" applyBorder="1" applyAlignment="1" applyProtection="1">
      <alignment wrapText="1"/>
    </xf>
    <xf numFmtId="168" fontId="4" fillId="0" borderId="37" xfId="0" applyNumberFormat="1" applyFont="1" applyBorder="1" applyAlignment="1" applyProtection="1">
      <alignment horizontal="center" vertical="center" wrapText="1"/>
    </xf>
    <xf numFmtId="0" fontId="2" fillId="0" borderId="0" xfId="0" applyFont="1" applyFill="1" applyAlignment="1"/>
    <xf numFmtId="0" fontId="7" fillId="0" borderId="4" xfId="0" applyFont="1" applyBorder="1" applyProtection="1"/>
    <xf numFmtId="49" fontId="4" fillId="8" borderId="1" xfId="0" applyNumberFormat="1" applyFont="1" applyFill="1" applyBorder="1" applyAlignment="1" applyProtection="1">
      <alignment horizontal="center" vertical="center" wrapText="1"/>
      <protection locked="0"/>
    </xf>
    <xf numFmtId="39" fontId="7" fillId="0" borderId="0" xfId="0" applyNumberFormat="1" applyFont="1" applyBorder="1" applyAlignment="1" applyProtection="1"/>
    <xf numFmtId="43" fontId="7" fillId="0" borderId="0" xfId="1" applyFont="1" applyFill="1" applyBorder="1" applyProtection="1"/>
    <xf numFmtId="2" fontId="7" fillId="0" borderId="4" xfId="1" applyNumberFormat="1" applyFont="1" applyFill="1" applyBorder="1" applyProtection="1"/>
    <xf numFmtId="2" fontId="8" fillId="0" borderId="0" xfId="0" applyNumberFormat="1" applyFont="1" applyFill="1" applyProtection="1"/>
    <xf numFmtId="2" fontId="23" fillId="0" borderId="0" xfId="1" applyNumberFormat="1" applyFont="1" applyFill="1" applyProtection="1"/>
    <xf numFmtId="2" fontId="8" fillId="0" borderId="0" xfId="1" applyNumberFormat="1" applyFont="1" applyFill="1" applyProtection="1"/>
    <xf numFmtId="2" fontId="0" fillId="0" borderId="0" xfId="0" applyNumberFormat="1" applyFill="1" applyProtection="1"/>
    <xf numFmtId="2" fontId="7" fillId="0" borderId="0" xfId="1" applyNumberFormat="1" applyFont="1" applyFill="1" applyBorder="1" applyProtection="1"/>
    <xf numFmtId="39" fontId="7" fillId="0" borderId="0" xfId="0" applyNumberFormat="1" applyFont="1" applyFill="1" applyAlignment="1" applyProtection="1"/>
    <xf numFmtId="43" fontId="7" fillId="0" borderId="4" xfId="1" applyFont="1" applyFill="1" applyBorder="1" applyProtection="1"/>
    <xf numFmtId="167" fontId="2" fillId="0" borderId="0" xfId="0" applyNumberFormat="1" applyFont="1" applyFill="1" applyProtection="1"/>
    <xf numFmtId="167" fontId="7" fillId="0" borderId="4" xfId="0" applyNumberFormat="1" applyFont="1" applyFill="1" applyBorder="1" applyProtection="1">
      <protection locked="0"/>
    </xf>
    <xf numFmtId="2" fontId="4" fillId="0" borderId="10" xfId="0" applyNumberFormat="1" applyFont="1" applyFill="1" applyBorder="1" applyAlignment="1" applyProtection="1">
      <alignment horizontal="center" vertical="center" wrapText="1"/>
    </xf>
    <xf numFmtId="43" fontId="2" fillId="0" borderId="1" xfId="6" applyFont="1" applyFill="1" applyBorder="1" applyAlignment="1" applyProtection="1">
      <alignment horizontal="center" vertical="center" wrapText="1"/>
    </xf>
    <xf numFmtId="43" fontId="4" fillId="3" borderId="2" xfId="6" applyFont="1" applyFill="1" applyBorder="1" applyAlignment="1" applyProtection="1">
      <alignment horizontal="center" vertical="center" wrapText="1"/>
    </xf>
    <xf numFmtId="14" fontId="0" fillId="0" borderId="0" xfId="0" applyNumberForma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xf>
    <xf numFmtId="2" fontId="0" fillId="0" borderId="0" xfId="0" applyNumberFormat="1" applyBorder="1" applyAlignment="1" applyProtection="1">
      <alignment horizontal="center"/>
      <protection locked="0"/>
    </xf>
    <xf numFmtId="0" fontId="0" fillId="0" borderId="0" xfId="0" applyBorder="1" applyAlignment="1">
      <alignment horizontal="center"/>
    </xf>
    <xf numFmtId="14" fontId="2" fillId="0" borderId="1" xfId="0" applyNumberFormat="1" applyFont="1" applyBorder="1" applyAlignment="1" applyProtection="1">
      <alignment horizontal="center"/>
      <protection locked="0"/>
    </xf>
    <xf numFmtId="0" fontId="0" fillId="0" borderId="32" xfId="0" applyBorder="1"/>
    <xf numFmtId="0" fontId="7" fillId="0" borderId="32" xfId="0" applyFont="1" applyBorder="1"/>
    <xf numFmtId="0" fontId="7" fillId="0" borderId="1" xfId="0" applyFont="1" applyBorder="1"/>
    <xf numFmtId="37" fontId="8" fillId="0" borderId="0" xfId="0" applyNumberFormat="1" applyFont="1" applyBorder="1" applyAlignment="1"/>
    <xf numFmtId="167" fontId="7" fillId="0" borderId="39" xfId="1" applyNumberFormat="1" applyFont="1" applyBorder="1"/>
    <xf numFmtId="2" fontId="0" fillId="0" borderId="0" xfId="0" applyNumberFormat="1" applyProtection="1"/>
    <xf numFmtId="2" fontId="8" fillId="0" borderId="0" xfId="0" applyNumberFormat="1" applyFont="1" applyBorder="1" applyProtection="1"/>
    <xf numFmtId="2" fontId="8" fillId="0" borderId="0" xfId="0" applyNumberFormat="1" applyFont="1" applyFill="1" applyBorder="1" applyProtection="1"/>
    <xf numFmtId="2" fontId="8" fillId="0" borderId="0" xfId="0" applyNumberFormat="1" applyFont="1" applyProtection="1"/>
    <xf numFmtId="2" fontId="8" fillId="0" borderId="0" xfId="1" applyNumberFormat="1" applyFont="1" applyProtection="1"/>
    <xf numFmtId="2" fontId="7" fillId="0" borderId="0" xfId="0" applyNumberFormat="1" applyFont="1" applyProtection="1"/>
    <xf numFmtId="0" fontId="33" fillId="2" borderId="22" xfId="0" applyFont="1" applyFill="1" applyBorder="1" applyAlignment="1" applyProtection="1">
      <alignment horizontal="center" wrapText="1"/>
      <protection locked="0"/>
    </xf>
    <xf numFmtId="0" fontId="2" fillId="0" borderId="1" xfId="0" applyFont="1" applyBorder="1" applyAlignment="1" applyProtection="1">
      <alignment horizontal="center"/>
      <protection locked="0"/>
    </xf>
    <xf numFmtId="14" fontId="0" fillId="0" borderId="0" xfId="0" applyNumberFormat="1"/>
    <xf numFmtId="14" fontId="2" fillId="0" borderId="0" xfId="0" applyNumberFormat="1" applyFont="1"/>
    <xf numFmtId="43" fontId="0" fillId="9" borderId="1" xfId="0" applyNumberFormat="1" applyFill="1" applyBorder="1" applyProtection="1">
      <protection locked="0"/>
    </xf>
    <xf numFmtId="43" fontId="2" fillId="9" borderId="1" xfId="0" applyNumberFormat="1" applyFont="1" applyFill="1" applyBorder="1" applyProtection="1">
      <protection locked="0"/>
    </xf>
    <xf numFmtId="43" fontId="7" fillId="0" borderId="4" xfId="0" applyNumberFormat="1" applyFont="1" applyFill="1" applyBorder="1" applyProtection="1">
      <protection locked="0"/>
    </xf>
    <xf numFmtId="0" fontId="4" fillId="0" borderId="0" xfId="0" applyFont="1" applyProtection="1"/>
    <xf numFmtId="0" fontId="11" fillId="0" borderId="0" xfId="0" applyFont="1" applyFill="1" applyAlignment="1">
      <alignment vertical="center" wrapText="1"/>
    </xf>
    <xf numFmtId="0" fontId="11" fillId="0" borderId="0" xfId="0" applyFont="1" applyFill="1" applyAlignment="1">
      <alignment vertical="center"/>
    </xf>
    <xf numFmtId="0" fontId="8" fillId="0" borderId="0" xfId="0" applyFont="1" applyFill="1" applyAlignment="1">
      <alignment vertical="top"/>
    </xf>
    <xf numFmtId="167" fontId="0" fillId="0" borderId="0" xfId="0" applyNumberFormat="1" applyFill="1" applyProtection="1"/>
    <xf numFmtId="0" fontId="2" fillId="0" borderId="15" xfId="0" applyFont="1" applyBorder="1"/>
    <xf numFmtId="0" fontId="4" fillId="0" borderId="0" xfId="0" applyFont="1" applyFill="1" applyBorder="1" applyProtection="1"/>
    <xf numFmtId="0" fontId="7" fillId="0" borderId="0" xfId="0" applyFont="1" applyFill="1" applyBorder="1" applyAlignment="1" applyProtection="1">
      <alignment wrapText="1"/>
    </xf>
    <xf numFmtId="0" fontId="2" fillId="0" borderId="0" xfId="0" applyFont="1" applyProtection="1"/>
    <xf numFmtId="0" fontId="2" fillId="0" borderId="0" xfId="0" applyFont="1" applyBorder="1" applyProtection="1"/>
    <xf numFmtId="0" fontId="7" fillId="0" borderId="0" xfId="0" applyFont="1" applyBorder="1" applyAlignment="1"/>
    <xf numFmtId="0" fontId="0" fillId="0" borderId="0" xfId="0" applyFill="1" applyBorder="1" applyAlignment="1" applyProtection="1">
      <alignment horizontal="center" wrapText="1"/>
    </xf>
    <xf numFmtId="0" fontId="7" fillId="0" borderId="5" xfId="0" applyFont="1" applyBorder="1" applyAlignment="1" applyProtection="1">
      <alignment horizontal="center"/>
    </xf>
    <xf numFmtId="0" fontId="7" fillId="0" borderId="5" xfId="0" applyFont="1" applyBorder="1" applyAlignment="1" applyProtection="1">
      <alignment horizontal="center" wrapText="1"/>
    </xf>
    <xf numFmtId="0" fontId="4" fillId="0" borderId="0" xfId="1" applyNumberFormat="1" applyFont="1" applyFill="1" applyProtection="1"/>
    <xf numFmtId="0" fontId="34" fillId="0" borderId="0" xfId="0" applyFont="1" applyFill="1" applyAlignment="1"/>
    <xf numFmtId="0" fontId="5" fillId="0" borderId="22" xfId="0" applyFont="1" applyFill="1" applyBorder="1" applyAlignment="1">
      <alignment horizontal="right"/>
    </xf>
    <xf numFmtId="0" fontId="5" fillId="0" borderId="8" xfId="0" applyFont="1" applyFill="1" applyBorder="1" applyAlignment="1">
      <alignment horizontal="right"/>
    </xf>
    <xf numFmtId="0" fontId="2" fillId="0" borderId="0" xfId="0" applyFont="1" applyFill="1" applyBorder="1" applyAlignment="1">
      <alignment horizontal="right"/>
    </xf>
    <xf numFmtId="2" fontId="4" fillId="0" borderId="20" xfId="0" applyNumberFormat="1" applyFont="1" applyBorder="1" applyAlignment="1">
      <alignment wrapText="1"/>
    </xf>
    <xf numFmtId="2" fontId="8" fillId="0" borderId="9" xfId="0" applyNumberFormat="1" applyFont="1" applyBorder="1" applyAlignment="1">
      <alignment wrapText="1"/>
    </xf>
    <xf numFmtId="2" fontId="8" fillId="0" borderId="19" xfId="0" applyNumberFormat="1" applyFont="1" applyBorder="1" applyAlignment="1">
      <alignment wrapText="1"/>
    </xf>
    <xf numFmtId="2" fontId="8" fillId="0" borderId="0" xfId="0" applyNumberFormat="1" applyFont="1" applyAlignment="1">
      <alignment wrapText="1"/>
    </xf>
    <xf numFmtId="2" fontId="4" fillId="0" borderId="6" xfId="0" applyNumberFormat="1" applyFont="1" applyBorder="1" applyAlignment="1">
      <alignment horizontal="center" vertical="center" wrapText="1"/>
    </xf>
    <xf numFmtId="2" fontId="4" fillId="0" borderId="10" xfId="0" applyNumberFormat="1" applyFont="1" applyBorder="1" applyAlignment="1">
      <alignment horizontal="center" vertical="center" wrapText="1"/>
    </xf>
    <xf numFmtId="2" fontId="4" fillId="0" borderId="11" xfId="0" applyNumberFormat="1" applyFont="1" applyBorder="1" applyAlignment="1">
      <alignment horizontal="center" vertical="center" wrapText="1"/>
    </xf>
    <xf numFmtId="2" fontId="4" fillId="5" borderId="10" xfId="0" applyNumberFormat="1" applyFont="1" applyFill="1" applyBorder="1" applyAlignment="1">
      <alignment horizontal="center" vertical="center" wrapText="1"/>
    </xf>
    <xf numFmtId="168" fontId="2" fillId="3" borderId="37" xfId="0" applyNumberFormat="1" applyFont="1" applyFill="1" applyBorder="1" applyAlignment="1">
      <alignment wrapText="1"/>
    </xf>
    <xf numFmtId="43" fontId="2" fillId="0" borderId="1" xfId="1" applyBorder="1" applyAlignment="1">
      <alignment horizontal="center" vertical="center" wrapText="1"/>
    </xf>
    <xf numFmtId="43" fontId="4" fillId="0" borderId="1" xfId="1" applyFont="1" applyBorder="1" applyAlignment="1">
      <alignment horizontal="center" vertical="center" wrapText="1"/>
    </xf>
    <xf numFmtId="2" fontId="4" fillId="3" borderId="13" xfId="3" applyNumberFormat="1" applyFont="1" applyFill="1" applyBorder="1" applyAlignment="1">
      <alignment horizontal="center" vertical="center" wrapText="1"/>
    </xf>
    <xf numFmtId="2" fontId="4" fillId="3" borderId="43" xfId="3" applyNumberFormat="1" applyFont="1" applyFill="1" applyBorder="1" applyAlignment="1">
      <alignment horizontal="center" vertical="center" wrapText="1"/>
    </xf>
    <xf numFmtId="0" fontId="4" fillId="0" borderId="0" xfId="0" applyFont="1"/>
    <xf numFmtId="0" fontId="7" fillId="0" borderId="0" xfId="0" applyFont="1" applyAlignment="1" applyProtection="1">
      <alignment horizontal="left" wrapText="1"/>
    </xf>
    <xf numFmtId="0" fontId="4" fillId="0" borderId="0" xfId="0" applyFont="1" applyFill="1" applyAlignment="1">
      <alignment horizontal="right"/>
    </xf>
    <xf numFmtId="0" fontId="2" fillId="0" borderId="1" xfId="0" applyFont="1" applyFill="1" applyBorder="1" applyAlignment="1">
      <alignment horizontal="right"/>
    </xf>
    <xf numFmtId="0" fontId="12" fillId="0" borderId="0" xfId="0" applyFont="1" applyFill="1" applyAlignment="1">
      <alignment vertical="top" wrapText="1"/>
    </xf>
    <xf numFmtId="0" fontId="20" fillId="0" borderId="1" xfId="0" applyFont="1" applyFill="1" applyBorder="1" applyAlignment="1" applyProtection="1">
      <alignment horizontal="left"/>
      <protection locked="0"/>
    </xf>
    <xf numFmtId="0" fontId="17" fillId="0" borderId="0" xfId="0" applyFont="1" applyFill="1" applyAlignment="1">
      <alignment horizontal="center"/>
    </xf>
    <xf numFmtId="0" fontId="4" fillId="7" borderId="1" xfId="0" applyFont="1" applyFill="1" applyBorder="1" applyAlignment="1">
      <alignment horizontal="center" wrapText="1"/>
    </xf>
    <xf numFmtId="17" fontId="7" fillId="3" borderId="1" xfId="0" applyNumberFormat="1" applyFont="1" applyFill="1" applyBorder="1" applyAlignment="1">
      <alignment horizontal="center"/>
    </xf>
    <xf numFmtId="2" fontId="4" fillId="0" borderId="20" xfId="0" applyNumberFormat="1" applyFont="1" applyBorder="1" applyAlignment="1" applyProtection="1"/>
    <xf numFmtId="2" fontId="8" fillId="0" borderId="9" xfId="0" applyNumberFormat="1" applyFont="1" applyBorder="1" applyAlignment="1" applyProtection="1"/>
    <xf numFmtId="169" fontId="8" fillId="0" borderId="0" xfId="0" applyNumberFormat="1" applyFont="1" applyAlignment="1" applyProtection="1">
      <alignment horizontal="center" vertical="center" wrapText="1"/>
    </xf>
    <xf numFmtId="2" fontId="2" fillId="0" borderId="1" xfId="0" applyNumberFormat="1" applyFont="1" applyBorder="1" applyAlignment="1" applyProtection="1">
      <alignment wrapText="1"/>
    </xf>
    <xf numFmtId="0" fontId="4" fillId="2" borderId="22" xfId="0" applyFont="1" applyFill="1" applyBorder="1" applyAlignment="1">
      <alignment horizontal="center" wrapText="1"/>
    </xf>
    <xf numFmtId="0" fontId="2" fillId="0" borderId="0" xfId="0" applyFont="1"/>
    <xf numFmtId="0" fontId="35" fillId="0" borderId="0" xfId="8" applyFont="1"/>
    <xf numFmtId="0" fontId="36" fillId="0" borderId="0" xfId="8" applyFont="1"/>
    <xf numFmtId="0" fontId="2" fillId="0" borderId="26" xfId="0" applyFont="1" applyBorder="1" applyAlignment="1">
      <alignment vertical="top"/>
    </xf>
    <xf numFmtId="0" fontId="0" fillId="0" borderId="27" xfId="0" applyBorder="1" applyAlignment="1"/>
    <xf numFmtId="0" fontId="5" fillId="0" borderId="28" xfId="0" applyFont="1" applyFill="1" applyBorder="1" applyAlignment="1">
      <alignment horizontal="center" wrapText="1"/>
    </xf>
    <xf numFmtId="0" fontId="7" fillId="0" borderId="0" xfId="0" applyFont="1" applyBorder="1" applyAlignment="1" applyProtection="1">
      <protection locked="0"/>
    </xf>
    <xf numFmtId="0" fontId="8" fillId="0" borderId="0" xfId="0" applyFont="1" applyBorder="1" applyAlignment="1" applyProtection="1">
      <protection locked="0"/>
    </xf>
    <xf numFmtId="0" fontId="2" fillId="0" borderId="34" xfId="0" applyFont="1" applyBorder="1" applyAlignment="1">
      <alignment horizontal="center" wrapText="1"/>
    </xf>
    <xf numFmtId="0" fontId="0" fillId="0" borderId="34" xfId="0" applyBorder="1" applyAlignment="1">
      <alignment horizontal="center" wrapText="1"/>
    </xf>
    <xf numFmtId="0" fontId="2" fillId="0" borderId="0" xfId="0" applyFont="1" applyBorder="1" applyAlignment="1">
      <alignment horizontal="center" wrapText="1"/>
    </xf>
    <xf numFmtId="0" fontId="0" fillId="0" borderId="0" xfId="0" applyBorder="1" applyAlignment="1">
      <alignment horizontal="center" wrapText="1"/>
    </xf>
    <xf numFmtId="0" fontId="7" fillId="0" borderId="0" xfId="0" applyFont="1" applyAlignment="1" applyProtection="1">
      <alignment horizontal="left" wrapText="1"/>
    </xf>
    <xf numFmtId="0" fontId="8" fillId="0" borderId="0" xfId="0" applyFont="1" applyAlignment="1">
      <alignment horizontal="left" vertical="top" wrapText="1"/>
    </xf>
    <xf numFmtId="0" fontId="7" fillId="0" borderId="4" xfId="0" applyFont="1" applyFill="1" applyBorder="1" applyAlignment="1" applyProtection="1">
      <alignment horizontal="center"/>
    </xf>
    <xf numFmtId="0" fontId="7" fillId="0" borderId="31" xfId="0" applyFont="1" applyBorder="1" applyAlignment="1">
      <alignment horizontal="center"/>
    </xf>
    <xf numFmtId="0" fontId="7" fillId="0" borderId="32" xfId="0" applyFont="1" applyFill="1" applyBorder="1" applyAlignment="1" applyProtection="1">
      <alignment horizontal="center"/>
    </xf>
    <xf numFmtId="0" fontId="3" fillId="0" borderId="12" xfId="0" applyFont="1" applyBorder="1" applyAlignment="1">
      <alignment horizontal="center"/>
    </xf>
    <xf numFmtId="0" fontId="3" fillId="0" borderId="0" xfId="0" applyFont="1" applyAlignment="1">
      <alignment horizontal="center"/>
    </xf>
    <xf numFmtId="0" fontId="7" fillId="0" borderId="0" xfId="0" applyFont="1" applyBorder="1" applyAlignment="1">
      <alignment horizontal="center"/>
    </xf>
    <xf numFmtId="0" fontId="7" fillId="0" borderId="0" xfId="0" applyFont="1" applyBorder="1" applyAlignment="1" applyProtection="1"/>
    <xf numFmtId="0" fontId="7" fillId="0" borderId="0" xfId="0" applyFont="1" applyFill="1" applyAlignment="1" applyProtection="1">
      <alignment horizontal="center"/>
      <protection locked="0"/>
    </xf>
    <xf numFmtId="2" fontId="7" fillId="0" borderId="20" xfId="0" applyNumberFormat="1" applyFont="1" applyBorder="1" applyAlignment="1" applyProtection="1">
      <alignment horizontal="center" wrapText="1"/>
    </xf>
    <xf numFmtId="2" fontId="7" fillId="0" borderId="9" xfId="0" applyNumberFormat="1" applyFont="1" applyBorder="1" applyAlignment="1" applyProtection="1">
      <alignment horizontal="center" wrapText="1"/>
    </xf>
    <xf numFmtId="2" fontId="7" fillId="0" borderId="19" xfId="0" applyNumberFormat="1" applyFont="1" applyBorder="1" applyAlignment="1" applyProtection="1">
      <alignment horizontal="center" wrapText="1"/>
    </xf>
    <xf numFmtId="2" fontId="9" fillId="4" borderId="20" xfId="0" applyNumberFormat="1" applyFont="1" applyFill="1" applyBorder="1" applyAlignment="1" applyProtection="1">
      <alignment horizontal="center" vertical="center" wrapText="1"/>
    </xf>
    <xf numFmtId="2" fontId="0" fillId="0" borderId="9" xfId="0" applyNumberFormat="1" applyBorder="1" applyAlignment="1" applyProtection="1">
      <alignment horizontal="center" vertical="center" wrapText="1"/>
    </xf>
    <xf numFmtId="2" fontId="0" fillId="0" borderId="19" xfId="0" applyNumberFormat="1" applyBorder="1" applyAlignment="1" applyProtection="1">
      <alignment horizontal="center" vertical="center" wrapText="1"/>
    </xf>
    <xf numFmtId="2" fontId="19" fillId="2" borderId="22" xfId="3" applyNumberFormat="1" applyFont="1" applyFill="1" applyBorder="1" applyAlignment="1" applyProtection="1">
      <alignment horizontal="center" vertical="center" wrapText="1"/>
    </xf>
    <xf numFmtId="2" fontId="19" fillId="2" borderId="29" xfId="3" applyNumberFormat="1" applyFont="1" applyFill="1" applyBorder="1" applyAlignment="1" applyProtection="1">
      <alignment horizontal="center" vertical="center" wrapText="1"/>
    </xf>
    <xf numFmtId="2" fontId="19" fillId="2" borderId="8" xfId="3" applyNumberFormat="1" applyFont="1" applyFill="1" applyBorder="1" applyAlignment="1" applyProtection="1">
      <alignment horizontal="center" vertical="center" wrapText="1"/>
    </xf>
    <xf numFmtId="2" fontId="7" fillId="0" borderId="40" xfId="0" applyNumberFormat="1" applyFont="1" applyFill="1" applyBorder="1" applyAlignment="1" applyProtection="1">
      <alignment horizontal="center" wrapText="1"/>
    </xf>
    <xf numFmtId="2" fontId="7" fillId="0" borderId="41" xfId="0" applyNumberFormat="1" applyFont="1" applyFill="1" applyBorder="1" applyAlignment="1" applyProtection="1">
      <alignment horizontal="center" wrapText="1"/>
    </xf>
    <xf numFmtId="2" fontId="7" fillId="0" borderId="42" xfId="0" applyNumberFormat="1" applyFont="1" applyFill="1" applyBorder="1" applyAlignment="1" applyProtection="1">
      <alignment horizontal="center" wrapText="1"/>
    </xf>
    <xf numFmtId="2" fontId="7" fillId="0" borderId="20" xfId="0" applyNumberFormat="1" applyFont="1" applyBorder="1" applyAlignment="1">
      <alignment horizontal="center" vertical="center" wrapText="1"/>
    </xf>
    <xf numFmtId="2" fontId="0" fillId="0" borderId="9" xfId="0" applyNumberFormat="1" applyBorder="1" applyAlignment="1">
      <alignment horizontal="center" vertical="center" wrapText="1"/>
    </xf>
    <xf numFmtId="2" fontId="0" fillId="0" borderId="19" xfId="0" applyNumberFormat="1" applyBorder="1" applyAlignment="1">
      <alignment horizontal="center" vertical="center" wrapText="1"/>
    </xf>
    <xf numFmtId="2" fontId="5" fillId="6" borderId="0" xfId="0" applyNumberFormat="1" applyFont="1" applyFill="1" applyBorder="1" applyAlignment="1" applyProtection="1">
      <alignment horizontal="left" vertical="center" wrapText="1"/>
    </xf>
    <xf numFmtId="2" fontId="5" fillId="0" borderId="0" xfId="0" applyNumberFormat="1" applyFont="1" applyAlignment="1" applyProtection="1">
      <alignment horizontal="left" wrapText="1"/>
    </xf>
    <xf numFmtId="2" fontId="7" fillId="0" borderId="23" xfId="0" applyNumberFormat="1" applyFont="1" applyBorder="1" applyAlignment="1" applyProtection="1">
      <alignment horizontal="center" vertical="center" wrapText="1"/>
    </xf>
    <xf numFmtId="2" fontId="18" fillId="0" borderId="25" xfId="0" applyNumberFormat="1" applyFont="1" applyBorder="1" applyAlignment="1" applyProtection="1">
      <alignment horizontal="center" vertical="center" wrapText="1"/>
    </xf>
    <xf numFmtId="2" fontId="0" fillId="0" borderId="25" xfId="0" applyNumberFormat="1" applyBorder="1" applyAlignment="1" applyProtection="1">
      <alignment wrapText="1"/>
    </xf>
    <xf numFmtId="2" fontId="0" fillId="0" borderId="24" xfId="0" applyNumberFormat="1" applyBorder="1" applyAlignment="1" applyProtection="1">
      <alignment wrapText="1"/>
    </xf>
    <xf numFmtId="2" fontId="10" fillId="0" borderId="8" xfId="0" applyNumberFormat="1" applyFont="1" applyBorder="1" applyAlignment="1" applyProtection="1">
      <alignment horizontal="left" vertical="center" wrapText="1"/>
    </xf>
    <xf numFmtId="2" fontId="0" fillId="0" borderId="8" xfId="0" applyNumberFormat="1" applyBorder="1" applyAlignment="1" applyProtection="1">
      <alignment horizontal="left" vertical="center" wrapText="1"/>
    </xf>
    <xf numFmtId="2" fontId="19" fillId="2" borderId="1" xfId="3" applyNumberFormat="1" applyFont="1" applyFill="1" applyBorder="1" applyAlignment="1" applyProtection="1">
      <alignment horizontal="center" vertical="center" wrapText="1"/>
    </xf>
    <xf numFmtId="2" fontId="0" fillId="0" borderId="29" xfId="0" applyNumberFormat="1" applyBorder="1" applyAlignment="1">
      <alignment horizontal="center" vertical="center" wrapText="1"/>
    </xf>
    <xf numFmtId="2" fontId="0" fillId="0" borderId="8" xfId="0" applyNumberFormat="1" applyBorder="1" applyAlignment="1">
      <alignment horizontal="center" vertical="center" wrapText="1"/>
    </xf>
    <xf numFmtId="2" fontId="9" fillId="4" borderId="30" xfId="0" applyNumberFormat="1" applyFont="1" applyFill="1" applyBorder="1" applyAlignment="1" applyProtection="1">
      <alignment horizontal="center" vertical="center" wrapText="1"/>
    </xf>
    <xf numFmtId="2" fontId="9" fillId="4" borderId="9" xfId="0" applyNumberFormat="1" applyFont="1" applyFill="1" applyBorder="1" applyAlignment="1" applyProtection="1">
      <alignment horizontal="center" vertical="center" wrapText="1"/>
    </xf>
    <xf numFmtId="2" fontId="9" fillId="4" borderId="19" xfId="0" applyNumberFormat="1" applyFont="1" applyFill="1" applyBorder="1" applyAlignment="1" applyProtection="1">
      <alignment horizontal="center" vertical="center" wrapText="1"/>
    </xf>
    <xf numFmtId="0" fontId="4" fillId="0" borderId="0" xfId="0" applyFont="1" applyFill="1" applyBorder="1" applyAlignment="1">
      <alignment horizontal="center"/>
    </xf>
    <xf numFmtId="0" fontId="4" fillId="7" borderId="1" xfId="0" applyFont="1" applyFill="1" applyBorder="1" applyAlignment="1">
      <alignment horizontal="center"/>
    </xf>
    <xf numFmtId="0" fontId="4" fillId="0" borderId="1" xfId="0" applyFont="1" applyFill="1" applyBorder="1" applyAlignment="1">
      <alignment horizontal="center"/>
    </xf>
  </cellXfs>
  <cellStyles count="9">
    <cellStyle name="Comma" xfId="6" builtinId="3"/>
    <cellStyle name="Comma 2 2" xfId="1" xr:uid="{00000000-0005-0000-0000-000001000000}"/>
    <cellStyle name="Comma 2 2 2" xfId="7" xr:uid="{00000000-0005-0000-0000-000002000000}"/>
    <cellStyle name="Normal" xfId="0" builtinId="0"/>
    <cellStyle name="Normal 2" xfId="4" xr:uid="{00000000-0005-0000-0000-000004000000}"/>
    <cellStyle name="Normal 2 4" xfId="8" xr:uid="{D6C996CF-E4AB-4088-AF71-3D45361FFD9D}"/>
    <cellStyle name="Normal 3 2" xfId="5" xr:uid="{00000000-0005-0000-0000-000005000000}"/>
    <cellStyle name="Normal 9" xfId="2" xr:uid="{00000000-0005-0000-0000-000006000000}"/>
    <cellStyle name="Percent" xfId="3" builtinId="5"/>
  </cellStyles>
  <dxfs count="170">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FF99"/>
      <color rgb="FF99FFCC"/>
      <color rgb="FF9C0006"/>
      <color rgb="FFFFC7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156</xdr:row>
      <xdr:rowOff>371475</xdr:rowOff>
    </xdr:from>
    <xdr:to>
      <xdr:col>0</xdr:col>
      <xdr:colOff>5915025</xdr:colOff>
      <xdr:row>159</xdr:row>
      <xdr:rowOff>35616</xdr:rowOff>
    </xdr:to>
    <xdr:sp macro="" textlink="">
      <xdr:nvSpPr>
        <xdr:cNvPr id="3" name="AutoShape 5">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0" y="50930175"/>
          <a:ext cx="5915025" cy="5200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156</xdr:row>
          <xdr:rowOff>0</xdr:rowOff>
        </xdr:from>
        <xdr:to>
          <xdr:col>0</xdr:col>
          <xdr:colOff>5938838</xdr:colOff>
          <xdr:row>156</xdr:row>
          <xdr:rowOff>4429125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C\sw6\Work\RA\Template\2014RA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Construc"/>
      <sheetName val="III_Demand_Response"/>
    </sheetNames>
    <sheetDataSet>
      <sheetData sheetId="0"/>
      <sheetData sheetId="1"/>
      <sheetData sheetId="2"/>
      <sheetData sheetId="3">
        <row r="10">
          <cell r="H10" t="str">
            <v>North</v>
          </cell>
        </row>
        <row r="11">
          <cell r="H11" t="str">
            <v>South</v>
          </cell>
        </row>
        <row r="12">
          <cell r="H12" t="str">
            <v>CAISO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D187"/>
  <sheetViews>
    <sheetView showGridLines="0" topLeftCell="A155" zoomScaleNormal="100" zoomScalePageLayoutView="130" workbookViewId="0">
      <pane xSplit="28530" topLeftCell="E1"/>
      <selection activeCell="A157" sqref="A157"/>
      <selection pane="topRight" activeCell="E118" sqref="E118"/>
    </sheetView>
  </sheetViews>
  <sheetFormatPr defaultColWidth="8.86328125" defaultRowHeight="12.75" x14ac:dyDescent="0.35"/>
  <cols>
    <col min="1" max="1" width="135.86328125" style="77" customWidth="1"/>
    <col min="2" max="16384" width="8.86328125" style="75"/>
  </cols>
  <sheetData>
    <row r="1" spans="1:1" ht="18" customHeight="1" x14ac:dyDescent="0.45">
      <c r="A1" s="92"/>
    </row>
    <row r="2" spans="1:1" ht="15.4" x14ac:dyDescent="0.45">
      <c r="A2" s="88"/>
    </row>
    <row r="3" spans="1:1" ht="19.899999999999999" x14ac:dyDescent="0.5">
      <c r="A3" s="93" t="s">
        <v>98</v>
      </c>
    </row>
    <row r="4" spans="1:1" ht="15.4" x14ac:dyDescent="0.45">
      <c r="A4" s="94"/>
    </row>
    <row r="5" spans="1:1" ht="15.4" x14ac:dyDescent="0.45">
      <c r="A5" s="88" t="s">
        <v>394</v>
      </c>
    </row>
    <row r="6" spans="1:1" ht="15.4" x14ac:dyDescent="0.45">
      <c r="A6" s="88"/>
    </row>
    <row r="7" spans="1:1" ht="15" x14ac:dyDescent="0.4">
      <c r="A7" s="76" t="s">
        <v>987</v>
      </c>
    </row>
    <row r="8" spans="1:1" ht="15" x14ac:dyDescent="0.4">
      <c r="A8" s="76" t="str">
        <f>A21</f>
        <v>B.   Instructions for the Certification Sheet</v>
      </c>
    </row>
    <row r="9" spans="1:1" ht="15" x14ac:dyDescent="0.4">
      <c r="A9" s="76" t="str">
        <f>A34</f>
        <v>C. Instructions for the LSE Allocations and ID and Local Area Tabs</v>
      </c>
    </row>
    <row r="10" spans="1:1" ht="15" x14ac:dyDescent="0.4">
      <c r="A10" s="76" t="str">
        <f>A50</f>
        <v>D. Instructions for the Summary Tab for Each Year</v>
      </c>
    </row>
    <row r="11" spans="1:1" ht="15" x14ac:dyDescent="0.4">
      <c r="A11" s="76" t="s">
        <v>988</v>
      </c>
    </row>
    <row r="12" spans="1:1" ht="15" x14ac:dyDescent="0.4">
      <c r="A12" s="76" t="str">
        <f>A125</f>
        <v>F. Instructions for the  Additional Local Resources (2022) Worksheet</v>
      </c>
    </row>
    <row r="13" spans="1:1" ht="15" x14ac:dyDescent="0.4">
      <c r="A13" s="76" t="str">
        <f>A138</f>
        <v>G. Instructions for the  Additional Local Resources (2023 and 2024) Worksheet</v>
      </c>
    </row>
    <row r="14" spans="1:1" ht="15" x14ac:dyDescent="0.4">
      <c r="A14" s="76" t="str">
        <f>A143</f>
        <v xml:space="preserve">H. Instructions for the Committed Flexible Resource Reporting Worksheet </v>
      </c>
    </row>
    <row r="15" spans="1:1" ht="15.4" x14ac:dyDescent="0.45">
      <c r="A15" s="88"/>
    </row>
    <row r="16" spans="1:1" ht="17.25" x14ac:dyDescent="0.45">
      <c r="A16" s="95" t="s">
        <v>395</v>
      </c>
    </row>
    <row r="17" spans="1:1" ht="61.5" x14ac:dyDescent="0.45">
      <c r="A17" s="88" t="s">
        <v>2258</v>
      </c>
    </row>
    <row r="18" spans="1:1" ht="15.4" x14ac:dyDescent="0.45">
      <c r="A18" s="88"/>
    </row>
    <row r="19" spans="1:1" ht="76.900000000000006" x14ac:dyDescent="0.45">
      <c r="A19" s="88" t="s">
        <v>878</v>
      </c>
    </row>
    <row r="20" spans="1:1" ht="18.75" customHeight="1" x14ac:dyDescent="0.45">
      <c r="A20" s="88"/>
    </row>
    <row r="21" spans="1:1" ht="17.25" x14ac:dyDescent="0.45">
      <c r="A21" s="95" t="s">
        <v>399</v>
      </c>
    </row>
    <row r="22" spans="1:1" ht="15" x14ac:dyDescent="0.4">
      <c r="A22" s="76" t="s">
        <v>400</v>
      </c>
    </row>
    <row r="23" spans="1:1" ht="15" x14ac:dyDescent="0.4">
      <c r="A23" s="76"/>
    </row>
    <row r="24" spans="1:1" ht="15" x14ac:dyDescent="0.4">
      <c r="A24" s="76" t="s">
        <v>2259</v>
      </c>
    </row>
    <row r="25" spans="1:1" ht="15.4" x14ac:dyDescent="0.45">
      <c r="A25" s="76" t="s">
        <v>407</v>
      </c>
    </row>
    <row r="26" spans="1:1" ht="30.75" x14ac:dyDescent="0.45">
      <c r="A26" s="76" t="s">
        <v>2030</v>
      </c>
    </row>
    <row r="27" spans="1:1" ht="30.75" x14ac:dyDescent="0.45">
      <c r="A27" s="76" t="s">
        <v>2029</v>
      </c>
    </row>
    <row r="28" spans="1:1" ht="15.4" x14ac:dyDescent="0.45">
      <c r="A28" s="76" t="s">
        <v>426</v>
      </c>
    </row>
    <row r="29" spans="1:1" ht="30.75" x14ac:dyDescent="0.45">
      <c r="A29" s="76" t="s">
        <v>160</v>
      </c>
    </row>
    <row r="30" spans="1:1" ht="18.75" customHeight="1" x14ac:dyDescent="0.45">
      <c r="A30" s="76" t="s">
        <v>135</v>
      </c>
    </row>
    <row r="31" spans="1:1" ht="14.25" customHeight="1" x14ac:dyDescent="0.45">
      <c r="A31" s="76" t="s">
        <v>136</v>
      </c>
    </row>
    <row r="32" spans="1:1" ht="32.25" customHeight="1" x14ac:dyDescent="0.45">
      <c r="A32" s="76" t="s">
        <v>137</v>
      </c>
    </row>
    <row r="33" spans="1:1" ht="15" x14ac:dyDescent="0.4">
      <c r="A33" s="76"/>
    </row>
    <row r="34" spans="1:1" ht="17.25" x14ac:dyDescent="0.45">
      <c r="A34" s="95" t="s">
        <v>123</v>
      </c>
    </row>
    <row r="35" spans="1:1" ht="17.25" x14ac:dyDescent="0.45">
      <c r="A35" s="95"/>
    </row>
    <row r="36" spans="1:1" ht="15" x14ac:dyDescent="0.4">
      <c r="A36" s="96" t="s">
        <v>493</v>
      </c>
    </row>
    <row r="37" spans="1:1" ht="15.4" x14ac:dyDescent="0.45">
      <c r="A37" s="97"/>
    </row>
    <row r="38" spans="1:1" ht="61.5" x14ac:dyDescent="0.45">
      <c r="A38" s="88" t="s">
        <v>2260</v>
      </c>
    </row>
    <row r="39" spans="1:1" ht="15.4" x14ac:dyDescent="0.45">
      <c r="A39" s="88"/>
    </row>
    <row r="40" spans="1:1" ht="107.65" x14ac:dyDescent="0.45">
      <c r="A40" s="88" t="s">
        <v>2261</v>
      </c>
    </row>
    <row r="41" spans="1:1" ht="15.4" x14ac:dyDescent="0.45">
      <c r="A41" s="88"/>
    </row>
    <row r="42" spans="1:1" ht="15.4" x14ac:dyDescent="0.45">
      <c r="A42" s="79" t="s">
        <v>2262</v>
      </c>
    </row>
    <row r="43" spans="1:1" ht="15.4" x14ac:dyDescent="0.45">
      <c r="A43" s="79"/>
    </row>
    <row r="44" spans="1:1" ht="15" x14ac:dyDescent="0.4">
      <c r="A44" s="96" t="s">
        <v>494</v>
      </c>
    </row>
    <row r="45" spans="1:1" ht="17.649999999999999" x14ac:dyDescent="0.5">
      <c r="A45" s="98"/>
    </row>
    <row r="46" spans="1:1" ht="123" x14ac:dyDescent="0.45">
      <c r="A46" s="88" t="s">
        <v>2263</v>
      </c>
    </row>
    <row r="47" spans="1:1" ht="15.4" x14ac:dyDescent="0.45">
      <c r="A47" s="88"/>
    </row>
    <row r="48" spans="1:1" ht="46.15" x14ac:dyDescent="0.45">
      <c r="A48" s="88" t="s">
        <v>0</v>
      </c>
    </row>
    <row r="49" spans="1:1" ht="15.4" x14ac:dyDescent="0.45">
      <c r="A49" s="88"/>
    </row>
    <row r="50" spans="1:1" ht="17.25" x14ac:dyDescent="0.45">
      <c r="A50" s="95" t="s">
        <v>2032</v>
      </c>
    </row>
    <row r="51" spans="1:1" ht="15.4" x14ac:dyDescent="0.45">
      <c r="A51" s="88"/>
    </row>
    <row r="52" spans="1:1" ht="30.75" x14ac:dyDescent="0.45">
      <c r="A52" s="88" t="s">
        <v>883</v>
      </c>
    </row>
    <row r="53" spans="1:1" ht="15.4" x14ac:dyDescent="0.45">
      <c r="A53" s="88"/>
    </row>
    <row r="54" spans="1:1" ht="15" x14ac:dyDescent="0.35">
      <c r="A54" s="99" t="s">
        <v>337</v>
      </c>
    </row>
    <row r="55" spans="1:1" s="100" customFormat="1" ht="15.4" x14ac:dyDescent="0.4">
      <c r="A55" s="101"/>
    </row>
    <row r="56" spans="1:1" s="207" customFormat="1" ht="107.25" x14ac:dyDescent="0.35">
      <c r="A56" s="102" t="s">
        <v>879</v>
      </c>
    </row>
    <row r="57" spans="1:1" s="207" customFormat="1" ht="15.4" x14ac:dyDescent="0.35">
      <c r="A57" s="101"/>
    </row>
    <row r="58" spans="1:1" s="207" customFormat="1" ht="15" x14ac:dyDescent="0.35">
      <c r="A58" s="99" t="s">
        <v>369</v>
      </c>
    </row>
    <row r="59" spans="1:1" s="100" customFormat="1" ht="15.4" x14ac:dyDescent="0.4">
      <c r="A59" s="101"/>
    </row>
    <row r="60" spans="1:1" s="207" customFormat="1" ht="107.25" x14ac:dyDescent="0.35">
      <c r="A60" s="102" t="s">
        <v>2031</v>
      </c>
    </row>
    <row r="61" spans="1:1" s="207" customFormat="1" ht="15.4" x14ac:dyDescent="0.35">
      <c r="A61" s="101"/>
    </row>
    <row r="62" spans="1:1" s="207" customFormat="1" ht="15" x14ac:dyDescent="0.35">
      <c r="A62" s="99" t="s">
        <v>881</v>
      </c>
    </row>
    <row r="63" spans="1:1" s="100" customFormat="1" ht="15.4" x14ac:dyDescent="0.4">
      <c r="A63" s="101"/>
    </row>
    <row r="64" spans="1:1" s="207" customFormat="1" ht="107.25" x14ac:dyDescent="0.35">
      <c r="A64" s="102" t="s">
        <v>880</v>
      </c>
    </row>
    <row r="65" spans="1:1" s="207" customFormat="1" ht="15.4" x14ac:dyDescent="0.35">
      <c r="A65" s="101"/>
    </row>
    <row r="66" spans="1:1" s="207" customFormat="1" ht="15" x14ac:dyDescent="0.35">
      <c r="A66" s="99" t="s">
        <v>2033</v>
      </c>
    </row>
    <row r="67" spans="1:1" s="100" customFormat="1" ht="15.4" x14ac:dyDescent="0.4">
      <c r="A67" s="101"/>
    </row>
    <row r="68" spans="1:1" s="207" customFormat="1" ht="107.25" x14ac:dyDescent="0.35">
      <c r="A68" s="102" t="s">
        <v>882</v>
      </c>
    </row>
    <row r="69" spans="1:1" s="207" customFormat="1" ht="15.4" x14ac:dyDescent="0.35">
      <c r="A69" s="101"/>
    </row>
    <row r="70" spans="1:1" s="207" customFormat="1" ht="15" x14ac:dyDescent="0.35">
      <c r="A70" s="99" t="s">
        <v>2034</v>
      </c>
    </row>
    <row r="71" spans="1:1" s="100" customFormat="1" ht="15.4" x14ac:dyDescent="0.4">
      <c r="A71" s="101"/>
    </row>
    <row r="72" spans="1:1" s="207" customFormat="1" ht="107.25" x14ac:dyDescent="0.35">
      <c r="A72" s="102" t="s">
        <v>2035</v>
      </c>
    </row>
    <row r="73" spans="1:1" s="207" customFormat="1" ht="15.4" x14ac:dyDescent="0.35">
      <c r="A73" s="101"/>
    </row>
    <row r="74" spans="1:1" s="207" customFormat="1" ht="15" x14ac:dyDescent="0.35">
      <c r="A74" s="99" t="s">
        <v>2037</v>
      </c>
    </row>
    <row r="75" spans="1:1" s="207" customFormat="1" ht="15.4" x14ac:dyDescent="0.35">
      <c r="A75" s="101"/>
    </row>
    <row r="76" spans="1:1" s="207" customFormat="1" ht="92.25" x14ac:dyDescent="0.35">
      <c r="A76" s="102" t="s">
        <v>2036</v>
      </c>
    </row>
    <row r="77" spans="1:1" s="207" customFormat="1" ht="15.4" x14ac:dyDescent="0.35">
      <c r="A77" s="102"/>
    </row>
    <row r="78" spans="1:1" s="207" customFormat="1" ht="15" x14ac:dyDescent="0.35">
      <c r="A78" s="99" t="s">
        <v>2038</v>
      </c>
    </row>
    <row r="79" spans="1:1" s="207" customFormat="1" ht="15.4" x14ac:dyDescent="0.35">
      <c r="A79" s="101"/>
    </row>
    <row r="80" spans="1:1" s="207" customFormat="1" ht="107.25" x14ac:dyDescent="0.35">
      <c r="A80" s="102" t="s">
        <v>2039</v>
      </c>
    </row>
    <row r="81" spans="1:1" s="207" customFormat="1" ht="15.4" x14ac:dyDescent="0.35">
      <c r="A81" s="102"/>
    </row>
    <row r="82" spans="1:1" s="207" customFormat="1" ht="15" x14ac:dyDescent="0.35">
      <c r="A82" s="99" t="s">
        <v>2040</v>
      </c>
    </row>
    <row r="83" spans="1:1" s="207" customFormat="1" ht="15.4" x14ac:dyDescent="0.35">
      <c r="A83" s="101"/>
    </row>
    <row r="84" spans="1:1" s="207" customFormat="1" ht="92.25" x14ac:dyDescent="0.35">
      <c r="A84" s="102" t="s">
        <v>2041</v>
      </c>
    </row>
    <row r="85" spans="1:1" s="207" customFormat="1" ht="15.4" x14ac:dyDescent="0.35">
      <c r="A85" s="102"/>
    </row>
    <row r="86" spans="1:1" s="207" customFormat="1" ht="15" x14ac:dyDescent="0.35">
      <c r="A86" s="99" t="s">
        <v>2042</v>
      </c>
    </row>
    <row r="87" spans="1:1" s="207" customFormat="1" ht="15.4" x14ac:dyDescent="0.35">
      <c r="A87" s="102"/>
    </row>
    <row r="88" spans="1:1" s="207" customFormat="1" ht="107.25" x14ac:dyDescent="0.35">
      <c r="A88" s="102" t="s">
        <v>2043</v>
      </c>
    </row>
    <row r="89" spans="1:1" s="207" customFormat="1" ht="15.4" x14ac:dyDescent="0.35">
      <c r="A89" s="102"/>
    </row>
    <row r="90" spans="1:1" s="207" customFormat="1" ht="15" x14ac:dyDescent="0.35">
      <c r="A90" s="99" t="s">
        <v>2044</v>
      </c>
    </row>
    <row r="91" spans="1:1" s="207" customFormat="1" ht="15.4" x14ac:dyDescent="0.35">
      <c r="A91" s="101"/>
    </row>
    <row r="92" spans="1:1" s="207" customFormat="1" ht="107.25" x14ac:dyDescent="0.35">
      <c r="A92" s="102" t="s">
        <v>2045</v>
      </c>
    </row>
    <row r="93" spans="1:1" s="207" customFormat="1" ht="15.4" x14ac:dyDescent="0.35">
      <c r="A93" s="101"/>
    </row>
    <row r="94" spans="1:1" s="207" customFormat="1" ht="15" x14ac:dyDescent="0.35">
      <c r="A94" s="99" t="s">
        <v>2151</v>
      </c>
    </row>
    <row r="95" spans="1:1" s="207" customFormat="1" ht="15.4" x14ac:dyDescent="0.35">
      <c r="A95" s="101"/>
    </row>
    <row r="96" spans="1:1" s="207" customFormat="1" ht="122.65" x14ac:dyDescent="0.35">
      <c r="A96" s="102" t="s">
        <v>2154</v>
      </c>
    </row>
    <row r="97" spans="1:2" s="207" customFormat="1" ht="15.4" x14ac:dyDescent="0.35">
      <c r="A97" s="102"/>
    </row>
    <row r="98" spans="1:2" s="207" customFormat="1" ht="15" x14ac:dyDescent="0.35">
      <c r="A98" s="99" t="s">
        <v>2152</v>
      </c>
    </row>
    <row r="99" spans="1:2" s="207" customFormat="1" ht="61.5" x14ac:dyDescent="0.4">
      <c r="A99" s="102" t="s">
        <v>2051</v>
      </c>
      <c r="B99" s="265"/>
    </row>
    <row r="100" spans="1:2" s="207" customFormat="1" ht="15.4" x14ac:dyDescent="0.35">
      <c r="A100" s="101"/>
    </row>
    <row r="101" spans="1:2" s="207" customFormat="1" ht="15" x14ac:dyDescent="0.35">
      <c r="A101" s="99" t="s">
        <v>2153</v>
      </c>
    </row>
    <row r="102" spans="1:2" s="207" customFormat="1" ht="61.5" x14ac:dyDescent="0.35">
      <c r="A102" s="101" t="s">
        <v>2046</v>
      </c>
    </row>
    <row r="103" spans="1:2" s="207" customFormat="1" ht="15.4" x14ac:dyDescent="0.35">
      <c r="A103" s="101"/>
    </row>
    <row r="104" spans="1:2" s="207" customFormat="1" ht="17.25" x14ac:dyDescent="0.45">
      <c r="A104" s="95" t="s">
        <v>2047</v>
      </c>
    </row>
    <row r="105" spans="1:2" ht="15.4" x14ac:dyDescent="0.45">
      <c r="A105" s="88"/>
    </row>
    <row r="106" spans="1:2" ht="76.900000000000006" x14ac:dyDescent="0.45">
      <c r="A106" s="88" t="s">
        <v>2264</v>
      </c>
    </row>
    <row r="107" spans="1:2" ht="15.4" x14ac:dyDescent="0.45">
      <c r="A107" s="88"/>
    </row>
    <row r="108" spans="1:2" ht="46.15" x14ac:dyDescent="0.45">
      <c r="A108" s="88" t="s">
        <v>884</v>
      </c>
    </row>
    <row r="109" spans="1:2" ht="15.4" x14ac:dyDescent="0.45">
      <c r="A109" s="88"/>
    </row>
    <row r="110" spans="1:2" ht="46.15" x14ac:dyDescent="0.45">
      <c r="A110" s="88" t="s">
        <v>885</v>
      </c>
    </row>
    <row r="111" spans="1:2" ht="30.75" x14ac:dyDescent="0.45">
      <c r="A111" s="78" t="s">
        <v>138</v>
      </c>
    </row>
    <row r="112" spans="1:2" ht="30.75" x14ac:dyDescent="0.45">
      <c r="A112" s="76" t="s">
        <v>2265</v>
      </c>
    </row>
    <row r="113" spans="1:4" ht="49.9" customHeight="1" x14ac:dyDescent="0.45">
      <c r="A113" s="76" t="s">
        <v>2276</v>
      </c>
    </row>
    <row r="114" spans="1:4" ht="30.75" x14ac:dyDescent="0.45">
      <c r="A114" s="76" t="s">
        <v>2277</v>
      </c>
    </row>
    <row r="115" spans="1:4" ht="46.15" x14ac:dyDescent="0.45">
      <c r="A115" s="76" t="s">
        <v>2278</v>
      </c>
    </row>
    <row r="116" spans="1:4" ht="30.75" x14ac:dyDescent="0.45">
      <c r="A116" s="76" t="s">
        <v>117</v>
      </c>
    </row>
    <row r="117" spans="1:4" ht="123" x14ac:dyDescent="0.45">
      <c r="A117" s="88" t="s">
        <v>2155</v>
      </c>
    </row>
    <row r="118" spans="1:4" ht="138.4" x14ac:dyDescent="0.35">
      <c r="A118" s="251" t="s">
        <v>2156</v>
      </c>
    </row>
    <row r="119" spans="1:4" ht="76.900000000000006" x14ac:dyDescent="0.45">
      <c r="A119" s="76" t="s">
        <v>368</v>
      </c>
    </row>
    <row r="120" spans="1:4" ht="58.9" customHeight="1" x14ac:dyDescent="0.45">
      <c r="A120" s="76" t="s">
        <v>2266</v>
      </c>
    </row>
    <row r="121" spans="1:4" ht="72.75" customHeight="1" x14ac:dyDescent="0.45">
      <c r="A121" s="76" t="s">
        <v>2095</v>
      </c>
      <c r="C121" s="76"/>
      <c r="D121" s="76"/>
    </row>
    <row r="122" spans="1:4" s="253" customFormat="1" ht="70.5" customHeight="1" x14ac:dyDescent="0.35">
      <c r="A122" s="286" t="s">
        <v>2094</v>
      </c>
    </row>
    <row r="123" spans="1:4" s="253" customFormat="1" ht="45.75" customHeight="1" x14ac:dyDescent="0.35">
      <c r="A123" s="286" t="s">
        <v>2275</v>
      </c>
    </row>
    <row r="124" spans="1:4" ht="15.75" customHeight="1" x14ac:dyDescent="0.4">
      <c r="A124" s="78"/>
    </row>
    <row r="125" spans="1:4" ht="17.25" x14ac:dyDescent="0.45">
      <c r="A125" s="103" t="s">
        <v>2267</v>
      </c>
    </row>
    <row r="126" spans="1:4" x14ac:dyDescent="0.35">
      <c r="A126" s="75"/>
    </row>
    <row r="127" spans="1:4" ht="76.900000000000006" x14ac:dyDescent="0.45">
      <c r="A127" s="88" t="s">
        <v>2268</v>
      </c>
    </row>
    <row r="129" spans="1:1" ht="30.75" x14ac:dyDescent="0.45">
      <c r="A129" s="78" t="s">
        <v>124</v>
      </c>
    </row>
    <row r="130" spans="1:1" ht="30.75" x14ac:dyDescent="0.45">
      <c r="A130" s="76" t="s">
        <v>125</v>
      </c>
    </row>
    <row r="131" spans="1:1" ht="30.75" x14ac:dyDescent="0.45">
      <c r="A131" s="76" t="s">
        <v>117</v>
      </c>
    </row>
    <row r="132" spans="1:1" ht="46.15" x14ac:dyDescent="0.45">
      <c r="A132" s="76" t="s">
        <v>99</v>
      </c>
    </row>
    <row r="133" spans="1:1" ht="123" x14ac:dyDescent="0.45">
      <c r="A133" s="76" t="s">
        <v>2157</v>
      </c>
    </row>
    <row r="134" spans="1:1" ht="145.15" customHeight="1" x14ac:dyDescent="0.45">
      <c r="A134" s="88" t="s">
        <v>2158</v>
      </c>
    </row>
    <row r="135" spans="1:1" ht="30.4" customHeight="1" x14ac:dyDescent="0.4">
      <c r="A135" s="76" t="s">
        <v>2269</v>
      </c>
    </row>
    <row r="136" spans="1:1" ht="30.75" x14ac:dyDescent="0.45">
      <c r="A136" s="76" t="s">
        <v>107</v>
      </c>
    </row>
    <row r="137" spans="1:1" ht="15" x14ac:dyDescent="0.4">
      <c r="A137" s="76"/>
    </row>
    <row r="138" spans="1:1" ht="17.25" x14ac:dyDescent="0.45">
      <c r="A138" s="103" t="s">
        <v>2270</v>
      </c>
    </row>
    <row r="139" spans="1:1" x14ac:dyDescent="0.35">
      <c r="A139" s="75"/>
    </row>
    <row r="140" spans="1:1" ht="46.15" x14ac:dyDescent="0.45">
      <c r="A140" s="88" t="s">
        <v>2271</v>
      </c>
    </row>
    <row r="141" spans="1:1" ht="61.5" x14ac:dyDescent="0.45">
      <c r="A141" s="88" t="s">
        <v>2285</v>
      </c>
    </row>
    <row r="143" spans="1:1" ht="17.25" x14ac:dyDescent="0.45">
      <c r="A143" s="103" t="s">
        <v>2135</v>
      </c>
    </row>
    <row r="145" spans="1:1" ht="46.15" x14ac:dyDescent="0.45">
      <c r="A145" s="88" t="s">
        <v>2272</v>
      </c>
    </row>
    <row r="146" spans="1:1" ht="15.4" x14ac:dyDescent="0.45">
      <c r="A146" s="88"/>
    </row>
    <row r="147" spans="1:1" ht="46.15" x14ac:dyDescent="0.45">
      <c r="A147" s="88" t="s">
        <v>2273</v>
      </c>
    </row>
    <row r="148" spans="1:1" ht="15.4" x14ac:dyDescent="0.45">
      <c r="A148" s="88"/>
    </row>
    <row r="149" spans="1:1" ht="30.75" x14ac:dyDescent="0.45">
      <c r="A149" s="88" t="s">
        <v>886</v>
      </c>
    </row>
    <row r="150" spans="1:1" ht="15.4" x14ac:dyDescent="0.45">
      <c r="A150" s="88"/>
    </row>
    <row r="151" spans="1:1" ht="123" x14ac:dyDescent="0.45">
      <c r="A151" s="88" t="s">
        <v>2159</v>
      </c>
    </row>
    <row r="152" spans="1:1" ht="145.15" customHeight="1" x14ac:dyDescent="0.35">
      <c r="A152" s="251" t="s">
        <v>2160</v>
      </c>
    </row>
    <row r="153" spans="1:1" ht="15.4" x14ac:dyDescent="0.35">
      <c r="A153" s="252"/>
    </row>
    <row r="154" spans="1:1" ht="61.5" x14ac:dyDescent="0.35">
      <c r="A154" s="251" t="s">
        <v>887</v>
      </c>
    </row>
    <row r="155" spans="1:1" ht="30.75" x14ac:dyDescent="0.45">
      <c r="A155" s="88" t="s">
        <v>2274</v>
      </c>
    </row>
    <row r="156" spans="1:1" ht="12.75" customHeight="1" x14ac:dyDescent="0.45">
      <c r="A156" s="88"/>
    </row>
    <row r="157" spans="1:1" ht="409.5" customHeight="1" x14ac:dyDescent="0.45">
      <c r="A157" s="103"/>
    </row>
    <row r="158" spans="1:1" ht="12.75" customHeight="1" x14ac:dyDescent="0.45">
      <c r="A158" s="88"/>
    </row>
    <row r="159" spans="1:1" ht="13.5" customHeight="1" x14ac:dyDescent="0.45">
      <c r="A159" s="88"/>
    </row>
    <row r="160" spans="1:1" ht="15.4" x14ac:dyDescent="0.45">
      <c r="A160" s="88"/>
    </row>
    <row r="161" spans="1:1" ht="15.4" x14ac:dyDescent="0.45">
      <c r="A161" s="88"/>
    </row>
    <row r="162" spans="1:1" ht="15.4" x14ac:dyDescent="0.45">
      <c r="A162" s="88"/>
    </row>
    <row r="163" spans="1:1" ht="15.4" x14ac:dyDescent="0.45">
      <c r="A163" s="88"/>
    </row>
    <row r="164" spans="1:1" ht="15.4" x14ac:dyDescent="0.35">
      <c r="A164" s="251"/>
    </row>
    <row r="165" spans="1:1" ht="15.75" customHeight="1" x14ac:dyDescent="0.35"/>
    <row r="166" spans="1:1" ht="15.4" x14ac:dyDescent="0.45">
      <c r="A166" s="88"/>
    </row>
    <row r="167" spans="1:1" ht="47.25" customHeight="1" x14ac:dyDescent="0.35"/>
    <row r="168" spans="1:1" ht="15.75" customHeight="1" x14ac:dyDescent="0.45">
      <c r="A168" s="88"/>
    </row>
    <row r="170" spans="1:1" ht="94.5" customHeight="1" x14ac:dyDescent="0.35"/>
    <row r="173" spans="1:1" ht="12.75" customHeight="1" x14ac:dyDescent="0.35"/>
    <row r="174" spans="1:1" ht="13.5" customHeight="1" x14ac:dyDescent="0.35"/>
    <row r="184" ht="15.75" customHeight="1" x14ac:dyDescent="0.35"/>
    <row r="187" ht="15.75" customHeight="1" x14ac:dyDescent="0.35"/>
  </sheetData>
  <phoneticPr fontId="28" type="noConversion"/>
  <pageMargins left="0.75" right="0.75" top="1" bottom="1" header="0.5" footer="0.5"/>
  <pageSetup orientation="portrait" r:id="rId1"/>
  <headerFooter alignWithMargins="0">
    <oddHeader>&amp;LAugust 9th, 2007 {Filing Month} 2008
&amp;CRESOURCE ADEQUACY COMPLIANCE FILING&amp;R{Name of LSE}, Page &amp;P of &amp;N</oddHeader>
    <oddFooter>&amp;LFile:  &amp;F&amp;RTab:  &amp;A</oddFooter>
  </headerFooter>
  <rowBreaks count="1" manualBreakCount="1">
    <brk id="49" man="1"/>
  </rowBreaks>
  <drawing r:id="rId2"/>
  <legacyDrawing r:id="rId3"/>
  <oleObjects>
    <mc:AlternateContent xmlns:mc="http://schemas.openxmlformats.org/markup-compatibility/2006">
      <mc:Choice Requires="x14">
        <oleObject progId="Word.Document.12" shapeId="1034" r:id="rId4">
          <objectPr defaultSize="0" r:id="rId5">
            <anchor moveWithCells="1">
              <from>
                <xdr:col>0</xdr:col>
                <xdr:colOff>0</xdr:colOff>
                <xdr:row>156</xdr:row>
                <xdr:rowOff>0</xdr:rowOff>
              </from>
              <to>
                <xdr:col>0</xdr:col>
                <xdr:colOff>5938838</xdr:colOff>
                <xdr:row>156</xdr:row>
                <xdr:rowOff>4429125</xdr:rowOff>
              </to>
            </anchor>
          </objectPr>
        </oleObject>
      </mc:Choice>
      <mc:Fallback>
        <oleObject progId="Word.Document.12" shapeId="1034"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79F7-F7CA-4718-A1BB-5FCDB6267F92}">
  <sheetPr>
    <tabColor indexed="43"/>
  </sheetPr>
  <dimension ref="A1:X36"/>
  <sheetViews>
    <sheetView showGridLines="0" zoomScaleNormal="100" workbookViewId="0">
      <selection activeCell="K5" sqref="K5"/>
    </sheetView>
  </sheetViews>
  <sheetFormatPr defaultColWidth="8.86328125" defaultRowHeight="12.75" x14ac:dyDescent="0.35"/>
  <cols>
    <col min="1" max="1" width="6.3984375" customWidth="1"/>
    <col min="2" max="2" width="9.265625" style="10" customWidth="1"/>
    <col min="3" max="3" width="18.86328125" style="10" bestFit="1" customWidth="1"/>
    <col min="4" max="6" width="18.86328125" style="10" customWidth="1"/>
    <col min="7" max="7" width="16.1328125" style="14" customWidth="1"/>
    <col min="8" max="8" width="14.265625" style="74" customWidth="1"/>
    <col min="9" max="9" width="13.3984375" style="74" customWidth="1"/>
    <col min="10" max="11" width="10.86328125" style="14" customWidth="1"/>
    <col min="12" max="12" width="10.86328125" style="288" customWidth="1"/>
    <col min="13" max="14" width="8.73046875" style="10" customWidth="1"/>
    <col min="15" max="15" width="9" style="10" customWidth="1"/>
    <col min="16" max="17" width="8.86328125" style="10"/>
    <col min="18" max="19" width="8.86328125" style="10" customWidth="1"/>
    <col min="20" max="20" width="8.59765625" style="10" customWidth="1"/>
    <col min="21" max="21" width="8.73046875" style="10" customWidth="1"/>
    <col min="22" max="22" width="8.86328125" style="10" customWidth="1"/>
    <col min="23" max="23" width="8.73046875" style="10" customWidth="1"/>
    <col min="24" max="24" width="9" style="10" customWidth="1"/>
  </cols>
  <sheetData>
    <row r="1" spans="1:24" ht="15" x14ac:dyDescent="0.4">
      <c r="A1" s="9" t="s">
        <v>389</v>
      </c>
      <c r="H1" s="86"/>
      <c r="I1" s="9"/>
      <c r="L1" s="14"/>
    </row>
    <row r="2" spans="1:24" ht="15" x14ac:dyDescent="0.4">
      <c r="A2" s="9" t="s">
        <v>370</v>
      </c>
      <c r="H2" s="9"/>
      <c r="I2" s="9"/>
      <c r="L2" s="14"/>
    </row>
    <row r="3" spans="1:24" s="11" customFormat="1" ht="54" customHeight="1" x14ac:dyDescent="0.4">
      <c r="B3" s="12" t="s">
        <v>179</v>
      </c>
      <c r="C3" s="12" t="s">
        <v>406</v>
      </c>
      <c r="D3" s="12" t="s">
        <v>2251</v>
      </c>
      <c r="E3" s="12" t="s">
        <v>2252</v>
      </c>
      <c r="F3" s="12" t="s">
        <v>2253</v>
      </c>
      <c r="G3" s="12" t="s">
        <v>560</v>
      </c>
      <c r="H3" s="72" t="s">
        <v>128</v>
      </c>
      <c r="I3" s="72" t="s">
        <v>129</v>
      </c>
      <c r="J3" s="12" t="s">
        <v>347</v>
      </c>
      <c r="K3" s="12" t="s">
        <v>2162</v>
      </c>
      <c r="L3" s="16" t="s">
        <v>2093</v>
      </c>
      <c r="M3" s="16" t="s">
        <v>343</v>
      </c>
      <c r="N3" s="16" t="s">
        <v>342</v>
      </c>
      <c r="O3" s="16" t="s">
        <v>355</v>
      </c>
      <c r="P3" s="16" t="s">
        <v>356</v>
      </c>
      <c r="Q3" s="16" t="s">
        <v>339</v>
      </c>
      <c r="R3" s="16" t="s">
        <v>357</v>
      </c>
      <c r="S3" s="16" t="s">
        <v>358</v>
      </c>
      <c r="T3" s="16" t="s">
        <v>344</v>
      </c>
      <c r="U3" s="16" t="s">
        <v>359</v>
      </c>
      <c r="V3" s="16" t="s">
        <v>345</v>
      </c>
      <c r="W3" s="16" t="s">
        <v>340</v>
      </c>
      <c r="X3" s="16" t="s">
        <v>341</v>
      </c>
    </row>
    <row r="4" spans="1:24" s="11" customFormat="1" ht="16.899999999999999" x14ac:dyDescent="0.4">
      <c r="A4" s="18" t="s">
        <v>346</v>
      </c>
      <c r="B4" s="19"/>
      <c r="C4" s="20"/>
      <c r="D4" s="295"/>
      <c r="E4" s="295"/>
      <c r="F4" s="295"/>
      <c r="G4" s="243" t="s">
        <v>692</v>
      </c>
      <c r="H4" s="108"/>
      <c r="I4" s="109"/>
      <c r="J4" s="20"/>
      <c r="K4" s="20"/>
      <c r="L4" s="289"/>
      <c r="M4" s="21">
        <f>SUM(M5:M500)</f>
        <v>0</v>
      </c>
      <c r="N4" s="21">
        <f t="shared" ref="N4:X4" si="0">SUM(N5:N500)</f>
        <v>0</v>
      </c>
      <c r="O4" s="21">
        <f t="shared" si="0"/>
        <v>0</v>
      </c>
      <c r="P4" s="21">
        <f t="shared" si="0"/>
        <v>0</v>
      </c>
      <c r="Q4" s="21">
        <f t="shared" si="0"/>
        <v>0</v>
      </c>
      <c r="R4" s="21">
        <f t="shared" si="0"/>
        <v>0</v>
      </c>
      <c r="S4" s="21">
        <f t="shared" si="0"/>
        <v>0</v>
      </c>
      <c r="T4" s="21">
        <f t="shared" si="0"/>
        <v>0</v>
      </c>
      <c r="U4" s="21">
        <f t="shared" si="0"/>
        <v>0</v>
      </c>
      <c r="V4" s="21">
        <f t="shared" si="0"/>
        <v>0</v>
      </c>
      <c r="W4" s="21">
        <f t="shared" si="0"/>
        <v>0</v>
      </c>
      <c r="X4" s="21">
        <f t="shared" si="0"/>
        <v>0</v>
      </c>
    </row>
    <row r="5" spans="1:24" x14ac:dyDescent="0.35">
      <c r="B5" s="22"/>
      <c r="C5" s="25" t="s">
        <v>103</v>
      </c>
      <c r="D5" s="25"/>
      <c r="E5" s="231"/>
      <c r="F5" s="231"/>
      <c r="G5" s="69" t="e">
        <f>VLOOKUP(C5,'ID and Local Area'!A:D,4,FALSE)</f>
        <v>#N/A</v>
      </c>
      <c r="H5" s="231"/>
      <c r="I5" s="231"/>
      <c r="J5" s="23"/>
      <c r="K5" s="23"/>
      <c r="L5" s="287"/>
      <c r="M5" s="24"/>
      <c r="N5" s="24"/>
      <c r="O5" s="24"/>
      <c r="P5" s="24"/>
      <c r="Q5" s="24"/>
      <c r="R5" s="24"/>
      <c r="S5" s="24"/>
      <c r="T5" s="24"/>
      <c r="U5" s="24"/>
      <c r="V5" s="24"/>
      <c r="W5" s="24"/>
      <c r="X5" s="24"/>
    </row>
    <row r="6" spans="1:24" x14ac:dyDescent="0.35">
      <c r="B6" s="22"/>
      <c r="C6" s="25" t="s">
        <v>103</v>
      </c>
      <c r="D6" s="25"/>
      <c r="E6" s="107"/>
      <c r="F6" s="107"/>
      <c r="G6" s="69" t="e">
        <f>VLOOKUP(C6,'ID and Local Area'!A:D,4,FALSE)</f>
        <v>#N/A</v>
      </c>
      <c r="H6" s="107"/>
      <c r="I6" s="107"/>
      <c r="J6" s="23"/>
      <c r="K6" s="23"/>
      <c r="L6" s="287"/>
      <c r="M6" s="24"/>
      <c r="N6" s="24"/>
      <c r="O6" s="24"/>
      <c r="P6" s="24"/>
      <c r="Q6" s="24"/>
      <c r="R6" s="24"/>
      <c r="S6" s="24"/>
      <c r="T6" s="24"/>
      <c r="U6" s="24"/>
      <c r="V6" s="24"/>
      <c r="W6" s="24"/>
      <c r="X6" s="24"/>
    </row>
    <row r="7" spans="1:24" x14ac:dyDescent="0.35">
      <c r="B7" s="22"/>
      <c r="C7" s="25" t="s">
        <v>103</v>
      </c>
      <c r="D7" s="25"/>
      <c r="E7" s="107"/>
      <c r="F7" s="107"/>
      <c r="G7" s="69" t="e">
        <f>VLOOKUP(C7,'ID and Local Area'!A:D,4,FALSE)</f>
        <v>#N/A</v>
      </c>
      <c r="H7" s="107"/>
      <c r="I7" s="107"/>
      <c r="J7" s="23"/>
      <c r="K7" s="23"/>
      <c r="L7" s="287"/>
      <c r="M7" s="24"/>
      <c r="N7" s="24"/>
      <c r="O7" s="24"/>
      <c r="P7" s="24"/>
      <c r="Q7" s="24"/>
      <c r="R7" s="24"/>
      <c r="S7" s="24"/>
      <c r="T7" s="24"/>
      <c r="U7" s="24"/>
      <c r="V7" s="24"/>
      <c r="W7" s="24"/>
      <c r="X7" s="24"/>
    </row>
    <row r="8" spans="1:24" x14ac:dyDescent="0.35">
      <c r="B8" s="85"/>
      <c r="C8" s="25" t="s">
        <v>103</v>
      </c>
      <c r="D8" s="25"/>
      <c r="E8" s="107"/>
      <c r="F8" s="107"/>
      <c r="G8" s="69" t="e">
        <f>VLOOKUP(C8,'ID and Local Area'!A:D,4,FALSE)</f>
        <v>#N/A</v>
      </c>
      <c r="H8" s="107"/>
      <c r="I8" s="107"/>
      <c r="J8" s="23"/>
      <c r="K8" s="23"/>
      <c r="L8" s="287"/>
      <c r="M8" s="24"/>
      <c r="N8" s="24"/>
      <c r="O8" s="24"/>
      <c r="P8" s="24"/>
      <c r="Q8" s="24"/>
      <c r="R8" s="24"/>
      <c r="S8" s="24"/>
      <c r="T8" s="24"/>
      <c r="U8" s="24"/>
      <c r="V8" s="24"/>
      <c r="W8" s="24"/>
      <c r="X8" s="24"/>
    </row>
    <row r="9" spans="1:24" ht="12.75" customHeight="1" x14ac:dyDescent="0.35">
      <c r="B9" s="25"/>
      <c r="C9" s="25" t="s">
        <v>103</v>
      </c>
      <c r="D9" s="25"/>
      <c r="E9" s="107"/>
      <c r="F9" s="107"/>
      <c r="G9" s="69" t="e">
        <f>VLOOKUP(C9,'ID and Local Area'!A:D,4,FALSE)</f>
        <v>#N/A</v>
      </c>
      <c r="H9" s="107"/>
      <c r="I9" s="107"/>
      <c r="J9" s="23"/>
      <c r="K9" s="23"/>
      <c r="L9" s="287"/>
      <c r="M9" s="24"/>
      <c r="N9" s="24"/>
      <c r="O9" s="24"/>
      <c r="P9" s="24"/>
      <c r="Q9" s="24"/>
      <c r="R9" s="24"/>
      <c r="S9" s="24"/>
      <c r="T9" s="24"/>
      <c r="U9" s="24"/>
      <c r="V9" s="24"/>
      <c r="W9" s="24"/>
      <c r="X9" s="24"/>
    </row>
    <row r="10" spans="1:24" x14ac:dyDescent="0.35">
      <c r="B10" s="25"/>
      <c r="C10" s="25" t="s">
        <v>103</v>
      </c>
      <c r="D10" s="25"/>
      <c r="E10" s="107"/>
      <c r="F10" s="107"/>
      <c r="G10" s="69" t="e">
        <f>VLOOKUP(C10,'ID and Local Area'!A:D,4,FALSE)</f>
        <v>#N/A</v>
      </c>
      <c r="H10" s="107"/>
      <c r="I10" s="107"/>
      <c r="J10" s="23"/>
      <c r="K10" s="23"/>
      <c r="L10" s="287"/>
      <c r="M10" s="24"/>
      <c r="N10" s="24"/>
      <c r="O10" s="24"/>
      <c r="P10" s="24"/>
      <c r="Q10" s="24"/>
      <c r="R10" s="24"/>
      <c r="S10" s="24"/>
      <c r="T10" s="24"/>
      <c r="U10" s="24"/>
      <c r="V10" s="24"/>
      <c r="W10" s="24"/>
      <c r="X10" s="24"/>
    </row>
    <row r="11" spans="1:24" x14ac:dyDescent="0.35">
      <c r="B11" s="25"/>
      <c r="C11" s="25" t="s">
        <v>103</v>
      </c>
      <c r="D11" s="25"/>
      <c r="E11" s="107"/>
      <c r="F11" s="107"/>
      <c r="G11" s="69" t="e">
        <f>VLOOKUP(C11,'ID and Local Area'!A:D,4,FALSE)</f>
        <v>#N/A</v>
      </c>
      <c r="H11" s="107"/>
      <c r="I11" s="107"/>
      <c r="J11" s="23"/>
      <c r="K11" s="23"/>
      <c r="L11" s="287"/>
      <c r="M11" s="24"/>
      <c r="N11" s="24"/>
      <c r="O11" s="24"/>
      <c r="P11" s="24"/>
      <c r="Q11" s="24"/>
      <c r="R11" s="24"/>
      <c r="S11" s="24"/>
      <c r="T11" s="24"/>
      <c r="U11" s="24"/>
      <c r="V11" s="24"/>
      <c r="W11" s="24"/>
      <c r="X11" s="24"/>
    </row>
    <row r="12" spans="1:24" x14ac:dyDescent="0.35">
      <c r="B12" s="25"/>
      <c r="C12" s="25" t="s">
        <v>103</v>
      </c>
      <c r="D12" s="25"/>
      <c r="E12" s="107"/>
      <c r="F12" s="107"/>
      <c r="G12" s="69" t="e">
        <f>VLOOKUP(C12,'ID and Local Area'!A:D,4,FALSE)</f>
        <v>#N/A</v>
      </c>
      <c r="H12" s="107"/>
      <c r="I12" s="107"/>
      <c r="J12" s="23"/>
      <c r="K12" s="23"/>
      <c r="L12" s="287"/>
      <c r="M12" s="24"/>
      <c r="N12" s="24"/>
      <c r="O12" s="24"/>
      <c r="P12" s="24"/>
      <c r="Q12" s="24"/>
      <c r="R12" s="24"/>
      <c r="S12" s="24"/>
      <c r="T12" s="24"/>
      <c r="U12" s="24"/>
      <c r="V12" s="24"/>
      <c r="W12" s="24"/>
      <c r="X12" s="24"/>
    </row>
    <row r="13" spans="1:24" x14ac:dyDescent="0.35">
      <c r="B13" s="25"/>
      <c r="C13" s="25" t="s">
        <v>103</v>
      </c>
      <c r="D13" s="25"/>
      <c r="E13" s="107"/>
      <c r="F13" s="107"/>
      <c r="G13" s="69" t="e">
        <f>VLOOKUP(C13,'ID and Local Area'!A:D,4,FALSE)</f>
        <v>#N/A</v>
      </c>
      <c r="H13" s="107"/>
      <c r="I13" s="107"/>
      <c r="J13" s="23"/>
      <c r="K13" s="23"/>
      <c r="L13" s="287"/>
      <c r="M13" s="24"/>
      <c r="N13" s="24"/>
      <c r="O13" s="24"/>
      <c r="P13" s="24"/>
      <c r="Q13" s="24"/>
      <c r="R13" s="24"/>
      <c r="S13" s="24"/>
      <c r="T13" s="24"/>
      <c r="U13" s="24"/>
      <c r="V13" s="24"/>
      <c r="W13" s="24"/>
      <c r="X13" s="24"/>
    </row>
    <row r="14" spans="1:24" x14ac:dyDescent="0.35">
      <c r="B14" s="25"/>
      <c r="C14" s="25" t="s">
        <v>103</v>
      </c>
      <c r="D14" s="25"/>
      <c r="E14" s="107"/>
      <c r="F14" s="107"/>
      <c r="G14" s="69" t="e">
        <f>VLOOKUP(C14,'ID and Local Area'!A:D,4,FALSE)</f>
        <v>#N/A</v>
      </c>
      <c r="H14" s="107"/>
      <c r="I14" s="107"/>
      <c r="J14" s="23"/>
      <c r="K14" s="23"/>
      <c r="L14" s="287"/>
      <c r="M14" s="24"/>
      <c r="N14" s="24"/>
      <c r="O14" s="24"/>
      <c r="P14" s="24"/>
      <c r="Q14" s="24"/>
      <c r="R14" s="24"/>
      <c r="S14" s="24"/>
      <c r="T14" s="24"/>
      <c r="U14" s="24"/>
      <c r="V14" s="24"/>
      <c r="W14" s="24"/>
      <c r="X14" s="24"/>
    </row>
    <row r="15" spans="1:24" x14ac:dyDescent="0.35">
      <c r="B15" s="25"/>
      <c r="C15" s="25" t="s">
        <v>103</v>
      </c>
      <c r="D15" s="25"/>
      <c r="E15" s="107"/>
      <c r="F15" s="107"/>
      <c r="G15" s="69" t="e">
        <f>VLOOKUP(C15,'ID and Local Area'!A:D,4,FALSE)</f>
        <v>#N/A</v>
      </c>
      <c r="H15" s="107"/>
      <c r="I15" s="107"/>
      <c r="J15" s="23"/>
      <c r="K15" s="23"/>
      <c r="L15" s="287"/>
      <c r="M15" s="24"/>
      <c r="N15" s="24"/>
      <c r="O15" s="24"/>
      <c r="P15" s="24"/>
      <c r="Q15" s="24"/>
      <c r="R15" s="24"/>
      <c r="S15" s="24"/>
      <c r="T15" s="24"/>
      <c r="U15" s="24"/>
      <c r="V15" s="24"/>
      <c r="W15" s="24"/>
      <c r="X15" s="24"/>
    </row>
    <row r="16" spans="1:24" x14ac:dyDescent="0.35">
      <c r="B16" s="25"/>
      <c r="C16" s="25" t="s">
        <v>103</v>
      </c>
      <c r="D16" s="25"/>
      <c r="E16" s="107"/>
      <c r="F16" s="107"/>
      <c r="G16" s="69" t="e">
        <f>VLOOKUP(C16,'ID and Local Area'!A:D,4,FALSE)</f>
        <v>#N/A</v>
      </c>
      <c r="H16" s="107"/>
      <c r="I16" s="107"/>
      <c r="J16" s="23"/>
      <c r="K16" s="23"/>
      <c r="L16" s="287"/>
      <c r="M16" s="24"/>
      <c r="N16" s="24"/>
      <c r="O16" s="24"/>
      <c r="P16" s="24"/>
      <c r="Q16" s="24"/>
      <c r="R16" s="24"/>
      <c r="S16" s="24"/>
      <c r="T16" s="24"/>
      <c r="U16" s="24"/>
      <c r="V16" s="24"/>
      <c r="W16" s="24"/>
      <c r="X16" s="24"/>
    </row>
    <row r="17" spans="2:24" x14ac:dyDescent="0.35">
      <c r="B17" s="25"/>
      <c r="C17" s="25" t="s">
        <v>103</v>
      </c>
      <c r="D17" s="25"/>
      <c r="E17" s="107"/>
      <c r="F17" s="107"/>
      <c r="G17" s="69" t="e">
        <f>VLOOKUP(C17,'ID and Local Area'!A:D,4,FALSE)</f>
        <v>#N/A</v>
      </c>
      <c r="H17" s="107"/>
      <c r="I17" s="107"/>
      <c r="J17" s="23"/>
      <c r="K17" s="23"/>
      <c r="L17" s="287"/>
      <c r="M17" s="24"/>
      <c r="N17" s="24"/>
      <c r="O17" s="24"/>
      <c r="P17" s="24"/>
      <c r="Q17" s="24"/>
      <c r="R17" s="24"/>
      <c r="S17" s="24"/>
      <c r="T17" s="24"/>
      <c r="U17" s="24"/>
      <c r="V17" s="24"/>
      <c r="W17" s="24"/>
      <c r="X17" s="24"/>
    </row>
    <row r="18" spans="2:24" x14ac:dyDescent="0.35">
      <c r="B18" s="25"/>
      <c r="C18" s="25" t="s">
        <v>103</v>
      </c>
      <c r="D18" s="25"/>
      <c r="E18" s="107"/>
      <c r="F18" s="107"/>
      <c r="G18" s="69" t="e">
        <f>VLOOKUP(C18,'ID and Local Area'!A:D,4,FALSE)</f>
        <v>#N/A</v>
      </c>
      <c r="H18" s="107"/>
      <c r="I18" s="107"/>
      <c r="J18" s="23"/>
      <c r="K18" s="23"/>
      <c r="L18" s="287"/>
      <c r="M18" s="24"/>
      <c r="N18" s="24"/>
      <c r="O18" s="24"/>
      <c r="P18" s="24"/>
      <c r="Q18" s="24"/>
      <c r="R18" s="24"/>
      <c r="S18" s="24"/>
      <c r="T18" s="24"/>
      <c r="U18" s="24"/>
      <c r="V18" s="24"/>
      <c r="W18" s="24"/>
      <c r="X18" s="24"/>
    </row>
    <row r="19" spans="2:24" x14ac:dyDescent="0.35">
      <c r="B19" s="25"/>
      <c r="C19" s="25" t="s">
        <v>103</v>
      </c>
      <c r="D19" s="25"/>
      <c r="E19" s="107"/>
      <c r="F19" s="107"/>
      <c r="G19" s="69" t="e">
        <f>VLOOKUP(C19,'ID and Local Area'!A:D,4,FALSE)</f>
        <v>#N/A</v>
      </c>
      <c r="H19" s="107"/>
      <c r="I19" s="107"/>
      <c r="J19" s="23"/>
      <c r="K19" s="23"/>
      <c r="L19" s="287"/>
      <c r="M19" s="24"/>
      <c r="N19" s="24"/>
      <c r="O19" s="24"/>
      <c r="P19" s="24"/>
      <c r="Q19" s="24"/>
      <c r="R19" s="24"/>
      <c r="S19" s="24"/>
      <c r="T19" s="24"/>
      <c r="U19" s="24"/>
      <c r="V19" s="24"/>
      <c r="W19" s="24"/>
      <c r="X19" s="24"/>
    </row>
    <row r="20" spans="2:24" x14ac:dyDescent="0.35">
      <c r="B20" s="25"/>
      <c r="C20" s="25" t="s">
        <v>103</v>
      </c>
      <c r="D20" s="25"/>
      <c r="E20" s="107"/>
      <c r="F20" s="107"/>
      <c r="G20" s="69" t="e">
        <f>VLOOKUP(C20,'ID and Local Area'!A:D,4,FALSE)</f>
        <v>#N/A</v>
      </c>
      <c r="H20" s="107"/>
      <c r="I20" s="107"/>
      <c r="J20" s="23"/>
      <c r="K20" s="23"/>
      <c r="L20" s="287"/>
      <c r="M20" s="24"/>
      <c r="N20" s="24"/>
      <c r="O20" s="24"/>
      <c r="P20" s="24"/>
      <c r="Q20" s="24"/>
      <c r="R20" s="24"/>
      <c r="S20" s="24"/>
      <c r="T20" s="24"/>
      <c r="U20" s="24"/>
      <c r="V20" s="24"/>
      <c r="W20" s="24"/>
      <c r="X20" s="24"/>
    </row>
    <row r="21" spans="2:24" x14ac:dyDescent="0.35">
      <c r="B21" s="25"/>
      <c r="C21" s="25" t="s">
        <v>103</v>
      </c>
      <c r="D21" s="25"/>
      <c r="E21" s="107"/>
      <c r="F21" s="107"/>
      <c r="G21" s="69" t="e">
        <f>VLOOKUP(C21,'ID and Local Area'!A:D,4,FALSE)</f>
        <v>#N/A</v>
      </c>
      <c r="H21" s="107"/>
      <c r="I21" s="107"/>
      <c r="J21" s="23"/>
      <c r="K21" s="23"/>
      <c r="L21" s="287"/>
      <c r="M21" s="24"/>
      <c r="N21" s="24"/>
      <c r="O21" s="24"/>
      <c r="P21" s="24"/>
      <c r="Q21" s="24"/>
      <c r="R21" s="24"/>
      <c r="S21" s="24"/>
      <c r="T21" s="24"/>
      <c r="U21" s="24"/>
      <c r="V21" s="24"/>
      <c r="W21" s="24"/>
      <c r="X21" s="24"/>
    </row>
    <row r="22" spans="2:24" x14ac:dyDescent="0.35">
      <c r="B22" s="25"/>
      <c r="C22" s="25" t="s">
        <v>103</v>
      </c>
      <c r="D22" s="25"/>
      <c r="E22" s="231"/>
      <c r="F22" s="231"/>
      <c r="G22" s="69" t="e">
        <f>VLOOKUP(C22,'ID and Local Area'!A:D,4,FALSE)</f>
        <v>#N/A</v>
      </c>
      <c r="H22" s="231"/>
      <c r="I22" s="231"/>
      <c r="J22" s="23"/>
      <c r="K22" s="23"/>
      <c r="L22" s="287"/>
      <c r="M22" s="24"/>
      <c r="N22" s="24"/>
      <c r="O22" s="24"/>
      <c r="P22" s="24"/>
      <c r="Q22" s="24"/>
      <c r="R22" s="24"/>
      <c r="S22" s="24"/>
      <c r="T22" s="24"/>
      <c r="U22" s="24"/>
      <c r="V22" s="24"/>
      <c r="W22" s="24"/>
      <c r="X22" s="24"/>
    </row>
    <row r="23" spans="2:24" x14ac:dyDescent="0.35">
      <c r="B23" s="25"/>
      <c r="C23" s="25" t="s">
        <v>103</v>
      </c>
      <c r="D23" s="25"/>
      <c r="E23" s="107"/>
      <c r="F23" s="107"/>
      <c r="G23" s="69" t="e">
        <f>VLOOKUP(C23,'ID and Local Area'!A:D,4,FALSE)</f>
        <v>#N/A</v>
      </c>
      <c r="H23" s="107"/>
      <c r="I23" s="107"/>
      <c r="J23" s="23"/>
      <c r="K23" s="23"/>
      <c r="L23" s="287"/>
      <c r="M23" s="24"/>
      <c r="N23" s="24"/>
      <c r="O23" s="24"/>
      <c r="P23" s="24"/>
      <c r="Q23" s="24"/>
      <c r="R23" s="24"/>
      <c r="S23" s="24"/>
      <c r="T23" s="24"/>
      <c r="U23" s="24"/>
      <c r="V23" s="24"/>
      <c r="W23" s="24"/>
      <c r="X23" s="24"/>
    </row>
    <row r="24" spans="2:24" x14ac:dyDescent="0.35">
      <c r="B24" s="25"/>
      <c r="C24" s="25" t="s">
        <v>103</v>
      </c>
      <c r="D24" s="25"/>
      <c r="E24" s="107"/>
      <c r="F24" s="107"/>
      <c r="G24" s="69" t="e">
        <f>VLOOKUP(C24,'ID and Local Area'!A:D,4,FALSE)</f>
        <v>#N/A</v>
      </c>
      <c r="H24" s="107"/>
      <c r="I24" s="107"/>
      <c r="J24" s="23"/>
      <c r="K24" s="23"/>
      <c r="L24" s="287"/>
      <c r="M24" s="24"/>
      <c r="N24" s="24"/>
      <c r="O24" s="24"/>
      <c r="P24" s="24"/>
      <c r="Q24" s="24"/>
      <c r="R24" s="24"/>
      <c r="S24" s="24"/>
      <c r="T24" s="24"/>
      <c r="U24" s="24"/>
      <c r="V24" s="24"/>
      <c r="W24" s="24"/>
      <c r="X24" s="24"/>
    </row>
    <row r="25" spans="2:24" x14ac:dyDescent="0.35">
      <c r="B25" s="25"/>
      <c r="C25" s="25" t="s">
        <v>103</v>
      </c>
      <c r="D25" s="25"/>
      <c r="E25" s="107"/>
      <c r="F25" s="107"/>
      <c r="G25" s="69" t="e">
        <f>VLOOKUP(C25,'ID and Local Area'!A:D,4,FALSE)</f>
        <v>#N/A</v>
      </c>
      <c r="H25" s="107"/>
      <c r="I25" s="107"/>
      <c r="J25" s="23"/>
      <c r="K25" s="23"/>
      <c r="L25" s="287"/>
      <c r="M25" s="24"/>
      <c r="N25" s="24"/>
      <c r="O25" s="24"/>
      <c r="P25" s="24"/>
      <c r="Q25" s="24"/>
      <c r="R25" s="24"/>
      <c r="S25" s="24"/>
      <c r="T25" s="24"/>
      <c r="U25" s="24"/>
      <c r="V25" s="24"/>
      <c r="W25" s="24"/>
      <c r="X25" s="24"/>
    </row>
    <row r="26" spans="2:24" x14ac:dyDescent="0.35">
      <c r="B26" s="25"/>
      <c r="C26" s="25" t="s">
        <v>103</v>
      </c>
      <c r="D26" s="25"/>
      <c r="E26" s="107"/>
      <c r="F26" s="107"/>
      <c r="G26" s="69" t="e">
        <f>VLOOKUP(C26,'ID and Local Area'!A:D,4,FALSE)</f>
        <v>#N/A</v>
      </c>
      <c r="H26" s="107"/>
      <c r="I26" s="107"/>
      <c r="J26" s="23"/>
      <c r="K26" s="23"/>
      <c r="L26" s="287"/>
      <c r="M26" s="24"/>
      <c r="N26" s="24"/>
      <c r="O26" s="24"/>
      <c r="P26" s="24"/>
      <c r="Q26" s="24"/>
      <c r="R26" s="24"/>
      <c r="S26" s="24"/>
      <c r="T26" s="24"/>
      <c r="U26" s="24"/>
      <c r="V26" s="24"/>
      <c r="W26" s="24"/>
      <c r="X26" s="24"/>
    </row>
    <row r="27" spans="2:24" x14ac:dyDescent="0.35">
      <c r="B27" s="25"/>
      <c r="C27" s="25" t="s">
        <v>103</v>
      </c>
      <c r="D27" s="25"/>
      <c r="E27" s="107"/>
      <c r="F27" s="107"/>
      <c r="G27" s="69" t="e">
        <f>VLOOKUP(C27,'ID and Local Area'!A:D,4,FALSE)</f>
        <v>#N/A</v>
      </c>
      <c r="H27" s="107"/>
      <c r="I27" s="107"/>
      <c r="J27" s="23"/>
      <c r="K27" s="23"/>
      <c r="L27" s="287"/>
      <c r="M27" s="24"/>
      <c r="N27" s="24"/>
      <c r="O27" s="24"/>
      <c r="P27" s="24"/>
      <c r="Q27" s="24"/>
      <c r="R27" s="24"/>
      <c r="S27" s="24"/>
      <c r="T27" s="24"/>
      <c r="U27" s="24"/>
      <c r="V27" s="24"/>
      <c r="W27" s="24"/>
      <c r="X27" s="24"/>
    </row>
    <row r="28" spans="2:24" x14ac:dyDescent="0.35">
      <c r="B28" s="25"/>
      <c r="C28" s="25" t="s">
        <v>103</v>
      </c>
      <c r="D28" s="25"/>
      <c r="E28" s="107"/>
      <c r="F28" s="107"/>
      <c r="G28" s="69" t="e">
        <f>VLOOKUP(C28,'ID and Local Area'!A:D,4,FALSE)</f>
        <v>#N/A</v>
      </c>
      <c r="H28" s="107"/>
      <c r="I28" s="107"/>
      <c r="J28" s="23"/>
      <c r="K28" s="23"/>
      <c r="L28" s="287"/>
      <c r="M28" s="24"/>
      <c r="N28" s="24"/>
      <c r="O28" s="24"/>
      <c r="P28" s="24"/>
      <c r="Q28" s="24"/>
      <c r="R28" s="24"/>
      <c r="S28" s="24"/>
      <c r="T28" s="24"/>
      <c r="U28" s="24"/>
      <c r="V28" s="24"/>
      <c r="W28" s="24"/>
      <c r="X28" s="24"/>
    </row>
    <row r="29" spans="2:24" x14ac:dyDescent="0.35">
      <c r="B29" s="25"/>
      <c r="C29" s="25" t="s">
        <v>103</v>
      </c>
      <c r="D29" s="25"/>
      <c r="E29" s="107"/>
      <c r="F29" s="107"/>
      <c r="G29" s="69" t="e">
        <f>VLOOKUP(C29,'ID and Local Area'!A:D,4,FALSE)</f>
        <v>#N/A</v>
      </c>
      <c r="H29" s="107"/>
      <c r="I29" s="107"/>
      <c r="J29" s="23"/>
      <c r="K29" s="23"/>
      <c r="L29" s="287"/>
      <c r="M29" s="24"/>
      <c r="N29" s="24"/>
      <c r="O29" s="24"/>
      <c r="P29" s="24"/>
      <c r="Q29" s="24"/>
      <c r="R29" s="24"/>
      <c r="S29" s="24"/>
      <c r="T29" s="24"/>
      <c r="U29" s="24"/>
      <c r="V29" s="24"/>
      <c r="W29" s="24"/>
      <c r="X29" s="24"/>
    </row>
    <row r="30" spans="2:24" x14ac:dyDescent="0.35">
      <c r="B30" s="25"/>
      <c r="C30" s="25" t="s">
        <v>103</v>
      </c>
      <c r="D30" s="25"/>
      <c r="E30" s="107"/>
      <c r="F30" s="107"/>
      <c r="G30" s="69" t="e">
        <f>VLOOKUP(C30,'ID and Local Area'!A:D,4,FALSE)</f>
        <v>#N/A</v>
      </c>
      <c r="H30" s="107"/>
      <c r="I30" s="107"/>
      <c r="J30" s="23"/>
      <c r="K30" s="23"/>
      <c r="L30" s="287"/>
      <c r="M30" s="24"/>
      <c r="N30" s="24"/>
      <c r="O30" s="24"/>
      <c r="P30" s="24"/>
      <c r="Q30" s="24"/>
      <c r="R30" s="24"/>
      <c r="S30" s="24"/>
      <c r="T30" s="24"/>
      <c r="U30" s="24"/>
      <c r="V30" s="24"/>
      <c r="W30" s="24"/>
      <c r="X30" s="24"/>
    </row>
    <row r="31" spans="2:24" x14ac:dyDescent="0.35">
      <c r="B31" s="25"/>
      <c r="C31" s="25" t="s">
        <v>103</v>
      </c>
      <c r="D31" s="25"/>
      <c r="E31" s="107"/>
      <c r="F31" s="107"/>
      <c r="G31" s="69" t="e">
        <f>VLOOKUP(C31,'ID and Local Area'!A:D,4,FALSE)</f>
        <v>#N/A</v>
      </c>
      <c r="H31" s="107"/>
      <c r="I31" s="107"/>
      <c r="J31" s="23"/>
      <c r="K31" s="23"/>
      <c r="L31" s="287"/>
      <c r="M31" s="24"/>
      <c r="N31" s="24"/>
      <c r="O31" s="24"/>
      <c r="P31" s="24"/>
      <c r="Q31" s="24"/>
      <c r="R31" s="24"/>
      <c r="S31" s="24"/>
      <c r="T31" s="24"/>
      <c r="U31" s="24"/>
      <c r="V31" s="24"/>
      <c r="W31" s="24"/>
      <c r="X31" s="24"/>
    </row>
    <row r="32" spans="2:24" x14ac:dyDescent="0.35">
      <c r="B32" s="25"/>
      <c r="C32" s="25" t="s">
        <v>103</v>
      </c>
      <c r="D32" s="25"/>
      <c r="E32" s="107"/>
      <c r="F32" s="107"/>
      <c r="G32" s="69" t="e">
        <f>VLOOKUP(C32,'ID and Local Area'!A:D,4,FALSE)</f>
        <v>#N/A</v>
      </c>
      <c r="H32" s="107"/>
      <c r="I32" s="107"/>
      <c r="J32" s="23"/>
      <c r="K32" s="23"/>
      <c r="L32" s="287"/>
      <c r="M32" s="24"/>
      <c r="N32" s="24"/>
      <c r="O32" s="24"/>
      <c r="P32" s="24"/>
      <c r="Q32" s="24"/>
      <c r="R32" s="24"/>
      <c r="S32" s="24"/>
      <c r="T32" s="24"/>
      <c r="U32" s="24"/>
      <c r="V32" s="24"/>
      <c r="W32" s="24"/>
      <c r="X32" s="24"/>
    </row>
    <row r="33" spans="2:24" x14ac:dyDescent="0.35">
      <c r="B33" s="25"/>
      <c r="C33" s="25" t="s">
        <v>103</v>
      </c>
      <c r="D33" s="25"/>
      <c r="E33" s="107"/>
      <c r="F33" s="107"/>
      <c r="G33" s="69" t="e">
        <f>VLOOKUP(C33,'ID and Local Area'!A:D,4,FALSE)</f>
        <v>#N/A</v>
      </c>
      <c r="H33" s="107"/>
      <c r="I33" s="107"/>
      <c r="J33" s="23"/>
      <c r="K33" s="23"/>
      <c r="L33" s="287"/>
      <c r="M33" s="24"/>
      <c r="N33" s="24"/>
      <c r="O33" s="24"/>
      <c r="P33" s="24"/>
      <c r="Q33" s="24"/>
      <c r="R33" s="24"/>
      <c r="S33" s="24"/>
      <c r="T33" s="24"/>
      <c r="U33" s="24"/>
      <c r="V33" s="24"/>
      <c r="W33" s="24"/>
      <c r="X33" s="24"/>
    </row>
    <row r="34" spans="2:24" x14ac:dyDescent="0.35">
      <c r="B34" s="25"/>
      <c r="C34" s="25" t="s">
        <v>103</v>
      </c>
      <c r="D34" s="25"/>
      <c r="E34" s="107"/>
      <c r="F34" s="107"/>
      <c r="G34" s="69" t="e">
        <f>VLOOKUP(C34,'ID and Local Area'!A:D,4,FALSE)</f>
        <v>#N/A</v>
      </c>
      <c r="H34" s="107"/>
      <c r="I34" s="107"/>
      <c r="J34" s="23"/>
      <c r="K34" s="23"/>
      <c r="L34" s="287"/>
      <c r="M34" s="24"/>
      <c r="N34" s="24"/>
      <c r="O34" s="24"/>
      <c r="P34" s="24"/>
      <c r="Q34" s="24"/>
      <c r="R34" s="24"/>
      <c r="S34" s="24"/>
      <c r="T34" s="24"/>
      <c r="U34" s="24"/>
      <c r="V34" s="24"/>
      <c r="W34" s="24"/>
      <c r="X34" s="24"/>
    </row>
    <row r="35" spans="2:24" x14ac:dyDescent="0.35">
      <c r="B35" s="25"/>
      <c r="C35" s="25" t="s">
        <v>103</v>
      </c>
      <c r="D35" s="25"/>
      <c r="E35" s="107"/>
      <c r="F35" s="107"/>
      <c r="G35" s="69" t="e">
        <f>VLOOKUP(C35,'ID and Local Area'!A:D,4,FALSE)</f>
        <v>#N/A</v>
      </c>
      <c r="H35" s="107"/>
      <c r="I35" s="107"/>
      <c r="J35" s="23"/>
      <c r="K35" s="23"/>
      <c r="L35" s="287"/>
      <c r="M35" s="24"/>
      <c r="N35" s="24"/>
      <c r="O35" s="24"/>
      <c r="P35" s="24"/>
      <c r="Q35" s="24"/>
      <c r="R35" s="24"/>
      <c r="S35" s="24"/>
      <c r="T35" s="24"/>
      <c r="U35" s="24"/>
      <c r="V35" s="24"/>
      <c r="W35" s="24"/>
      <c r="X35" s="24"/>
    </row>
    <row r="36" spans="2:24" x14ac:dyDescent="0.35">
      <c r="B36" s="25"/>
      <c r="C36" s="25" t="s">
        <v>103</v>
      </c>
      <c r="D36" s="25"/>
      <c r="E36" s="107"/>
      <c r="F36" s="107"/>
      <c r="G36" s="69" t="e">
        <f>VLOOKUP(C36,'ID and Local Area'!A:D,4,FALSE)</f>
        <v>#N/A</v>
      </c>
      <c r="H36" s="107"/>
      <c r="I36" s="107"/>
      <c r="J36" s="23"/>
      <c r="K36" s="23"/>
      <c r="L36" s="287"/>
      <c r="M36" s="24"/>
      <c r="N36" s="24"/>
      <c r="O36" s="24"/>
      <c r="P36" s="24"/>
      <c r="Q36" s="24"/>
      <c r="R36" s="24"/>
      <c r="S36" s="24"/>
      <c r="T36" s="24"/>
      <c r="U36" s="24"/>
      <c r="V36" s="24"/>
      <c r="W36" s="24"/>
      <c r="X36" s="24"/>
    </row>
  </sheetData>
  <dataValidations count="7">
    <dataValidation type="list" allowBlank="1" showInputMessage="1" showErrorMessage="1" prompt="Type of contract" sqref="J5:J36" xr:uid="{10EF6251-7636-4277-AC4C-7EFFB9930420}">
      <formula1>RMR</formula1>
    </dataValidation>
    <dataValidation allowBlank="1" showInputMessage="1" showErrorMessage="1" promptTitle="Zone for resource" sqref="B8" xr:uid="{CF3B120A-D244-4194-AC64-0D882DADCACF}"/>
    <dataValidation type="date" allowBlank="1" showInputMessage="1" showErrorMessage="1" errorTitle="Date entry error" error="Please enter a valid date." sqref="H37:H1048576" xr:uid="{9202CA40-1668-4BE9-9AFB-FAE654ED3CE0}">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I37:I1048576" xr:uid="{FCC39194-DDD5-4461-9D99-E109E8A759B1}">
      <formula1>H37</formula1>
    </dataValidation>
    <dataValidation allowBlank="1" showInputMessage="1" showErrorMessage="1" errorTitle="Date entry error" error="Please enter a valid date." sqref="H5:H36 E5:E36" xr:uid="{F870FAFD-1F43-4250-B7F0-EC192A63AC18}"/>
    <dataValidation operator="greaterThan" allowBlank="1" showInputMessage="1" showErrorMessage="1" errorTitle="Date entry error" error="Please enter a valid capacity effective end date that is after the capacity effective start date." sqref="I5:I36 F5:F36" xr:uid="{2BEE0B28-934F-4750-820A-D0EA65D1482C}"/>
    <dataValidation allowBlank="1" showInputMessage="1" showErrorMessage="1" prompt="Type of contract" sqref="K3:K4 K1:K2" xr:uid="{BA295EFA-AC42-46DB-928D-CEDDD8A78ED5}"/>
  </dataValidations>
  <pageMargins left="0.75" right="0.75" top="1" bottom="1" header="0.5" footer="0.5"/>
  <pageSetup orientation="portrait" verticalDpi="0" r:id="rId1"/>
  <headerFooter alignWithMargins="0">
    <oddFooter>&amp;LFile:  &amp;F&amp;RTab:  &amp;A</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E093A8E-7390-494C-8118-3F4037D05961}">
          <x14:formula1>
            <xm:f>'ID and Local Area'!$A:$A</xm:f>
          </x14:formula1>
          <xm:sqref>C5:C36</xm:sqref>
        </x14:dataValidation>
        <x14:dataValidation type="list" allowBlank="1" showInputMessage="1" showErrorMessage="1" xr:uid="{18842DB5-E843-4F06-9039-1FFD611F500D}">
          <x14:formula1>
            <xm:f>'ID and Local Area'!$F$52:$F$55</xm:f>
          </x14:formula1>
          <xm:sqref>D1:D2 D5:D1048576</xm:sqref>
        </x14:dataValidation>
        <x14:dataValidation type="list" allowBlank="1" showInputMessage="1" showErrorMessage="1" prompt="Type of contract" xr:uid="{0B17F5D3-0999-4F90-A024-F64E0BDDEE9B}">
          <x14:formula1>
            <xm:f>'ID and Local Area'!$L$14:$L$15</xm:f>
          </x14:formula1>
          <xm:sqref>K5:K1048576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99"/>
  </sheetPr>
  <dimension ref="A1:S920"/>
  <sheetViews>
    <sheetView topLeftCell="C1" zoomScaleNormal="100" workbookViewId="0">
      <selection activeCell="H3" sqref="H3"/>
    </sheetView>
  </sheetViews>
  <sheetFormatPr defaultColWidth="8.86328125" defaultRowHeight="12.75" x14ac:dyDescent="0.35"/>
  <cols>
    <col min="2" max="2" width="12.3984375" bestFit="1" customWidth="1"/>
    <col min="3" max="3" width="18.1328125" style="10" bestFit="1" customWidth="1"/>
    <col min="4" max="4" width="17" style="83" bestFit="1" customWidth="1"/>
    <col min="5" max="5" width="14.265625" style="74" customWidth="1"/>
    <col min="6" max="6" width="13.3984375" style="74" customWidth="1"/>
    <col min="7" max="7" width="12.1328125" style="83" customWidth="1"/>
    <col min="8" max="9" width="12.3984375" bestFit="1" customWidth="1"/>
    <col min="10" max="10" width="13.73046875" customWidth="1"/>
    <col min="11" max="11" width="12.86328125" customWidth="1"/>
    <col min="12" max="12" width="13.73046875" customWidth="1"/>
    <col min="13" max="13" width="13.3984375" customWidth="1"/>
    <col min="14" max="19" width="12.3984375" bestFit="1" customWidth="1"/>
  </cols>
  <sheetData>
    <row r="1" spans="1:19" ht="15" x14ac:dyDescent="0.4">
      <c r="A1" s="9" t="s">
        <v>133</v>
      </c>
      <c r="C1" s="9"/>
      <c r="D1" s="9"/>
      <c r="E1" s="86"/>
      <c r="F1" s="9"/>
      <c r="G1" s="81"/>
    </row>
    <row r="2" spans="1:19" ht="15" x14ac:dyDescent="0.4">
      <c r="A2" s="9" t="s">
        <v>134</v>
      </c>
      <c r="C2" s="9"/>
      <c r="D2" s="9"/>
      <c r="E2" s="9"/>
      <c r="F2" s="9"/>
      <c r="G2" s="86"/>
      <c r="H2" s="347"/>
      <c r="I2" s="347"/>
      <c r="J2" s="347"/>
      <c r="K2" s="347"/>
      <c r="L2" s="347"/>
      <c r="M2" s="347"/>
      <c r="N2" s="347"/>
      <c r="O2" s="347"/>
      <c r="P2" s="347"/>
      <c r="Q2" s="347"/>
      <c r="R2" s="347"/>
      <c r="S2" s="347"/>
    </row>
    <row r="3" spans="1:19" s="11" customFormat="1" ht="54" customHeight="1" x14ac:dyDescent="0.4">
      <c r="B3" s="72" t="s">
        <v>146</v>
      </c>
      <c r="C3" s="72" t="s">
        <v>147</v>
      </c>
      <c r="D3" s="82" t="s">
        <v>560</v>
      </c>
      <c r="E3" s="72" t="s">
        <v>128</v>
      </c>
      <c r="F3" s="72" t="s">
        <v>129</v>
      </c>
      <c r="G3" s="82" t="s">
        <v>132</v>
      </c>
      <c r="H3" s="16" t="s">
        <v>2096</v>
      </c>
      <c r="I3" s="16" t="s">
        <v>2097</v>
      </c>
      <c r="J3" s="16" t="s">
        <v>2098</v>
      </c>
      <c r="K3" s="16" t="s">
        <v>2099</v>
      </c>
      <c r="L3" s="16" t="s">
        <v>2100</v>
      </c>
      <c r="M3" s="16" t="s">
        <v>2101</v>
      </c>
      <c r="N3" s="16" t="s">
        <v>2102</v>
      </c>
      <c r="O3" s="16" t="s">
        <v>2103</v>
      </c>
      <c r="P3" s="16" t="s">
        <v>2104</v>
      </c>
      <c r="Q3" s="16" t="s">
        <v>2105</v>
      </c>
      <c r="R3" s="16" t="s">
        <v>2106</v>
      </c>
      <c r="S3" s="16" t="s">
        <v>2107</v>
      </c>
    </row>
    <row r="4" spans="1:19" ht="16.899999999999999" x14ac:dyDescent="0.4">
      <c r="A4" s="122" t="s">
        <v>346</v>
      </c>
      <c r="B4" s="123"/>
      <c r="C4" s="108"/>
      <c r="D4" s="243" t="s">
        <v>692</v>
      </c>
      <c r="E4" s="108"/>
      <c r="F4" s="109"/>
      <c r="G4" s="110"/>
      <c r="H4" s="110">
        <f>SUM(H5:H500)</f>
        <v>0</v>
      </c>
      <c r="I4" s="110">
        <f>SUM(I5:I500)</f>
        <v>0</v>
      </c>
      <c r="J4" s="110">
        <f t="shared" ref="J4:S4" si="0">SUM(J5:J500)</f>
        <v>0</v>
      </c>
      <c r="K4" s="110">
        <f t="shared" si="0"/>
        <v>0</v>
      </c>
      <c r="L4" s="110">
        <f t="shared" si="0"/>
        <v>0</v>
      </c>
      <c r="M4" s="110">
        <f t="shared" si="0"/>
        <v>0</v>
      </c>
      <c r="N4" s="110">
        <f t="shared" si="0"/>
        <v>0</v>
      </c>
      <c r="O4" s="110">
        <f t="shared" si="0"/>
        <v>0</v>
      </c>
      <c r="P4" s="110">
        <f t="shared" si="0"/>
        <v>0</v>
      </c>
      <c r="Q4" s="110">
        <f t="shared" si="0"/>
        <v>0</v>
      </c>
      <c r="R4" s="110">
        <f t="shared" si="0"/>
        <v>0</v>
      </c>
      <c r="S4" s="110">
        <f t="shared" si="0"/>
        <v>0</v>
      </c>
    </row>
    <row r="5" spans="1:19" x14ac:dyDescent="0.35">
      <c r="B5" s="87"/>
      <c r="C5" s="25"/>
      <c r="D5" s="80" t="e">
        <f>VLOOKUP(C5,'ID and Local Area'!A:D,4,FALSE)</f>
        <v>#N/A</v>
      </c>
      <c r="E5" s="107"/>
      <c r="F5" s="107"/>
      <c r="G5" s="119"/>
      <c r="H5" s="24"/>
      <c r="I5" s="24"/>
      <c r="J5" s="24"/>
      <c r="K5" s="24"/>
      <c r="L5" s="24"/>
      <c r="M5" s="24"/>
      <c r="N5" s="24"/>
      <c r="O5" s="24"/>
      <c r="P5" s="24"/>
      <c r="Q5" s="24"/>
      <c r="R5" s="24"/>
      <c r="S5" s="24"/>
    </row>
    <row r="6" spans="1:19" x14ac:dyDescent="0.35">
      <c r="B6" s="87"/>
      <c r="C6" s="25"/>
      <c r="D6" s="80" t="e">
        <f>VLOOKUP(C6,'ID and Local Area'!A:D,4,FALSE)</f>
        <v>#N/A</v>
      </c>
      <c r="E6" s="107"/>
      <c r="F6" s="107"/>
      <c r="G6" s="119"/>
      <c r="H6" s="24"/>
      <c r="I6" s="24"/>
      <c r="J6" s="24"/>
      <c r="K6" s="24"/>
      <c r="L6" s="24"/>
      <c r="M6" s="24"/>
      <c r="N6" s="24"/>
      <c r="O6" s="24"/>
      <c r="P6" s="24"/>
      <c r="Q6" s="24"/>
      <c r="R6" s="24"/>
      <c r="S6" s="24"/>
    </row>
    <row r="7" spans="1:19" x14ac:dyDescent="0.35">
      <c r="B7" s="73"/>
      <c r="C7" s="25"/>
      <c r="D7" s="80" t="e">
        <f>VLOOKUP(C7,'ID and Local Area'!A:D,4,FALSE)</f>
        <v>#N/A</v>
      </c>
      <c r="E7" s="107"/>
      <c r="F7" s="107"/>
      <c r="G7" s="119"/>
      <c r="H7" s="24"/>
      <c r="I7" s="24"/>
      <c r="J7" s="24"/>
      <c r="K7" s="24"/>
      <c r="L7" s="24"/>
      <c r="M7" s="24"/>
      <c r="N7" s="24"/>
      <c r="O7" s="24"/>
      <c r="P7" s="24"/>
      <c r="Q7" s="24"/>
      <c r="R7" s="24"/>
      <c r="S7" s="24"/>
    </row>
    <row r="8" spans="1:19" x14ac:dyDescent="0.35">
      <c r="B8" s="73"/>
      <c r="C8" s="25"/>
      <c r="D8" s="80" t="e">
        <f>VLOOKUP(C8,'ID and Local Area'!A:D,4,FALSE)</f>
        <v>#N/A</v>
      </c>
      <c r="E8" s="107"/>
      <c r="F8" s="107"/>
      <c r="G8" s="119"/>
      <c r="H8" s="24"/>
      <c r="I8" s="24"/>
      <c r="J8" s="24"/>
      <c r="K8" s="24"/>
      <c r="L8" s="24"/>
      <c r="M8" s="24"/>
      <c r="N8" s="24"/>
      <c r="O8" s="24"/>
      <c r="P8" s="24"/>
      <c r="Q8" s="24"/>
      <c r="R8" s="24"/>
      <c r="S8" s="24"/>
    </row>
    <row r="9" spans="1:19" x14ac:dyDescent="0.35">
      <c r="B9" s="73"/>
      <c r="C9" s="25"/>
      <c r="D9" s="80" t="e">
        <f>VLOOKUP(C9,'ID and Local Area'!A:D,4,FALSE)</f>
        <v>#N/A</v>
      </c>
      <c r="E9" s="107"/>
      <c r="F9" s="107"/>
      <c r="G9" s="119"/>
      <c r="H9" s="24"/>
      <c r="I9" s="24"/>
      <c r="J9" s="24"/>
      <c r="K9" s="24"/>
      <c r="L9" s="24"/>
      <c r="M9" s="24"/>
      <c r="N9" s="24"/>
      <c r="O9" s="24"/>
      <c r="P9" s="24"/>
      <c r="Q9" s="24"/>
      <c r="R9" s="24"/>
      <c r="S9" s="24"/>
    </row>
    <row r="10" spans="1:19" x14ac:dyDescent="0.35">
      <c r="B10" s="73"/>
      <c r="C10" s="25" t="s">
        <v>103</v>
      </c>
      <c r="D10" s="80" t="e">
        <f>VLOOKUP(C10,'ID and Local Area'!A:D,4,FALSE)</f>
        <v>#N/A</v>
      </c>
      <c r="E10" s="107"/>
      <c r="F10" s="107"/>
      <c r="G10" s="119"/>
      <c r="H10" s="24"/>
      <c r="I10" s="24"/>
      <c r="J10" s="24"/>
      <c r="K10" s="24"/>
      <c r="L10" s="24"/>
      <c r="M10" s="24"/>
      <c r="N10" s="24"/>
      <c r="O10" s="24"/>
      <c r="P10" s="24"/>
      <c r="Q10" s="24"/>
      <c r="R10" s="24"/>
      <c r="S10" s="24"/>
    </row>
    <row r="11" spans="1:19" x14ac:dyDescent="0.35">
      <c r="B11" s="73"/>
      <c r="C11" s="25" t="s">
        <v>103</v>
      </c>
      <c r="D11" s="80" t="e">
        <f>VLOOKUP(C11,'ID and Local Area'!A:D,4,FALSE)</f>
        <v>#N/A</v>
      </c>
      <c r="E11" s="107"/>
      <c r="F11" s="107"/>
      <c r="G11" s="119"/>
      <c r="H11" s="24"/>
      <c r="I11" s="24"/>
      <c r="J11" s="24"/>
      <c r="K11" s="24"/>
      <c r="L11" s="24"/>
      <c r="M11" s="24"/>
      <c r="N11" s="24"/>
      <c r="O11" s="24"/>
      <c r="P11" s="24"/>
      <c r="Q11" s="24"/>
      <c r="R11" s="24"/>
      <c r="S11" s="24"/>
    </row>
    <row r="12" spans="1:19" x14ac:dyDescent="0.35">
      <c r="B12" s="73"/>
      <c r="C12" s="25" t="s">
        <v>103</v>
      </c>
      <c r="D12" s="80" t="e">
        <f>VLOOKUP(C12,'ID and Local Area'!A:D,4,FALSE)</f>
        <v>#N/A</v>
      </c>
      <c r="E12" s="107"/>
      <c r="F12" s="107"/>
      <c r="G12" s="119"/>
      <c r="H12" s="24"/>
      <c r="I12" s="24"/>
      <c r="J12" s="24"/>
      <c r="K12" s="24"/>
      <c r="L12" s="24"/>
      <c r="M12" s="24"/>
      <c r="N12" s="24"/>
      <c r="O12" s="24"/>
      <c r="P12" s="24"/>
      <c r="Q12" s="24"/>
      <c r="R12" s="24"/>
      <c r="S12" s="24"/>
    </row>
    <row r="13" spans="1:19" x14ac:dyDescent="0.35">
      <c r="B13" s="73"/>
      <c r="C13" s="25" t="s">
        <v>103</v>
      </c>
      <c r="D13" s="80" t="e">
        <f>VLOOKUP(C13,'ID and Local Area'!A:D,4,FALSE)</f>
        <v>#N/A</v>
      </c>
      <c r="E13" s="107"/>
      <c r="F13" s="107"/>
      <c r="G13" s="119"/>
      <c r="H13" s="24"/>
      <c r="I13" s="24"/>
      <c r="J13" s="24"/>
      <c r="K13" s="24"/>
      <c r="L13" s="24"/>
      <c r="M13" s="24"/>
      <c r="N13" s="24"/>
      <c r="O13" s="24"/>
      <c r="P13" s="24"/>
      <c r="Q13" s="24"/>
      <c r="R13" s="24"/>
      <c r="S13" s="24"/>
    </row>
    <row r="14" spans="1:19" x14ac:dyDescent="0.35">
      <c r="B14" s="73"/>
      <c r="C14" s="25" t="s">
        <v>103</v>
      </c>
      <c r="D14" s="80" t="e">
        <f>VLOOKUP(C14,'ID and Local Area'!A:D,4,FALSE)</f>
        <v>#N/A</v>
      </c>
      <c r="E14" s="107"/>
      <c r="F14" s="107"/>
      <c r="G14" s="119"/>
      <c r="H14" s="24"/>
      <c r="I14" s="24"/>
      <c r="J14" s="24"/>
      <c r="K14" s="24"/>
      <c r="L14" s="24"/>
      <c r="M14" s="24"/>
      <c r="N14" s="24"/>
      <c r="O14" s="24"/>
      <c r="P14" s="24"/>
      <c r="Q14" s="24"/>
      <c r="R14" s="24"/>
      <c r="S14" s="24"/>
    </row>
    <row r="15" spans="1:19" x14ac:dyDescent="0.35">
      <c r="B15" s="73"/>
      <c r="C15" s="25" t="s">
        <v>103</v>
      </c>
      <c r="D15" s="80" t="e">
        <f>VLOOKUP(C15,'ID and Local Area'!A:D,4,FALSE)</f>
        <v>#N/A</v>
      </c>
      <c r="E15" s="107"/>
      <c r="F15" s="107"/>
      <c r="G15" s="119"/>
      <c r="H15" s="24"/>
      <c r="I15" s="24"/>
      <c r="J15" s="24"/>
      <c r="K15" s="24"/>
      <c r="L15" s="24"/>
      <c r="M15" s="24"/>
      <c r="N15" s="24"/>
      <c r="O15" s="24"/>
      <c r="P15" s="24"/>
      <c r="Q15" s="24"/>
      <c r="R15" s="24"/>
      <c r="S15" s="24"/>
    </row>
    <row r="16" spans="1:19" x14ac:dyDescent="0.35">
      <c r="B16" s="73"/>
      <c r="C16" s="25" t="s">
        <v>103</v>
      </c>
      <c r="D16" s="80" t="e">
        <f>VLOOKUP(C16,'ID and Local Area'!A:D,4,FALSE)</f>
        <v>#N/A</v>
      </c>
      <c r="E16" s="107"/>
      <c r="F16" s="107"/>
      <c r="G16" s="119"/>
      <c r="H16" s="24"/>
      <c r="I16" s="24"/>
      <c r="J16" s="24"/>
      <c r="K16" s="24"/>
      <c r="L16" s="24"/>
      <c r="M16" s="24"/>
      <c r="N16" s="24"/>
      <c r="O16" s="24"/>
      <c r="P16" s="24"/>
      <c r="Q16" s="24"/>
      <c r="R16" s="24"/>
      <c r="S16" s="24"/>
    </row>
    <row r="17" spans="2:19" x14ac:dyDescent="0.35">
      <c r="B17" s="73"/>
      <c r="C17" s="25" t="s">
        <v>103</v>
      </c>
      <c r="D17" s="80" t="e">
        <f>VLOOKUP(C17,'ID and Local Area'!A:D,4,FALSE)</f>
        <v>#N/A</v>
      </c>
      <c r="E17" s="107"/>
      <c r="F17" s="107"/>
      <c r="G17" s="119"/>
      <c r="H17" s="24"/>
      <c r="I17" s="24"/>
      <c r="J17" s="24"/>
      <c r="K17" s="24"/>
      <c r="L17" s="24"/>
      <c r="M17" s="24"/>
      <c r="N17" s="24"/>
      <c r="O17" s="24"/>
      <c r="P17" s="24"/>
      <c r="Q17" s="24"/>
      <c r="R17" s="24"/>
      <c r="S17" s="24"/>
    </row>
    <row r="18" spans="2:19" x14ac:dyDescent="0.35">
      <c r="B18" s="73"/>
      <c r="C18" s="25" t="s">
        <v>103</v>
      </c>
      <c r="D18" s="80" t="e">
        <f>VLOOKUP(C18,'ID and Local Area'!A:D,4,FALSE)</f>
        <v>#N/A</v>
      </c>
      <c r="E18" s="107"/>
      <c r="F18" s="107"/>
      <c r="G18" s="119"/>
      <c r="H18" s="24"/>
      <c r="I18" s="24"/>
      <c r="J18" s="24"/>
      <c r="K18" s="24"/>
      <c r="L18" s="24"/>
      <c r="M18" s="24"/>
      <c r="N18" s="24"/>
      <c r="O18" s="24"/>
      <c r="P18" s="24"/>
      <c r="Q18" s="24"/>
      <c r="R18" s="24"/>
      <c r="S18" s="24"/>
    </row>
    <row r="19" spans="2:19" x14ac:dyDescent="0.35">
      <c r="B19" s="73"/>
      <c r="C19" s="25" t="s">
        <v>103</v>
      </c>
      <c r="D19" s="80" t="e">
        <f>VLOOKUP(C19,'ID and Local Area'!A:D,4,FALSE)</f>
        <v>#N/A</v>
      </c>
      <c r="E19" s="107"/>
      <c r="F19" s="107"/>
      <c r="G19" s="119"/>
      <c r="H19" s="24"/>
      <c r="I19" s="24"/>
      <c r="J19" s="24"/>
      <c r="K19" s="24"/>
      <c r="L19" s="24"/>
      <c r="M19" s="24"/>
      <c r="N19" s="24"/>
      <c r="O19" s="24"/>
      <c r="P19" s="24"/>
      <c r="Q19" s="24"/>
      <c r="R19" s="24"/>
      <c r="S19" s="24"/>
    </row>
    <row r="20" spans="2:19" x14ac:dyDescent="0.35">
      <c r="B20" s="73"/>
      <c r="C20" s="25" t="s">
        <v>103</v>
      </c>
      <c r="D20" s="80" t="e">
        <f>VLOOKUP(C20,'ID and Local Area'!A:D,4,FALSE)</f>
        <v>#N/A</v>
      </c>
      <c r="E20" s="107"/>
      <c r="F20" s="107"/>
      <c r="G20" s="119"/>
      <c r="H20" s="24"/>
      <c r="I20" s="24"/>
      <c r="J20" s="24"/>
      <c r="K20" s="24"/>
      <c r="L20" s="24"/>
      <c r="M20" s="24"/>
      <c r="N20" s="24"/>
      <c r="O20" s="24"/>
      <c r="P20" s="24"/>
      <c r="Q20" s="24"/>
      <c r="R20" s="24"/>
      <c r="S20" s="24"/>
    </row>
    <row r="21" spans="2:19" x14ac:dyDescent="0.35">
      <c r="B21" s="73"/>
      <c r="C21" s="25" t="s">
        <v>103</v>
      </c>
      <c r="D21" s="80" t="e">
        <f>VLOOKUP(C21,'ID and Local Area'!A:D,4,FALSE)</f>
        <v>#N/A</v>
      </c>
      <c r="E21" s="107"/>
      <c r="F21" s="107"/>
      <c r="G21" s="119"/>
      <c r="H21" s="24"/>
      <c r="I21" s="24"/>
      <c r="J21" s="24"/>
      <c r="K21" s="24"/>
      <c r="L21" s="24"/>
      <c r="M21" s="24"/>
      <c r="N21" s="24"/>
      <c r="O21" s="24"/>
      <c r="P21" s="24"/>
      <c r="Q21" s="24"/>
      <c r="R21" s="24"/>
      <c r="S21" s="24"/>
    </row>
    <row r="22" spans="2:19" x14ac:dyDescent="0.35">
      <c r="B22" s="73"/>
      <c r="C22" s="25" t="s">
        <v>103</v>
      </c>
      <c r="D22" s="80" t="e">
        <f>VLOOKUP(C22,'ID and Local Area'!A:D,4,FALSE)</f>
        <v>#N/A</v>
      </c>
      <c r="E22" s="107"/>
      <c r="F22" s="107"/>
      <c r="G22" s="119"/>
      <c r="H22" s="24"/>
      <c r="I22" s="24"/>
      <c r="J22" s="24"/>
      <c r="K22" s="24"/>
      <c r="L22" s="24"/>
      <c r="M22" s="24"/>
      <c r="N22" s="24"/>
      <c r="O22" s="24"/>
      <c r="P22" s="24"/>
      <c r="Q22" s="24"/>
      <c r="R22" s="24"/>
      <c r="S22" s="24"/>
    </row>
    <row r="23" spans="2:19" x14ac:dyDescent="0.35">
      <c r="B23" s="73"/>
      <c r="C23" s="25" t="s">
        <v>103</v>
      </c>
      <c r="D23" s="80" t="e">
        <f>VLOOKUP(C23,'ID and Local Area'!A:D,4,FALSE)</f>
        <v>#N/A</v>
      </c>
      <c r="E23" s="107"/>
      <c r="F23" s="107"/>
      <c r="G23" s="119"/>
      <c r="H23" s="24"/>
      <c r="I23" s="24"/>
      <c r="J23" s="24"/>
      <c r="K23" s="24"/>
      <c r="L23" s="24"/>
      <c r="M23" s="24"/>
      <c r="N23" s="24"/>
      <c r="O23" s="24"/>
      <c r="P23" s="24"/>
      <c r="Q23" s="24"/>
      <c r="R23" s="24"/>
      <c r="S23" s="24"/>
    </row>
    <row r="24" spans="2:19" x14ac:dyDescent="0.35">
      <c r="B24" s="73"/>
      <c r="C24" s="25" t="s">
        <v>103</v>
      </c>
      <c r="D24" s="80" t="e">
        <f>VLOOKUP(C24,'ID and Local Area'!A:D,4,FALSE)</f>
        <v>#N/A</v>
      </c>
      <c r="E24" s="107"/>
      <c r="F24" s="107"/>
      <c r="G24" s="119"/>
      <c r="H24" s="24"/>
      <c r="I24" s="24"/>
      <c r="J24" s="24"/>
      <c r="K24" s="24"/>
      <c r="L24" s="24"/>
      <c r="M24" s="24"/>
      <c r="N24" s="24"/>
      <c r="O24" s="24"/>
      <c r="P24" s="24"/>
      <c r="Q24" s="24"/>
      <c r="R24" s="24"/>
      <c r="S24" s="24"/>
    </row>
    <row r="25" spans="2:19" x14ac:dyDescent="0.35">
      <c r="B25" s="73"/>
      <c r="C25" s="25" t="s">
        <v>103</v>
      </c>
      <c r="D25" s="80" t="e">
        <f>VLOOKUP(C25,'ID and Local Area'!A:D,4,FALSE)</f>
        <v>#N/A</v>
      </c>
      <c r="E25" s="107"/>
      <c r="F25" s="107"/>
      <c r="G25" s="119"/>
      <c r="H25" s="24"/>
      <c r="I25" s="24"/>
      <c r="J25" s="24"/>
      <c r="K25" s="24"/>
      <c r="L25" s="24"/>
      <c r="M25" s="24"/>
      <c r="N25" s="24"/>
      <c r="O25" s="24"/>
      <c r="P25" s="24"/>
      <c r="Q25" s="24"/>
      <c r="R25" s="24"/>
      <c r="S25" s="24"/>
    </row>
    <row r="26" spans="2:19" x14ac:dyDescent="0.35">
      <c r="B26" s="73"/>
      <c r="C26" s="25" t="s">
        <v>103</v>
      </c>
      <c r="D26" s="80" t="e">
        <f>VLOOKUP(C26,'ID and Local Area'!A:D,4,FALSE)</f>
        <v>#N/A</v>
      </c>
      <c r="E26" s="107"/>
      <c r="F26" s="107"/>
      <c r="G26" s="119"/>
      <c r="H26" s="24"/>
      <c r="I26" s="24"/>
      <c r="J26" s="24"/>
      <c r="K26" s="24"/>
      <c r="L26" s="24"/>
      <c r="M26" s="24"/>
      <c r="N26" s="24"/>
      <c r="O26" s="24"/>
      <c r="P26" s="24"/>
      <c r="Q26" s="24"/>
      <c r="R26" s="24"/>
      <c r="S26" s="24"/>
    </row>
    <row r="27" spans="2:19" x14ac:dyDescent="0.35">
      <c r="B27" s="73"/>
      <c r="C27" s="25" t="s">
        <v>103</v>
      </c>
      <c r="D27" s="80" t="e">
        <f>VLOOKUP(C27,'ID and Local Area'!A:D,4,FALSE)</f>
        <v>#N/A</v>
      </c>
      <c r="E27" s="107"/>
      <c r="F27" s="107"/>
      <c r="G27" s="119"/>
      <c r="H27" s="24"/>
      <c r="I27" s="24"/>
      <c r="J27" s="24"/>
      <c r="K27" s="24"/>
      <c r="L27" s="24"/>
      <c r="M27" s="24"/>
      <c r="N27" s="24"/>
      <c r="O27" s="24"/>
      <c r="P27" s="24"/>
      <c r="Q27" s="24"/>
      <c r="R27" s="24"/>
      <c r="S27" s="24"/>
    </row>
    <row r="28" spans="2:19" x14ac:dyDescent="0.35">
      <c r="B28" s="73"/>
      <c r="C28" s="25" t="s">
        <v>103</v>
      </c>
      <c r="D28" s="80" t="e">
        <f>VLOOKUP(C28,'ID and Local Area'!A:D,4,FALSE)</f>
        <v>#N/A</v>
      </c>
      <c r="E28" s="107"/>
      <c r="F28" s="107"/>
      <c r="G28" s="119"/>
      <c r="H28" s="24"/>
      <c r="I28" s="24"/>
      <c r="J28" s="24"/>
      <c r="K28" s="24"/>
      <c r="L28" s="24"/>
      <c r="M28" s="24"/>
      <c r="N28" s="24"/>
      <c r="O28" s="24"/>
      <c r="P28" s="24"/>
      <c r="Q28" s="24"/>
      <c r="R28" s="24"/>
      <c r="S28" s="24"/>
    </row>
    <row r="29" spans="2:19" x14ac:dyDescent="0.35">
      <c r="B29" s="73"/>
      <c r="C29" s="25" t="s">
        <v>103</v>
      </c>
      <c r="D29" s="80" t="e">
        <f>VLOOKUP(C29,'ID and Local Area'!A:D,4,FALSE)</f>
        <v>#N/A</v>
      </c>
      <c r="E29" s="107"/>
      <c r="F29" s="107"/>
      <c r="G29" s="119"/>
      <c r="H29" s="24"/>
      <c r="I29" s="24"/>
      <c r="J29" s="24"/>
      <c r="K29" s="24"/>
      <c r="L29" s="24"/>
      <c r="M29" s="24"/>
      <c r="N29" s="24"/>
      <c r="O29" s="24"/>
      <c r="P29" s="24"/>
      <c r="Q29" s="24"/>
      <c r="R29" s="24"/>
      <c r="S29" s="24"/>
    </row>
    <row r="30" spans="2:19" x14ac:dyDescent="0.35">
      <c r="B30" s="73"/>
      <c r="C30" s="25" t="s">
        <v>103</v>
      </c>
      <c r="D30" s="80" t="e">
        <f>VLOOKUP(C30,'ID and Local Area'!A:D,4,FALSE)</f>
        <v>#N/A</v>
      </c>
      <c r="E30" s="107"/>
      <c r="F30" s="107"/>
      <c r="G30" s="119"/>
      <c r="H30" s="24"/>
      <c r="I30" s="24"/>
      <c r="J30" s="24"/>
      <c r="K30" s="24"/>
      <c r="L30" s="24"/>
      <c r="M30" s="24"/>
      <c r="N30" s="24"/>
      <c r="O30" s="24"/>
      <c r="P30" s="24"/>
      <c r="Q30" s="24"/>
      <c r="R30" s="24"/>
      <c r="S30" s="24"/>
    </row>
    <row r="31" spans="2:19" x14ac:dyDescent="0.35">
      <c r="B31" s="73"/>
      <c r="C31" s="25" t="s">
        <v>103</v>
      </c>
      <c r="D31" s="80" t="e">
        <f>VLOOKUP(C31,'ID and Local Area'!A:D,4,FALSE)</f>
        <v>#N/A</v>
      </c>
      <c r="E31" s="107"/>
      <c r="F31" s="107"/>
      <c r="G31" s="119"/>
      <c r="H31" s="24"/>
      <c r="I31" s="24"/>
      <c r="J31" s="24"/>
      <c r="K31" s="24"/>
      <c r="L31" s="24"/>
      <c r="M31" s="24"/>
      <c r="N31" s="24"/>
      <c r="O31" s="24"/>
      <c r="P31" s="24"/>
      <c r="Q31" s="24"/>
      <c r="R31" s="24"/>
      <c r="S31" s="24"/>
    </row>
    <row r="32" spans="2:19" x14ac:dyDescent="0.35">
      <c r="B32" s="73"/>
      <c r="C32" s="25" t="s">
        <v>103</v>
      </c>
      <c r="D32" s="80" t="e">
        <f>VLOOKUP(C32,'ID and Local Area'!A:D,4,FALSE)</f>
        <v>#N/A</v>
      </c>
      <c r="E32" s="107"/>
      <c r="F32" s="107"/>
      <c r="G32" s="119"/>
      <c r="H32" s="24"/>
      <c r="I32" s="24"/>
      <c r="J32" s="24"/>
      <c r="K32" s="24"/>
      <c r="L32" s="24"/>
      <c r="M32" s="24"/>
      <c r="N32" s="24"/>
      <c r="O32" s="24"/>
      <c r="P32" s="24"/>
      <c r="Q32" s="24"/>
      <c r="R32" s="24"/>
      <c r="S32" s="24"/>
    </row>
    <row r="33" spans="2:19" x14ac:dyDescent="0.35">
      <c r="B33" s="73"/>
      <c r="C33" s="25" t="s">
        <v>103</v>
      </c>
      <c r="D33" s="80" t="e">
        <f>VLOOKUP(C33,'ID and Local Area'!A:D,4,FALSE)</f>
        <v>#N/A</v>
      </c>
      <c r="E33" s="107"/>
      <c r="F33" s="107"/>
      <c r="G33" s="119"/>
      <c r="H33" s="24"/>
      <c r="I33" s="24"/>
      <c r="J33" s="24"/>
      <c r="K33" s="24"/>
      <c r="L33" s="24"/>
      <c r="M33" s="24"/>
      <c r="N33" s="24"/>
      <c r="O33" s="24"/>
      <c r="P33" s="24"/>
      <c r="Q33" s="24"/>
      <c r="R33" s="24"/>
      <c r="S33" s="24"/>
    </row>
    <row r="34" spans="2:19" x14ac:dyDescent="0.35">
      <c r="B34" s="73"/>
      <c r="C34" s="25" t="s">
        <v>103</v>
      </c>
      <c r="D34" s="80" t="e">
        <f>VLOOKUP(C34,'ID and Local Area'!A:D,4,FALSE)</f>
        <v>#N/A</v>
      </c>
      <c r="E34" s="107"/>
      <c r="F34" s="107"/>
      <c r="G34" s="119"/>
      <c r="H34" s="24"/>
      <c r="I34" s="24"/>
      <c r="J34" s="24"/>
      <c r="K34" s="24"/>
      <c r="L34" s="24"/>
      <c r="M34" s="24"/>
      <c r="N34" s="24"/>
      <c r="O34" s="24"/>
      <c r="P34" s="24"/>
      <c r="Q34" s="24"/>
      <c r="R34" s="24"/>
      <c r="S34" s="24"/>
    </row>
    <row r="35" spans="2:19" x14ac:dyDescent="0.35">
      <c r="B35" s="73"/>
      <c r="C35" s="25" t="s">
        <v>103</v>
      </c>
      <c r="D35" s="80" t="e">
        <f>VLOOKUP(C35,'ID and Local Area'!A:D,4,FALSE)</f>
        <v>#N/A</v>
      </c>
      <c r="E35" s="107"/>
      <c r="F35" s="107"/>
      <c r="G35" s="119"/>
      <c r="H35" s="24"/>
      <c r="I35" s="24"/>
      <c r="J35" s="24"/>
      <c r="K35" s="24"/>
      <c r="L35" s="24"/>
      <c r="M35" s="24"/>
      <c r="N35" s="24"/>
      <c r="O35" s="24"/>
      <c r="P35" s="24"/>
      <c r="Q35" s="24"/>
      <c r="R35" s="24"/>
      <c r="S35" s="24"/>
    </row>
    <row r="36" spans="2:19" s="84" customFormat="1" x14ac:dyDescent="0.35">
      <c r="C36" s="226"/>
      <c r="D36" s="227"/>
      <c r="E36" s="225"/>
      <c r="F36" s="225"/>
      <c r="G36" s="228"/>
      <c r="H36" s="229"/>
    </row>
    <row r="37" spans="2:19" s="84" customFormat="1" x14ac:dyDescent="0.35">
      <c r="C37" s="226"/>
      <c r="D37" s="227"/>
      <c r="E37" s="225"/>
      <c r="F37" s="225"/>
      <c r="G37" s="228"/>
      <c r="H37" s="229"/>
    </row>
    <row r="38" spans="2:19" s="84" customFormat="1" x14ac:dyDescent="0.35">
      <c r="C38" s="226"/>
      <c r="D38" s="227"/>
      <c r="E38" s="225"/>
      <c r="F38" s="225"/>
      <c r="G38" s="228"/>
      <c r="H38" s="229"/>
    </row>
    <row r="39" spans="2:19" s="84" customFormat="1" x14ac:dyDescent="0.35">
      <c r="C39" s="226"/>
      <c r="D39" s="227"/>
      <c r="E39" s="225"/>
      <c r="F39" s="225"/>
      <c r="G39" s="228"/>
      <c r="H39" s="229"/>
    </row>
    <row r="40" spans="2:19" s="84" customFormat="1" x14ac:dyDescent="0.35">
      <c r="C40" s="226"/>
      <c r="D40" s="227"/>
      <c r="E40" s="225"/>
      <c r="F40" s="225"/>
      <c r="G40" s="228"/>
      <c r="H40" s="229"/>
    </row>
    <row r="41" spans="2:19" s="84" customFormat="1" x14ac:dyDescent="0.35">
      <c r="C41" s="226"/>
      <c r="D41" s="227"/>
      <c r="E41" s="225"/>
      <c r="F41" s="225"/>
      <c r="G41" s="228"/>
      <c r="H41" s="229"/>
    </row>
    <row r="42" spans="2:19" s="84" customFormat="1" x14ac:dyDescent="0.35">
      <c r="C42" s="226"/>
      <c r="D42" s="227"/>
      <c r="E42" s="225"/>
      <c r="F42" s="225"/>
      <c r="G42" s="228"/>
      <c r="H42" s="229"/>
    </row>
    <row r="43" spans="2:19" s="84" customFormat="1" x14ac:dyDescent="0.35">
      <c r="C43" s="230"/>
      <c r="D43" s="228"/>
      <c r="E43" s="225"/>
      <c r="F43" s="225"/>
      <c r="G43" s="228"/>
    </row>
    <row r="44" spans="2:19" x14ac:dyDescent="0.35">
      <c r="E44" s="225"/>
      <c r="F44" s="225"/>
    </row>
    <row r="45" spans="2:19" x14ac:dyDescent="0.35">
      <c r="E45" s="225"/>
      <c r="F45" s="225"/>
    </row>
    <row r="46" spans="2:19" x14ac:dyDescent="0.35">
      <c r="E46" s="225"/>
      <c r="F46" s="225"/>
    </row>
    <row r="47" spans="2:19" x14ac:dyDescent="0.35">
      <c r="E47" s="225"/>
      <c r="F47" s="225"/>
    </row>
    <row r="48" spans="2:19" x14ac:dyDescent="0.35">
      <c r="E48" s="225"/>
      <c r="F48" s="225"/>
    </row>
    <row r="49" spans="5:6" x14ac:dyDescent="0.35">
      <c r="E49" s="225"/>
      <c r="F49" s="225"/>
    </row>
    <row r="50" spans="5:6" x14ac:dyDescent="0.35">
      <c r="E50" s="225"/>
      <c r="F50" s="225"/>
    </row>
    <row r="51" spans="5:6" x14ac:dyDescent="0.35">
      <c r="E51" s="225"/>
      <c r="F51" s="225"/>
    </row>
    <row r="52" spans="5:6" x14ac:dyDescent="0.35">
      <c r="E52" s="225"/>
      <c r="F52" s="225"/>
    </row>
    <row r="53" spans="5:6" x14ac:dyDescent="0.35">
      <c r="E53" s="225"/>
      <c r="F53" s="225"/>
    </row>
    <row r="54" spans="5:6" x14ac:dyDescent="0.35">
      <c r="E54" s="225"/>
      <c r="F54" s="225"/>
    </row>
    <row r="55" spans="5:6" x14ac:dyDescent="0.35">
      <c r="E55" s="225"/>
      <c r="F55" s="225"/>
    </row>
    <row r="56" spans="5:6" x14ac:dyDescent="0.35">
      <c r="E56" s="225"/>
      <c r="F56" s="225"/>
    </row>
    <row r="57" spans="5:6" x14ac:dyDescent="0.35">
      <c r="E57" s="225"/>
      <c r="F57" s="225"/>
    </row>
    <row r="58" spans="5:6" x14ac:dyDescent="0.35">
      <c r="E58" s="225"/>
      <c r="F58" s="225"/>
    </row>
    <row r="59" spans="5:6" x14ac:dyDescent="0.35">
      <c r="E59" s="225"/>
      <c r="F59" s="225"/>
    </row>
    <row r="60" spans="5:6" x14ac:dyDescent="0.35">
      <c r="E60" s="225"/>
      <c r="F60" s="225"/>
    </row>
    <row r="61" spans="5:6" x14ac:dyDescent="0.35">
      <c r="E61" s="225"/>
      <c r="F61" s="225"/>
    </row>
    <row r="62" spans="5:6" x14ac:dyDescent="0.35">
      <c r="E62" s="225"/>
      <c r="F62" s="225"/>
    </row>
    <row r="63" spans="5:6" x14ac:dyDescent="0.35">
      <c r="E63" s="225"/>
      <c r="F63" s="225"/>
    </row>
    <row r="64" spans="5:6" x14ac:dyDescent="0.35">
      <c r="E64" s="225"/>
      <c r="F64" s="225"/>
    </row>
    <row r="65" spans="5:6" x14ac:dyDescent="0.35">
      <c r="E65" s="225"/>
      <c r="F65" s="225"/>
    </row>
    <row r="66" spans="5:6" x14ac:dyDescent="0.35">
      <c r="E66" s="225"/>
      <c r="F66" s="225"/>
    </row>
    <row r="67" spans="5:6" x14ac:dyDescent="0.35">
      <c r="E67" s="225"/>
      <c r="F67" s="225"/>
    </row>
    <row r="68" spans="5:6" x14ac:dyDescent="0.35">
      <c r="E68" s="225"/>
      <c r="F68" s="225"/>
    </row>
    <row r="69" spans="5:6" x14ac:dyDescent="0.35">
      <c r="E69" s="225"/>
      <c r="F69" s="225"/>
    </row>
    <row r="70" spans="5:6" x14ac:dyDescent="0.35">
      <c r="E70" s="225"/>
      <c r="F70" s="225"/>
    </row>
    <row r="71" spans="5:6" x14ac:dyDescent="0.35">
      <c r="E71" s="225"/>
      <c r="F71" s="225"/>
    </row>
    <row r="72" spans="5:6" x14ac:dyDescent="0.35">
      <c r="E72" s="225"/>
      <c r="F72" s="225"/>
    </row>
    <row r="73" spans="5:6" x14ac:dyDescent="0.35">
      <c r="E73" s="225"/>
      <c r="F73" s="225"/>
    </row>
    <row r="74" spans="5:6" x14ac:dyDescent="0.35">
      <c r="E74" s="225"/>
      <c r="F74" s="225"/>
    </row>
    <row r="75" spans="5:6" x14ac:dyDescent="0.35">
      <c r="E75" s="225"/>
      <c r="F75" s="225"/>
    </row>
    <row r="76" spans="5:6" x14ac:dyDescent="0.35">
      <c r="E76" s="225"/>
      <c r="F76" s="225"/>
    </row>
    <row r="77" spans="5:6" x14ac:dyDescent="0.35">
      <c r="E77" s="225"/>
      <c r="F77" s="225"/>
    </row>
    <row r="78" spans="5:6" x14ac:dyDescent="0.35">
      <c r="E78" s="225"/>
      <c r="F78" s="225"/>
    </row>
    <row r="79" spans="5:6" x14ac:dyDescent="0.35">
      <c r="E79" s="225"/>
      <c r="F79" s="225"/>
    </row>
    <row r="80" spans="5:6" x14ac:dyDescent="0.35">
      <c r="E80" s="225"/>
      <c r="F80" s="225"/>
    </row>
    <row r="81" spans="5:6" x14ac:dyDescent="0.35">
      <c r="E81" s="225"/>
      <c r="F81" s="225"/>
    </row>
    <row r="82" spans="5:6" x14ac:dyDescent="0.35">
      <c r="E82" s="225"/>
      <c r="F82" s="225"/>
    </row>
    <row r="83" spans="5:6" x14ac:dyDescent="0.35">
      <c r="E83" s="225"/>
      <c r="F83" s="225"/>
    </row>
    <row r="84" spans="5:6" x14ac:dyDescent="0.35">
      <c r="E84" s="225"/>
      <c r="F84" s="225"/>
    </row>
    <row r="85" spans="5:6" x14ac:dyDescent="0.35">
      <c r="E85" s="225"/>
      <c r="F85" s="225"/>
    </row>
    <row r="86" spans="5:6" x14ac:dyDescent="0.35">
      <c r="E86" s="225"/>
      <c r="F86" s="225"/>
    </row>
    <row r="87" spans="5:6" x14ac:dyDescent="0.35">
      <c r="E87" s="225"/>
      <c r="F87" s="225"/>
    </row>
    <row r="88" spans="5:6" x14ac:dyDescent="0.35">
      <c r="E88" s="225"/>
      <c r="F88" s="225"/>
    </row>
    <row r="89" spans="5:6" x14ac:dyDescent="0.35">
      <c r="E89" s="225"/>
      <c r="F89" s="225"/>
    </row>
    <row r="90" spans="5:6" x14ac:dyDescent="0.35">
      <c r="E90" s="225"/>
      <c r="F90" s="225"/>
    </row>
    <row r="91" spans="5:6" x14ac:dyDescent="0.35">
      <c r="E91" s="225"/>
      <c r="F91" s="225"/>
    </row>
    <row r="92" spans="5:6" x14ac:dyDescent="0.35">
      <c r="E92" s="225"/>
      <c r="F92" s="225"/>
    </row>
    <row r="93" spans="5:6" x14ac:dyDescent="0.35">
      <c r="E93" s="225"/>
      <c r="F93" s="225"/>
    </row>
    <row r="94" spans="5:6" x14ac:dyDescent="0.35">
      <c r="E94" s="225"/>
      <c r="F94" s="225"/>
    </row>
    <row r="95" spans="5:6" x14ac:dyDescent="0.35">
      <c r="E95" s="225"/>
      <c r="F95" s="225"/>
    </row>
    <row r="96" spans="5:6" x14ac:dyDescent="0.35">
      <c r="E96" s="225"/>
      <c r="F96" s="225"/>
    </row>
    <row r="97" spans="5:6" x14ac:dyDescent="0.35">
      <c r="E97" s="225"/>
      <c r="F97" s="225"/>
    </row>
    <row r="98" spans="5:6" x14ac:dyDescent="0.35">
      <c r="E98" s="225"/>
      <c r="F98" s="225"/>
    </row>
    <row r="99" spans="5:6" x14ac:dyDescent="0.35">
      <c r="E99" s="225"/>
      <c r="F99" s="225"/>
    </row>
    <row r="100" spans="5:6" x14ac:dyDescent="0.35">
      <c r="E100" s="225"/>
      <c r="F100" s="225"/>
    </row>
    <row r="101" spans="5:6" x14ac:dyDescent="0.35">
      <c r="E101" s="225"/>
      <c r="F101" s="225"/>
    </row>
    <row r="102" spans="5:6" x14ac:dyDescent="0.35">
      <c r="E102" s="225"/>
      <c r="F102" s="225"/>
    </row>
    <row r="103" spans="5:6" x14ac:dyDescent="0.35">
      <c r="E103" s="225"/>
      <c r="F103" s="225"/>
    </row>
    <row r="104" spans="5:6" x14ac:dyDescent="0.35">
      <c r="E104" s="225"/>
      <c r="F104" s="225"/>
    </row>
    <row r="105" spans="5:6" x14ac:dyDescent="0.35">
      <c r="E105" s="225"/>
      <c r="F105" s="225"/>
    </row>
    <row r="106" spans="5:6" x14ac:dyDescent="0.35">
      <c r="E106" s="225"/>
      <c r="F106" s="225"/>
    </row>
    <row r="107" spans="5:6" x14ac:dyDescent="0.35">
      <c r="E107" s="225"/>
      <c r="F107" s="225"/>
    </row>
    <row r="108" spans="5:6" x14ac:dyDescent="0.35">
      <c r="E108" s="225"/>
      <c r="F108" s="225"/>
    </row>
    <row r="109" spans="5:6" x14ac:dyDescent="0.35">
      <c r="E109" s="225"/>
      <c r="F109" s="225"/>
    </row>
    <row r="110" spans="5:6" x14ac:dyDescent="0.35">
      <c r="E110" s="225"/>
      <c r="F110" s="225"/>
    </row>
    <row r="111" spans="5:6" x14ac:dyDescent="0.35">
      <c r="E111" s="225"/>
      <c r="F111" s="225"/>
    </row>
    <row r="112" spans="5:6" x14ac:dyDescent="0.35">
      <c r="E112" s="225"/>
      <c r="F112" s="225"/>
    </row>
    <row r="113" spans="5:6" x14ac:dyDescent="0.35">
      <c r="E113" s="225"/>
      <c r="F113" s="225"/>
    </row>
    <row r="114" spans="5:6" x14ac:dyDescent="0.35">
      <c r="E114" s="225"/>
      <c r="F114" s="225"/>
    </row>
    <row r="115" spans="5:6" x14ac:dyDescent="0.35">
      <c r="E115" s="225"/>
      <c r="F115" s="225"/>
    </row>
    <row r="116" spans="5:6" x14ac:dyDescent="0.35">
      <c r="E116" s="225"/>
      <c r="F116" s="225"/>
    </row>
    <row r="117" spans="5:6" x14ac:dyDescent="0.35">
      <c r="E117" s="225"/>
      <c r="F117" s="225"/>
    </row>
    <row r="118" spans="5:6" x14ac:dyDescent="0.35">
      <c r="E118" s="225"/>
      <c r="F118" s="225"/>
    </row>
    <row r="119" spans="5:6" x14ac:dyDescent="0.35">
      <c r="E119" s="225"/>
      <c r="F119" s="225"/>
    </row>
    <row r="120" spans="5:6" x14ac:dyDescent="0.35">
      <c r="E120" s="225"/>
      <c r="F120" s="225"/>
    </row>
    <row r="121" spans="5:6" x14ac:dyDescent="0.35">
      <c r="E121" s="225"/>
      <c r="F121" s="225"/>
    </row>
    <row r="122" spans="5:6" x14ac:dyDescent="0.35">
      <c r="E122" s="225"/>
      <c r="F122" s="225"/>
    </row>
    <row r="123" spans="5:6" x14ac:dyDescent="0.35">
      <c r="E123" s="225"/>
      <c r="F123" s="225"/>
    </row>
    <row r="124" spans="5:6" x14ac:dyDescent="0.35">
      <c r="E124" s="225"/>
      <c r="F124" s="225"/>
    </row>
    <row r="125" spans="5:6" x14ac:dyDescent="0.35">
      <c r="E125" s="225"/>
      <c r="F125" s="225"/>
    </row>
    <row r="126" spans="5:6" x14ac:dyDescent="0.35">
      <c r="E126" s="225"/>
      <c r="F126" s="225"/>
    </row>
    <row r="127" spans="5:6" x14ac:dyDescent="0.35">
      <c r="E127" s="225"/>
      <c r="F127" s="225"/>
    </row>
    <row r="128" spans="5:6" x14ac:dyDescent="0.35">
      <c r="E128" s="225"/>
      <c r="F128" s="225"/>
    </row>
    <row r="129" spans="5:6" x14ac:dyDescent="0.35">
      <c r="E129" s="225"/>
      <c r="F129" s="225"/>
    </row>
    <row r="130" spans="5:6" x14ac:dyDescent="0.35">
      <c r="E130" s="225"/>
      <c r="F130" s="225"/>
    </row>
    <row r="131" spans="5:6" x14ac:dyDescent="0.35">
      <c r="E131" s="225"/>
      <c r="F131" s="225"/>
    </row>
    <row r="132" spans="5:6" x14ac:dyDescent="0.35">
      <c r="E132" s="225"/>
      <c r="F132" s="225"/>
    </row>
    <row r="133" spans="5:6" x14ac:dyDescent="0.35">
      <c r="E133" s="225"/>
      <c r="F133" s="225"/>
    </row>
    <row r="134" spans="5:6" x14ac:dyDescent="0.35">
      <c r="E134" s="225"/>
      <c r="F134" s="225"/>
    </row>
    <row r="135" spans="5:6" x14ac:dyDescent="0.35">
      <c r="E135" s="225"/>
      <c r="F135" s="225"/>
    </row>
    <row r="136" spans="5:6" x14ac:dyDescent="0.35">
      <c r="E136" s="225"/>
      <c r="F136" s="225"/>
    </row>
    <row r="137" spans="5:6" x14ac:dyDescent="0.35">
      <c r="E137" s="225"/>
      <c r="F137" s="225"/>
    </row>
    <row r="138" spans="5:6" x14ac:dyDescent="0.35">
      <c r="E138" s="225"/>
      <c r="F138" s="225"/>
    </row>
    <row r="139" spans="5:6" x14ac:dyDescent="0.35">
      <c r="E139" s="225"/>
      <c r="F139" s="225"/>
    </row>
    <row r="140" spans="5:6" x14ac:dyDescent="0.35">
      <c r="E140" s="225"/>
      <c r="F140" s="225"/>
    </row>
    <row r="141" spans="5:6" x14ac:dyDescent="0.35">
      <c r="E141" s="225"/>
      <c r="F141" s="225"/>
    </row>
    <row r="142" spans="5:6" x14ac:dyDescent="0.35">
      <c r="E142" s="225"/>
      <c r="F142" s="225"/>
    </row>
    <row r="143" spans="5:6" x14ac:dyDescent="0.35">
      <c r="E143" s="225"/>
      <c r="F143" s="225"/>
    </row>
    <row r="144" spans="5:6" x14ac:dyDescent="0.35">
      <c r="E144" s="225"/>
      <c r="F144" s="225"/>
    </row>
    <row r="145" spans="5:6" x14ac:dyDescent="0.35">
      <c r="E145" s="225"/>
      <c r="F145" s="225"/>
    </row>
    <row r="146" spans="5:6" x14ac:dyDescent="0.35">
      <c r="E146" s="225"/>
      <c r="F146" s="225"/>
    </row>
    <row r="147" spans="5:6" x14ac:dyDescent="0.35">
      <c r="E147" s="225"/>
      <c r="F147" s="225"/>
    </row>
    <row r="148" spans="5:6" x14ac:dyDescent="0.35">
      <c r="E148" s="225"/>
      <c r="F148" s="225"/>
    </row>
    <row r="149" spans="5:6" x14ac:dyDescent="0.35">
      <c r="E149" s="225"/>
      <c r="F149" s="225"/>
    </row>
    <row r="150" spans="5:6" x14ac:dyDescent="0.35">
      <c r="E150" s="225"/>
      <c r="F150" s="225"/>
    </row>
    <row r="151" spans="5:6" x14ac:dyDescent="0.35">
      <c r="E151" s="225"/>
      <c r="F151" s="225"/>
    </row>
    <row r="152" spans="5:6" x14ac:dyDescent="0.35">
      <c r="E152" s="225"/>
      <c r="F152" s="225"/>
    </row>
    <row r="153" spans="5:6" x14ac:dyDescent="0.35">
      <c r="E153" s="225"/>
      <c r="F153" s="225"/>
    </row>
    <row r="154" spans="5:6" x14ac:dyDescent="0.35">
      <c r="E154" s="225"/>
      <c r="F154" s="225"/>
    </row>
    <row r="155" spans="5:6" x14ac:dyDescent="0.35">
      <c r="E155" s="225"/>
      <c r="F155" s="225"/>
    </row>
    <row r="156" spans="5:6" x14ac:dyDescent="0.35">
      <c r="E156" s="225"/>
      <c r="F156" s="225"/>
    </row>
    <row r="157" spans="5:6" x14ac:dyDescent="0.35">
      <c r="E157" s="225"/>
      <c r="F157" s="225"/>
    </row>
    <row r="158" spans="5:6" x14ac:dyDescent="0.35">
      <c r="E158" s="225"/>
      <c r="F158" s="225"/>
    </row>
    <row r="159" spans="5:6" x14ac:dyDescent="0.35">
      <c r="E159" s="225"/>
      <c r="F159" s="225"/>
    </row>
    <row r="160" spans="5:6" x14ac:dyDescent="0.35">
      <c r="E160" s="225"/>
      <c r="F160" s="225"/>
    </row>
    <row r="161" spans="5:6" x14ac:dyDescent="0.35">
      <c r="E161" s="225"/>
      <c r="F161" s="225"/>
    </row>
    <row r="162" spans="5:6" x14ac:dyDescent="0.35">
      <c r="E162" s="225"/>
      <c r="F162" s="225"/>
    </row>
    <row r="163" spans="5:6" x14ac:dyDescent="0.35">
      <c r="E163" s="225"/>
      <c r="F163" s="225"/>
    </row>
    <row r="164" spans="5:6" x14ac:dyDescent="0.35">
      <c r="E164" s="225"/>
      <c r="F164" s="225"/>
    </row>
    <row r="165" spans="5:6" x14ac:dyDescent="0.35">
      <c r="E165" s="225"/>
      <c r="F165" s="225"/>
    </row>
    <row r="166" spans="5:6" x14ac:dyDescent="0.35">
      <c r="E166" s="225"/>
      <c r="F166" s="225"/>
    </row>
    <row r="167" spans="5:6" x14ac:dyDescent="0.35">
      <c r="E167" s="225"/>
      <c r="F167" s="225"/>
    </row>
    <row r="168" spans="5:6" x14ac:dyDescent="0.35">
      <c r="E168" s="225"/>
      <c r="F168" s="225"/>
    </row>
    <row r="169" spans="5:6" x14ac:dyDescent="0.35">
      <c r="E169" s="225"/>
      <c r="F169" s="225"/>
    </row>
    <row r="170" spans="5:6" x14ac:dyDescent="0.35">
      <c r="E170" s="225"/>
      <c r="F170" s="225"/>
    </row>
    <row r="171" spans="5:6" x14ac:dyDescent="0.35">
      <c r="E171" s="225"/>
      <c r="F171" s="225"/>
    </row>
    <row r="172" spans="5:6" x14ac:dyDescent="0.35">
      <c r="E172" s="225"/>
      <c r="F172" s="225"/>
    </row>
    <row r="173" spans="5:6" x14ac:dyDescent="0.35">
      <c r="E173" s="225"/>
      <c r="F173" s="225"/>
    </row>
    <row r="174" spans="5:6" x14ac:dyDescent="0.35">
      <c r="E174" s="225"/>
      <c r="F174" s="225"/>
    </row>
    <row r="175" spans="5:6" x14ac:dyDescent="0.35">
      <c r="E175" s="225"/>
      <c r="F175" s="225"/>
    </row>
    <row r="176" spans="5:6" x14ac:dyDescent="0.35">
      <c r="E176" s="225"/>
      <c r="F176" s="225"/>
    </row>
    <row r="177" spans="5:6" x14ac:dyDescent="0.35">
      <c r="E177" s="225"/>
      <c r="F177" s="225"/>
    </row>
    <row r="178" spans="5:6" x14ac:dyDescent="0.35">
      <c r="E178" s="225"/>
      <c r="F178" s="225"/>
    </row>
    <row r="179" spans="5:6" x14ac:dyDescent="0.35">
      <c r="E179" s="225"/>
      <c r="F179" s="225"/>
    </row>
    <row r="180" spans="5:6" x14ac:dyDescent="0.35">
      <c r="E180" s="225"/>
      <c r="F180" s="225"/>
    </row>
    <row r="181" spans="5:6" x14ac:dyDescent="0.35">
      <c r="E181" s="225"/>
      <c r="F181" s="225"/>
    </row>
    <row r="182" spans="5:6" x14ac:dyDescent="0.35">
      <c r="E182" s="225"/>
      <c r="F182" s="225"/>
    </row>
    <row r="183" spans="5:6" x14ac:dyDescent="0.35">
      <c r="E183" s="225"/>
      <c r="F183" s="225"/>
    </row>
    <row r="184" spans="5:6" x14ac:dyDescent="0.35">
      <c r="E184" s="225"/>
      <c r="F184" s="225"/>
    </row>
    <row r="185" spans="5:6" x14ac:dyDescent="0.35">
      <c r="E185" s="225"/>
      <c r="F185" s="225"/>
    </row>
    <row r="186" spans="5:6" x14ac:dyDescent="0.35">
      <c r="E186" s="225"/>
      <c r="F186" s="225"/>
    </row>
    <row r="187" spans="5:6" x14ac:dyDescent="0.35">
      <c r="E187" s="225"/>
      <c r="F187" s="225"/>
    </row>
    <row r="188" spans="5:6" x14ac:dyDescent="0.35">
      <c r="E188" s="225"/>
      <c r="F188" s="225"/>
    </row>
    <row r="189" spans="5:6" x14ac:dyDescent="0.35">
      <c r="E189" s="225"/>
      <c r="F189" s="225"/>
    </row>
    <row r="190" spans="5:6" x14ac:dyDescent="0.35">
      <c r="E190" s="225"/>
      <c r="F190" s="225"/>
    </row>
    <row r="191" spans="5:6" x14ac:dyDescent="0.35">
      <c r="E191" s="225"/>
      <c r="F191" s="225"/>
    </row>
    <row r="192" spans="5:6" x14ac:dyDescent="0.35">
      <c r="E192" s="225"/>
      <c r="F192" s="225"/>
    </row>
    <row r="193" spans="5:6" x14ac:dyDescent="0.35">
      <c r="E193" s="225"/>
      <c r="F193" s="225"/>
    </row>
    <row r="194" spans="5:6" x14ac:dyDescent="0.35">
      <c r="E194" s="225"/>
      <c r="F194" s="225"/>
    </row>
    <row r="195" spans="5:6" x14ac:dyDescent="0.35">
      <c r="E195" s="225"/>
      <c r="F195" s="225"/>
    </row>
    <row r="196" spans="5:6" x14ac:dyDescent="0.35">
      <c r="E196" s="225"/>
      <c r="F196" s="225"/>
    </row>
    <row r="197" spans="5:6" x14ac:dyDescent="0.35">
      <c r="E197" s="225"/>
      <c r="F197" s="225"/>
    </row>
    <row r="198" spans="5:6" x14ac:dyDescent="0.35">
      <c r="E198" s="225"/>
      <c r="F198" s="225"/>
    </row>
    <row r="199" spans="5:6" x14ac:dyDescent="0.35">
      <c r="E199" s="225"/>
      <c r="F199" s="225"/>
    </row>
    <row r="200" spans="5:6" x14ac:dyDescent="0.35">
      <c r="E200" s="225"/>
      <c r="F200" s="225"/>
    </row>
    <row r="201" spans="5:6" x14ac:dyDescent="0.35">
      <c r="E201" s="225"/>
      <c r="F201" s="225"/>
    </row>
    <row r="202" spans="5:6" x14ac:dyDescent="0.35">
      <c r="E202" s="225"/>
      <c r="F202" s="225"/>
    </row>
    <row r="203" spans="5:6" x14ac:dyDescent="0.35">
      <c r="E203" s="225"/>
      <c r="F203" s="225"/>
    </row>
    <row r="204" spans="5:6" x14ac:dyDescent="0.35">
      <c r="E204" s="225"/>
      <c r="F204" s="225"/>
    </row>
    <row r="205" spans="5:6" x14ac:dyDescent="0.35">
      <c r="E205" s="225"/>
      <c r="F205" s="225"/>
    </row>
    <row r="206" spans="5:6" x14ac:dyDescent="0.35">
      <c r="E206" s="225"/>
      <c r="F206" s="225"/>
    </row>
    <row r="207" spans="5:6" x14ac:dyDescent="0.35">
      <c r="E207" s="225"/>
      <c r="F207" s="225"/>
    </row>
    <row r="208" spans="5:6" x14ac:dyDescent="0.35">
      <c r="E208" s="225"/>
      <c r="F208" s="225"/>
    </row>
    <row r="209" spans="5:6" x14ac:dyDescent="0.35">
      <c r="E209" s="225"/>
      <c r="F209" s="225"/>
    </row>
    <row r="210" spans="5:6" x14ac:dyDescent="0.35">
      <c r="E210" s="225"/>
      <c r="F210" s="225"/>
    </row>
    <row r="211" spans="5:6" x14ac:dyDescent="0.35">
      <c r="E211" s="225"/>
      <c r="F211" s="225"/>
    </row>
    <row r="212" spans="5:6" x14ac:dyDescent="0.35">
      <c r="E212" s="225"/>
      <c r="F212" s="225"/>
    </row>
    <row r="213" spans="5:6" x14ac:dyDescent="0.35">
      <c r="E213" s="225"/>
      <c r="F213" s="225"/>
    </row>
    <row r="214" spans="5:6" x14ac:dyDescent="0.35">
      <c r="E214" s="225"/>
      <c r="F214" s="225"/>
    </row>
    <row r="215" spans="5:6" x14ac:dyDescent="0.35">
      <c r="E215" s="225"/>
      <c r="F215" s="225"/>
    </row>
    <row r="216" spans="5:6" x14ac:dyDescent="0.35">
      <c r="E216" s="225"/>
      <c r="F216" s="225"/>
    </row>
    <row r="217" spans="5:6" x14ac:dyDescent="0.35">
      <c r="E217" s="225"/>
      <c r="F217" s="225"/>
    </row>
    <row r="218" spans="5:6" x14ac:dyDescent="0.35">
      <c r="E218" s="225"/>
      <c r="F218" s="225"/>
    </row>
    <row r="219" spans="5:6" x14ac:dyDescent="0.35">
      <c r="E219" s="225"/>
      <c r="F219" s="225"/>
    </row>
    <row r="220" spans="5:6" x14ac:dyDescent="0.35">
      <c r="E220" s="225"/>
      <c r="F220" s="225"/>
    </row>
    <row r="221" spans="5:6" x14ac:dyDescent="0.35">
      <c r="E221" s="225"/>
      <c r="F221" s="225"/>
    </row>
    <row r="222" spans="5:6" x14ac:dyDescent="0.35">
      <c r="E222" s="225"/>
      <c r="F222" s="225"/>
    </row>
    <row r="223" spans="5:6" x14ac:dyDescent="0.35">
      <c r="E223" s="225"/>
      <c r="F223" s="225"/>
    </row>
    <row r="224" spans="5:6" x14ac:dyDescent="0.35">
      <c r="E224" s="225"/>
      <c r="F224" s="225"/>
    </row>
    <row r="225" spans="5:6" x14ac:dyDescent="0.35">
      <c r="E225" s="225"/>
      <c r="F225" s="225"/>
    </row>
    <row r="226" spans="5:6" x14ac:dyDescent="0.35">
      <c r="E226" s="225"/>
      <c r="F226" s="225"/>
    </row>
    <row r="227" spans="5:6" x14ac:dyDescent="0.35">
      <c r="E227" s="225"/>
      <c r="F227" s="225"/>
    </row>
    <row r="228" spans="5:6" x14ac:dyDescent="0.35">
      <c r="E228" s="225"/>
      <c r="F228" s="225"/>
    </row>
    <row r="229" spans="5:6" x14ac:dyDescent="0.35">
      <c r="E229" s="225"/>
      <c r="F229" s="225"/>
    </row>
    <row r="230" spans="5:6" x14ac:dyDescent="0.35">
      <c r="E230" s="225"/>
      <c r="F230" s="225"/>
    </row>
    <row r="231" spans="5:6" x14ac:dyDescent="0.35">
      <c r="E231" s="225"/>
      <c r="F231" s="225"/>
    </row>
    <row r="232" spans="5:6" x14ac:dyDescent="0.35">
      <c r="E232" s="225"/>
      <c r="F232" s="225"/>
    </row>
    <row r="233" spans="5:6" x14ac:dyDescent="0.35">
      <c r="E233" s="225"/>
      <c r="F233" s="225"/>
    </row>
    <row r="234" spans="5:6" x14ac:dyDescent="0.35">
      <c r="E234" s="225"/>
      <c r="F234" s="225"/>
    </row>
    <row r="235" spans="5:6" x14ac:dyDescent="0.35">
      <c r="E235" s="225"/>
      <c r="F235" s="225"/>
    </row>
    <row r="236" spans="5:6" x14ac:dyDescent="0.35">
      <c r="E236" s="225"/>
      <c r="F236" s="225"/>
    </row>
    <row r="237" spans="5:6" x14ac:dyDescent="0.35">
      <c r="E237" s="225"/>
      <c r="F237" s="225"/>
    </row>
    <row r="238" spans="5:6" x14ac:dyDescent="0.35">
      <c r="E238" s="225"/>
      <c r="F238" s="225"/>
    </row>
    <row r="239" spans="5:6" x14ac:dyDescent="0.35">
      <c r="E239" s="225"/>
      <c r="F239" s="225"/>
    </row>
    <row r="240" spans="5:6" x14ac:dyDescent="0.35">
      <c r="E240" s="225"/>
      <c r="F240" s="225"/>
    </row>
    <row r="241" spans="5:6" x14ac:dyDescent="0.35">
      <c r="E241" s="225"/>
      <c r="F241" s="225"/>
    </row>
    <row r="242" spans="5:6" x14ac:dyDescent="0.35">
      <c r="E242" s="225"/>
      <c r="F242" s="225"/>
    </row>
    <row r="243" spans="5:6" x14ac:dyDescent="0.35">
      <c r="E243" s="225"/>
      <c r="F243" s="225"/>
    </row>
    <row r="244" spans="5:6" x14ac:dyDescent="0.35">
      <c r="E244" s="225"/>
      <c r="F244" s="225"/>
    </row>
    <row r="245" spans="5:6" x14ac:dyDescent="0.35">
      <c r="E245" s="225"/>
      <c r="F245" s="225"/>
    </row>
    <row r="246" spans="5:6" x14ac:dyDescent="0.35">
      <c r="E246" s="225"/>
      <c r="F246" s="225"/>
    </row>
    <row r="247" spans="5:6" x14ac:dyDescent="0.35">
      <c r="E247" s="225"/>
      <c r="F247" s="225"/>
    </row>
    <row r="248" spans="5:6" x14ac:dyDescent="0.35">
      <c r="E248" s="225"/>
      <c r="F248" s="225"/>
    </row>
    <row r="249" spans="5:6" x14ac:dyDescent="0.35">
      <c r="E249" s="225"/>
      <c r="F249" s="225"/>
    </row>
    <row r="250" spans="5:6" x14ac:dyDescent="0.35">
      <c r="E250" s="225"/>
      <c r="F250" s="225"/>
    </row>
    <row r="251" spans="5:6" x14ac:dyDescent="0.35">
      <c r="E251" s="225"/>
      <c r="F251" s="225"/>
    </row>
    <row r="252" spans="5:6" x14ac:dyDescent="0.35">
      <c r="E252" s="225"/>
      <c r="F252" s="225"/>
    </row>
    <row r="253" spans="5:6" x14ac:dyDescent="0.35">
      <c r="E253" s="225"/>
      <c r="F253" s="225"/>
    </row>
    <row r="254" spans="5:6" x14ac:dyDescent="0.35">
      <c r="E254" s="225"/>
      <c r="F254" s="225"/>
    </row>
    <row r="255" spans="5:6" x14ac:dyDescent="0.35">
      <c r="E255" s="225"/>
      <c r="F255" s="225"/>
    </row>
    <row r="256" spans="5:6" x14ac:dyDescent="0.35">
      <c r="E256" s="225"/>
      <c r="F256" s="225"/>
    </row>
    <row r="257" spans="5:6" x14ac:dyDescent="0.35">
      <c r="E257" s="225"/>
      <c r="F257" s="225"/>
    </row>
    <row r="258" spans="5:6" x14ac:dyDescent="0.35">
      <c r="E258" s="225"/>
      <c r="F258" s="225"/>
    </row>
    <row r="259" spans="5:6" x14ac:dyDescent="0.35">
      <c r="E259" s="225"/>
      <c r="F259" s="225"/>
    </row>
    <row r="260" spans="5:6" x14ac:dyDescent="0.35">
      <c r="E260" s="225"/>
      <c r="F260" s="225"/>
    </row>
    <row r="261" spans="5:6" x14ac:dyDescent="0.35">
      <c r="E261" s="225"/>
      <c r="F261" s="225"/>
    </row>
    <row r="262" spans="5:6" x14ac:dyDescent="0.35">
      <c r="E262" s="225"/>
      <c r="F262" s="225"/>
    </row>
    <row r="263" spans="5:6" x14ac:dyDescent="0.35">
      <c r="E263" s="225"/>
      <c r="F263" s="225"/>
    </row>
    <row r="264" spans="5:6" x14ac:dyDescent="0.35">
      <c r="E264" s="225"/>
      <c r="F264" s="225"/>
    </row>
    <row r="265" spans="5:6" x14ac:dyDescent="0.35">
      <c r="E265" s="225"/>
      <c r="F265" s="225"/>
    </row>
    <row r="266" spans="5:6" x14ac:dyDescent="0.35">
      <c r="E266" s="225"/>
      <c r="F266" s="225"/>
    </row>
    <row r="267" spans="5:6" x14ac:dyDescent="0.35">
      <c r="E267" s="225"/>
      <c r="F267" s="225"/>
    </row>
    <row r="268" spans="5:6" x14ac:dyDescent="0.35">
      <c r="E268" s="225"/>
      <c r="F268" s="225"/>
    </row>
    <row r="269" spans="5:6" x14ac:dyDescent="0.35">
      <c r="E269" s="225"/>
      <c r="F269" s="225"/>
    </row>
    <row r="270" spans="5:6" x14ac:dyDescent="0.35">
      <c r="E270" s="225"/>
      <c r="F270" s="225"/>
    </row>
    <row r="271" spans="5:6" x14ac:dyDescent="0.35">
      <c r="E271" s="225"/>
      <c r="F271" s="225"/>
    </row>
    <row r="272" spans="5:6" x14ac:dyDescent="0.35">
      <c r="E272" s="225"/>
      <c r="F272" s="225"/>
    </row>
    <row r="273" spans="5:6" x14ac:dyDescent="0.35">
      <c r="E273" s="225"/>
      <c r="F273" s="225"/>
    </row>
    <row r="274" spans="5:6" x14ac:dyDescent="0.35">
      <c r="E274" s="225"/>
      <c r="F274" s="225"/>
    </row>
    <row r="275" spans="5:6" x14ac:dyDescent="0.35">
      <c r="E275" s="225"/>
      <c r="F275" s="225"/>
    </row>
    <row r="276" spans="5:6" x14ac:dyDescent="0.35">
      <c r="E276" s="225"/>
      <c r="F276" s="225"/>
    </row>
    <row r="277" spans="5:6" x14ac:dyDescent="0.35">
      <c r="E277" s="225"/>
      <c r="F277" s="225"/>
    </row>
    <row r="278" spans="5:6" x14ac:dyDescent="0.35">
      <c r="E278" s="225"/>
      <c r="F278" s="225"/>
    </row>
    <row r="279" spans="5:6" x14ac:dyDescent="0.35">
      <c r="E279" s="225"/>
      <c r="F279" s="225"/>
    </row>
    <row r="280" spans="5:6" x14ac:dyDescent="0.35">
      <c r="E280" s="225"/>
      <c r="F280" s="225"/>
    </row>
    <row r="281" spans="5:6" x14ac:dyDescent="0.35">
      <c r="E281" s="225"/>
      <c r="F281" s="225"/>
    </row>
    <row r="282" spans="5:6" x14ac:dyDescent="0.35">
      <c r="E282" s="225"/>
      <c r="F282" s="225"/>
    </row>
    <row r="283" spans="5:6" x14ac:dyDescent="0.35">
      <c r="E283" s="225"/>
      <c r="F283" s="225"/>
    </row>
    <row r="284" spans="5:6" x14ac:dyDescent="0.35">
      <c r="E284" s="225"/>
      <c r="F284" s="225"/>
    </row>
    <row r="285" spans="5:6" x14ac:dyDescent="0.35">
      <c r="E285" s="225"/>
      <c r="F285" s="225"/>
    </row>
    <row r="286" spans="5:6" x14ac:dyDescent="0.35">
      <c r="E286" s="225"/>
      <c r="F286" s="225"/>
    </row>
    <row r="287" spans="5:6" x14ac:dyDescent="0.35">
      <c r="E287" s="225"/>
      <c r="F287" s="225"/>
    </row>
    <row r="288" spans="5:6" x14ac:dyDescent="0.35">
      <c r="E288" s="225"/>
      <c r="F288" s="225"/>
    </row>
    <row r="289" spans="5:6" x14ac:dyDescent="0.35">
      <c r="E289" s="225"/>
      <c r="F289" s="225"/>
    </row>
    <row r="290" spans="5:6" x14ac:dyDescent="0.35">
      <c r="E290" s="225"/>
      <c r="F290" s="225"/>
    </row>
    <row r="291" spans="5:6" x14ac:dyDescent="0.35">
      <c r="E291" s="225"/>
      <c r="F291" s="225"/>
    </row>
    <row r="292" spans="5:6" x14ac:dyDescent="0.35">
      <c r="E292" s="225"/>
      <c r="F292" s="225"/>
    </row>
    <row r="293" spans="5:6" x14ac:dyDescent="0.35">
      <c r="E293" s="225"/>
      <c r="F293" s="225"/>
    </row>
    <row r="294" spans="5:6" x14ac:dyDescent="0.35">
      <c r="E294" s="225"/>
      <c r="F294" s="225"/>
    </row>
    <row r="295" spans="5:6" x14ac:dyDescent="0.35">
      <c r="E295" s="225"/>
      <c r="F295" s="225"/>
    </row>
    <row r="296" spans="5:6" x14ac:dyDescent="0.35">
      <c r="E296" s="225"/>
      <c r="F296" s="225"/>
    </row>
    <row r="297" spans="5:6" x14ac:dyDescent="0.35">
      <c r="E297" s="225"/>
      <c r="F297" s="225"/>
    </row>
    <row r="298" spans="5:6" x14ac:dyDescent="0.35">
      <c r="E298" s="225"/>
      <c r="F298" s="225"/>
    </row>
    <row r="299" spans="5:6" x14ac:dyDescent="0.35">
      <c r="E299" s="225"/>
      <c r="F299" s="225"/>
    </row>
    <row r="300" spans="5:6" x14ac:dyDescent="0.35">
      <c r="E300" s="225"/>
      <c r="F300" s="225"/>
    </row>
    <row r="301" spans="5:6" x14ac:dyDescent="0.35">
      <c r="E301" s="225"/>
      <c r="F301" s="225"/>
    </row>
    <row r="302" spans="5:6" x14ac:dyDescent="0.35">
      <c r="E302" s="225"/>
      <c r="F302" s="225"/>
    </row>
    <row r="303" spans="5:6" x14ac:dyDescent="0.35">
      <c r="E303" s="225"/>
      <c r="F303" s="225"/>
    </row>
    <row r="304" spans="5:6" x14ac:dyDescent="0.35">
      <c r="E304" s="225"/>
      <c r="F304" s="225"/>
    </row>
    <row r="305" spans="5:6" x14ac:dyDescent="0.35">
      <c r="E305" s="225"/>
      <c r="F305" s="225"/>
    </row>
    <row r="306" spans="5:6" x14ac:dyDescent="0.35">
      <c r="E306" s="225"/>
      <c r="F306" s="225"/>
    </row>
    <row r="307" spans="5:6" x14ac:dyDescent="0.35">
      <c r="E307" s="225"/>
      <c r="F307" s="225"/>
    </row>
    <row r="308" spans="5:6" x14ac:dyDescent="0.35">
      <c r="E308" s="225"/>
      <c r="F308" s="225"/>
    </row>
    <row r="309" spans="5:6" x14ac:dyDescent="0.35">
      <c r="E309" s="225"/>
      <c r="F309" s="225"/>
    </row>
    <row r="310" spans="5:6" x14ac:dyDescent="0.35">
      <c r="E310" s="225"/>
      <c r="F310" s="225"/>
    </row>
    <row r="311" spans="5:6" x14ac:dyDescent="0.35">
      <c r="E311" s="225"/>
      <c r="F311" s="225"/>
    </row>
    <row r="312" spans="5:6" x14ac:dyDescent="0.35">
      <c r="E312" s="225"/>
      <c r="F312" s="225"/>
    </row>
    <row r="313" spans="5:6" x14ac:dyDescent="0.35">
      <c r="E313" s="225"/>
      <c r="F313" s="225"/>
    </row>
    <row r="314" spans="5:6" x14ac:dyDescent="0.35">
      <c r="E314" s="225"/>
      <c r="F314" s="225"/>
    </row>
    <row r="315" spans="5:6" x14ac:dyDescent="0.35">
      <c r="E315" s="225"/>
      <c r="F315" s="225"/>
    </row>
    <row r="316" spans="5:6" x14ac:dyDescent="0.35">
      <c r="E316" s="225"/>
      <c r="F316" s="225"/>
    </row>
    <row r="317" spans="5:6" x14ac:dyDescent="0.35">
      <c r="E317" s="225"/>
      <c r="F317" s="225"/>
    </row>
    <row r="318" spans="5:6" x14ac:dyDescent="0.35">
      <c r="E318" s="225"/>
      <c r="F318" s="225"/>
    </row>
    <row r="319" spans="5:6" x14ac:dyDescent="0.35">
      <c r="E319" s="225"/>
      <c r="F319" s="225"/>
    </row>
    <row r="320" spans="5:6" x14ac:dyDescent="0.35">
      <c r="E320" s="225"/>
      <c r="F320" s="225"/>
    </row>
    <row r="321" spans="5:6" x14ac:dyDescent="0.35">
      <c r="E321" s="225"/>
      <c r="F321" s="225"/>
    </row>
    <row r="322" spans="5:6" x14ac:dyDescent="0.35">
      <c r="E322" s="225"/>
      <c r="F322" s="225"/>
    </row>
    <row r="323" spans="5:6" x14ac:dyDescent="0.35">
      <c r="E323" s="225"/>
      <c r="F323" s="225"/>
    </row>
    <row r="324" spans="5:6" x14ac:dyDescent="0.35">
      <c r="E324" s="225"/>
      <c r="F324" s="225"/>
    </row>
    <row r="325" spans="5:6" x14ac:dyDescent="0.35">
      <c r="E325" s="225"/>
      <c r="F325" s="225"/>
    </row>
    <row r="326" spans="5:6" x14ac:dyDescent="0.35">
      <c r="E326" s="225"/>
      <c r="F326" s="225"/>
    </row>
    <row r="327" spans="5:6" x14ac:dyDescent="0.35">
      <c r="E327" s="225"/>
      <c r="F327" s="225"/>
    </row>
    <row r="328" spans="5:6" x14ac:dyDescent="0.35">
      <c r="E328" s="225"/>
      <c r="F328" s="225"/>
    </row>
    <row r="329" spans="5:6" x14ac:dyDescent="0.35">
      <c r="E329" s="225"/>
      <c r="F329" s="225"/>
    </row>
    <row r="330" spans="5:6" x14ac:dyDescent="0.35">
      <c r="E330" s="225"/>
      <c r="F330" s="225"/>
    </row>
    <row r="331" spans="5:6" x14ac:dyDescent="0.35">
      <c r="E331" s="225"/>
      <c r="F331" s="225"/>
    </row>
    <row r="332" spans="5:6" x14ac:dyDescent="0.35">
      <c r="E332" s="225"/>
      <c r="F332" s="225"/>
    </row>
    <row r="333" spans="5:6" x14ac:dyDescent="0.35">
      <c r="E333" s="225"/>
      <c r="F333" s="225"/>
    </row>
    <row r="334" spans="5:6" x14ac:dyDescent="0.35">
      <c r="E334" s="225"/>
      <c r="F334" s="225"/>
    </row>
    <row r="335" spans="5:6" x14ac:dyDescent="0.35">
      <c r="E335" s="225"/>
      <c r="F335" s="225"/>
    </row>
    <row r="336" spans="5:6" x14ac:dyDescent="0.35">
      <c r="E336" s="225"/>
      <c r="F336" s="225"/>
    </row>
    <row r="337" spans="5:6" x14ac:dyDescent="0.35">
      <c r="E337" s="225"/>
      <c r="F337" s="225"/>
    </row>
    <row r="338" spans="5:6" x14ac:dyDescent="0.35">
      <c r="E338" s="225"/>
      <c r="F338" s="225"/>
    </row>
    <row r="339" spans="5:6" x14ac:dyDescent="0.35">
      <c r="E339" s="225"/>
      <c r="F339" s="225"/>
    </row>
    <row r="340" spans="5:6" x14ac:dyDescent="0.35">
      <c r="E340" s="225"/>
      <c r="F340" s="225"/>
    </row>
    <row r="341" spans="5:6" x14ac:dyDescent="0.35">
      <c r="E341" s="225"/>
      <c r="F341" s="225"/>
    </row>
    <row r="342" spans="5:6" x14ac:dyDescent="0.35">
      <c r="E342" s="225"/>
      <c r="F342" s="225"/>
    </row>
    <row r="343" spans="5:6" x14ac:dyDescent="0.35">
      <c r="E343" s="225"/>
      <c r="F343" s="225"/>
    </row>
    <row r="344" spans="5:6" x14ac:dyDescent="0.35">
      <c r="E344" s="225"/>
      <c r="F344" s="225"/>
    </row>
    <row r="345" spans="5:6" x14ac:dyDescent="0.35">
      <c r="E345" s="225"/>
      <c r="F345" s="225"/>
    </row>
    <row r="346" spans="5:6" x14ac:dyDescent="0.35">
      <c r="E346" s="225"/>
      <c r="F346" s="225"/>
    </row>
    <row r="347" spans="5:6" x14ac:dyDescent="0.35">
      <c r="E347" s="225"/>
      <c r="F347" s="225"/>
    </row>
    <row r="348" spans="5:6" x14ac:dyDescent="0.35">
      <c r="E348" s="225"/>
      <c r="F348" s="225"/>
    </row>
    <row r="349" spans="5:6" x14ac:dyDescent="0.35">
      <c r="E349" s="225"/>
      <c r="F349" s="225"/>
    </row>
    <row r="350" spans="5:6" x14ac:dyDescent="0.35">
      <c r="E350" s="225"/>
      <c r="F350" s="225"/>
    </row>
    <row r="351" spans="5:6" x14ac:dyDescent="0.35">
      <c r="E351" s="225"/>
      <c r="F351" s="225"/>
    </row>
    <row r="352" spans="5:6" x14ac:dyDescent="0.35">
      <c r="E352" s="225"/>
      <c r="F352" s="225"/>
    </row>
    <row r="353" spans="5:6" x14ac:dyDescent="0.35">
      <c r="E353" s="225"/>
      <c r="F353" s="225"/>
    </row>
    <row r="354" spans="5:6" x14ac:dyDescent="0.35">
      <c r="E354" s="225"/>
      <c r="F354" s="225"/>
    </row>
    <row r="355" spans="5:6" x14ac:dyDescent="0.35">
      <c r="E355" s="225"/>
      <c r="F355" s="225"/>
    </row>
    <row r="356" spans="5:6" x14ac:dyDescent="0.35">
      <c r="E356" s="225"/>
      <c r="F356" s="225"/>
    </row>
    <row r="357" spans="5:6" x14ac:dyDescent="0.35">
      <c r="E357" s="225"/>
      <c r="F357" s="225"/>
    </row>
    <row r="358" spans="5:6" x14ac:dyDescent="0.35">
      <c r="E358" s="225"/>
      <c r="F358" s="225"/>
    </row>
    <row r="359" spans="5:6" x14ac:dyDescent="0.35">
      <c r="E359" s="225"/>
      <c r="F359" s="225"/>
    </row>
    <row r="360" spans="5:6" x14ac:dyDescent="0.35">
      <c r="E360" s="225"/>
      <c r="F360" s="225"/>
    </row>
    <row r="361" spans="5:6" x14ac:dyDescent="0.35">
      <c r="E361" s="225"/>
      <c r="F361" s="225"/>
    </row>
    <row r="362" spans="5:6" x14ac:dyDescent="0.35">
      <c r="E362" s="225"/>
      <c r="F362" s="225"/>
    </row>
    <row r="363" spans="5:6" x14ac:dyDescent="0.35">
      <c r="E363" s="225"/>
      <c r="F363" s="225"/>
    </row>
    <row r="364" spans="5:6" x14ac:dyDescent="0.35">
      <c r="E364" s="225"/>
      <c r="F364" s="225"/>
    </row>
    <row r="365" spans="5:6" x14ac:dyDescent="0.35">
      <c r="E365" s="225"/>
      <c r="F365" s="225"/>
    </row>
    <row r="366" spans="5:6" x14ac:dyDescent="0.35">
      <c r="E366" s="225"/>
      <c r="F366" s="225"/>
    </row>
    <row r="367" spans="5:6" x14ac:dyDescent="0.35">
      <c r="E367" s="225"/>
      <c r="F367" s="225"/>
    </row>
    <row r="368" spans="5:6" x14ac:dyDescent="0.35">
      <c r="E368" s="225"/>
      <c r="F368" s="225"/>
    </row>
    <row r="369" spans="5:6" x14ac:dyDescent="0.35">
      <c r="E369" s="225"/>
      <c r="F369" s="225"/>
    </row>
    <row r="370" spans="5:6" x14ac:dyDescent="0.35">
      <c r="E370" s="225"/>
      <c r="F370" s="225"/>
    </row>
    <row r="371" spans="5:6" x14ac:dyDescent="0.35">
      <c r="E371" s="225"/>
      <c r="F371" s="225"/>
    </row>
    <row r="372" spans="5:6" x14ac:dyDescent="0.35">
      <c r="E372" s="225"/>
      <c r="F372" s="225"/>
    </row>
    <row r="373" spans="5:6" x14ac:dyDescent="0.35">
      <c r="E373" s="225"/>
      <c r="F373" s="225"/>
    </row>
    <row r="374" spans="5:6" x14ac:dyDescent="0.35">
      <c r="E374" s="225"/>
      <c r="F374" s="225"/>
    </row>
    <row r="375" spans="5:6" x14ac:dyDescent="0.35">
      <c r="E375" s="225"/>
      <c r="F375" s="225"/>
    </row>
    <row r="376" spans="5:6" x14ac:dyDescent="0.35">
      <c r="E376" s="225"/>
      <c r="F376" s="225"/>
    </row>
    <row r="377" spans="5:6" x14ac:dyDescent="0.35">
      <c r="E377" s="225"/>
      <c r="F377" s="225"/>
    </row>
    <row r="378" spans="5:6" x14ac:dyDescent="0.35">
      <c r="E378" s="225"/>
      <c r="F378" s="225"/>
    </row>
    <row r="379" spans="5:6" x14ac:dyDescent="0.35">
      <c r="E379" s="225"/>
      <c r="F379" s="225"/>
    </row>
    <row r="380" spans="5:6" x14ac:dyDescent="0.35">
      <c r="E380" s="225"/>
      <c r="F380" s="225"/>
    </row>
    <row r="381" spans="5:6" x14ac:dyDescent="0.35">
      <c r="E381" s="225"/>
      <c r="F381" s="225"/>
    </row>
    <row r="382" spans="5:6" x14ac:dyDescent="0.35">
      <c r="E382" s="225"/>
      <c r="F382" s="225"/>
    </row>
    <row r="383" spans="5:6" x14ac:dyDescent="0.35">
      <c r="E383" s="225"/>
      <c r="F383" s="225"/>
    </row>
    <row r="384" spans="5:6" x14ac:dyDescent="0.35">
      <c r="E384" s="225"/>
      <c r="F384" s="225"/>
    </row>
    <row r="385" spans="5:6" x14ac:dyDescent="0.35">
      <c r="E385" s="225"/>
      <c r="F385" s="225"/>
    </row>
    <row r="386" spans="5:6" x14ac:dyDescent="0.35">
      <c r="E386" s="225"/>
      <c r="F386" s="225"/>
    </row>
    <row r="387" spans="5:6" x14ac:dyDescent="0.35">
      <c r="E387" s="225"/>
      <c r="F387" s="225"/>
    </row>
    <row r="388" spans="5:6" x14ac:dyDescent="0.35">
      <c r="E388" s="225"/>
      <c r="F388" s="225"/>
    </row>
    <row r="389" spans="5:6" x14ac:dyDescent="0.35">
      <c r="E389" s="225"/>
      <c r="F389" s="225"/>
    </row>
    <row r="390" spans="5:6" x14ac:dyDescent="0.35">
      <c r="E390" s="225"/>
      <c r="F390" s="225"/>
    </row>
    <row r="391" spans="5:6" x14ac:dyDescent="0.35">
      <c r="E391" s="225"/>
      <c r="F391" s="225"/>
    </row>
    <row r="392" spans="5:6" x14ac:dyDescent="0.35">
      <c r="E392" s="225"/>
      <c r="F392" s="225"/>
    </row>
    <row r="393" spans="5:6" x14ac:dyDescent="0.35">
      <c r="E393" s="225"/>
      <c r="F393" s="225"/>
    </row>
    <row r="394" spans="5:6" x14ac:dyDescent="0.35">
      <c r="E394" s="225"/>
      <c r="F394" s="225"/>
    </row>
    <row r="395" spans="5:6" x14ac:dyDescent="0.35">
      <c r="E395" s="225"/>
      <c r="F395" s="225"/>
    </row>
    <row r="396" spans="5:6" x14ac:dyDescent="0.35">
      <c r="E396" s="225"/>
      <c r="F396" s="225"/>
    </row>
    <row r="397" spans="5:6" x14ac:dyDescent="0.35">
      <c r="E397" s="225"/>
      <c r="F397" s="225"/>
    </row>
    <row r="398" spans="5:6" x14ac:dyDescent="0.35">
      <c r="E398" s="225"/>
      <c r="F398" s="225"/>
    </row>
    <row r="399" spans="5:6" x14ac:dyDescent="0.35">
      <c r="E399" s="225"/>
      <c r="F399" s="225"/>
    </row>
    <row r="400" spans="5:6" x14ac:dyDescent="0.35">
      <c r="E400" s="225"/>
      <c r="F400" s="225"/>
    </row>
    <row r="401" spans="5:6" x14ac:dyDescent="0.35">
      <c r="E401" s="225"/>
      <c r="F401" s="225"/>
    </row>
    <row r="402" spans="5:6" x14ac:dyDescent="0.35">
      <c r="E402" s="225"/>
      <c r="F402" s="225"/>
    </row>
    <row r="403" spans="5:6" x14ac:dyDescent="0.35">
      <c r="E403" s="225"/>
      <c r="F403" s="225"/>
    </row>
    <row r="404" spans="5:6" x14ac:dyDescent="0.35">
      <c r="E404" s="225"/>
      <c r="F404" s="225"/>
    </row>
    <row r="405" spans="5:6" x14ac:dyDescent="0.35">
      <c r="E405" s="225"/>
      <c r="F405" s="225"/>
    </row>
    <row r="406" spans="5:6" x14ac:dyDescent="0.35">
      <c r="E406" s="225"/>
      <c r="F406" s="225"/>
    </row>
    <row r="407" spans="5:6" x14ac:dyDescent="0.35">
      <c r="E407" s="225"/>
      <c r="F407" s="225"/>
    </row>
    <row r="408" spans="5:6" x14ac:dyDescent="0.35">
      <c r="E408" s="225"/>
      <c r="F408" s="225"/>
    </row>
    <row r="409" spans="5:6" x14ac:dyDescent="0.35">
      <c r="E409" s="225"/>
      <c r="F409" s="225"/>
    </row>
    <row r="410" spans="5:6" x14ac:dyDescent="0.35">
      <c r="E410" s="225"/>
      <c r="F410" s="225"/>
    </row>
    <row r="411" spans="5:6" x14ac:dyDescent="0.35">
      <c r="E411" s="225"/>
      <c r="F411" s="225"/>
    </row>
    <row r="412" spans="5:6" x14ac:dyDescent="0.35">
      <c r="E412" s="225"/>
      <c r="F412" s="225"/>
    </row>
    <row r="413" spans="5:6" x14ac:dyDescent="0.35">
      <c r="E413" s="225"/>
      <c r="F413" s="225"/>
    </row>
    <row r="414" spans="5:6" x14ac:dyDescent="0.35">
      <c r="E414" s="225"/>
      <c r="F414" s="225"/>
    </row>
    <row r="415" spans="5:6" x14ac:dyDescent="0.35">
      <c r="E415" s="225"/>
      <c r="F415" s="225"/>
    </row>
    <row r="416" spans="5:6" x14ac:dyDescent="0.35">
      <c r="E416" s="225"/>
      <c r="F416" s="225"/>
    </row>
    <row r="417" spans="5:6" x14ac:dyDescent="0.35">
      <c r="E417" s="225"/>
      <c r="F417" s="225"/>
    </row>
    <row r="418" spans="5:6" x14ac:dyDescent="0.35">
      <c r="E418" s="225"/>
      <c r="F418" s="225"/>
    </row>
    <row r="419" spans="5:6" x14ac:dyDescent="0.35">
      <c r="E419" s="225"/>
      <c r="F419" s="225"/>
    </row>
    <row r="420" spans="5:6" x14ac:dyDescent="0.35">
      <c r="E420" s="225"/>
      <c r="F420" s="225"/>
    </row>
    <row r="421" spans="5:6" x14ac:dyDescent="0.35">
      <c r="E421" s="225"/>
      <c r="F421" s="225"/>
    </row>
    <row r="422" spans="5:6" x14ac:dyDescent="0.35">
      <c r="E422" s="225"/>
      <c r="F422" s="225"/>
    </row>
    <row r="423" spans="5:6" x14ac:dyDescent="0.35">
      <c r="E423" s="225"/>
      <c r="F423" s="225"/>
    </row>
    <row r="424" spans="5:6" x14ac:dyDescent="0.35">
      <c r="E424" s="225"/>
      <c r="F424" s="225"/>
    </row>
    <row r="425" spans="5:6" x14ac:dyDescent="0.35">
      <c r="E425" s="225"/>
      <c r="F425" s="225"/>
    </row>
    <row r="426" spans="5:6" x14ac:dyDescent="0.35">
      <c r="E426" s="225"/>
      <c r="F426" s="225"/>
    </row>
    <row r="427" spans="5:6" x14ac:dyDescent="0.35">
      <c r="E427" s="225"/>
      <c r="F427" s="225"/>
    </row>
    <row r="428" spans="5:6" x14ac:dyDescent="0.35">
      <c r="E428" s="225"/>
      <c r="F428" s="225"/>
    </row>
    <row r="429" spans="5:6" x14ac:dyDescent="0.35">
      <c r="E429" s="225"/>
      <c r="F429" s="225"/>
    </row>
    <row r="430" spans="5:6" x14ac:dyDescent="0.35">
      <c r="E430" s="225"/>
      <c r="F430" s="225"/>
    </row>
    <row r="431" spans="5:6" x14ac:dyDescent="0.35">
      <c r="E431" s="225"/>
      <c r="F431" s="225"/>
    </row>
    <row r="432" spans="5:6" x14ac:dyDescent="0.35">
      <c r="E432" s="225"/>
      <c r="F432" s="225"/>
    </row>
    <row r="433" spans="5:6" x14ac:dyDescent="0.35">
      <c r="E433" s="225"/>
      <c r="F433" s="225"/>
    </row>
    <row r="434" spans="5:6" x14ac:dyDescent="0.35">
      <c r="E434" s="225"/>
      <c r="F434" s="225"/>
    </row>
    <row r="435" spans="5:6" x14ac:dyDescent="0.35">
      <c r="E435" s="225"/>
      <c r="F435" s="225"/>
    </row>
    <row r="436" spans="5:6" x14ac:dyDescent="0.35">
      <c r="E436" s="225"/>
      <c r="F436" s="225"/>
    </row>
    <row r="437" spans="5:6" x14ac:dyDescent="0.35">
      <c r="E437" s="225"/>
      <c r="F437" s="225"/>
    </row>
    <row r="438" spans="5:6" x14ac:dyDescent="0.35">
      <c r="E438" s="225"/>
      <c r="F438" s="225"/>
    </row>
    <row r="439" spans="5:6" x14ac:dyDescent="0.35">
      <c r="E439" s="225"/>
      <c r="F439" s="225"/>
    </row>
    <row r="440" spans="5:6" x14ac:dyDescent="0.35">
      <c r="E440" s="225"/>
      <c r="F440" s="225"/>
    </row>
    <row r="441" spans="5:6" x14ac:dyDescent="0.35">
      <c r="E441" s="225"/>
      <c r="F441" s="225"/>
    </row>
    <row r="442" spans="5:6" x14ac:dyDescent="0.35">
      <c r="E442" s="225"/>
      <c r="F442" s="225"/>
    </row>
    <row r="443" spans="5:6" x14ac:dyDescent="0.35">
      <c r="E443" s="225"/>
      <c r="F443" s="225"/>
    </row>
    <row r="444" spans="5:6" x14ac:dyDescent="0.35">
      <c r="E444" s="225"/>
      <c r="F444" s="225"/>
    </row>
    <row r="445" spans="5:6" x14ac:dyDescent="0.35">
      <c r="E445" s="225"/>
      <c r="F445" s="225"/>
    </row>
    <row r="446" spans="5:6" x14ac:dyDescent="0.35">
      <c r="E446" s="225"/>
      <c r="F446" s="225"/>
    </row>
    <row r="447" spans="5:6" x14ac:dyDescent="0.35">
      <c r="E447" s="225"/>
      <c r="F447" s="225"/>
    </row>
    <row r="448" spans="5:6" x14ac:dyDescent="0.35">
      <c r="E448" s="225"/>
      <c r="F448" s="225"/>
    </row>
    <row r="449" spans="5:6" x14ac:dyDescent="0.35">
      <c r="E449" s="225"/>
      <c r="F449" s="225"/>
    </row>
    <row r="450" spans="5:6" x14ac:dyDescent="0.35">
      <c r="E450" s="225"/>
      <c r="F450" s="225"/>
    </row>
    <row r="451" spans="5:6" x14ac:dyDescent="0.35">
      <c r="E451" s="225"/>
      <c r="F451" s="225"/>
    </row>
    <row r="452" spans="5:6" x14ac:dyDescent="0.35">
      <c r="E452" s="225"/>
      <c r="F452" s="225"/>
    </row>
    <row r="453" spans="5:6" x14ac:dyDescent="0.35">
      <c r="E453" s="225"/>
      <c r="F453" s="225"/>
    </row>
    <row r="454" spans="5:6" x14ac:dyDescent="0.35">
      <c r="E454" s="225"/>
      <c r="F454" s="225"/>
    </row>
    <row r="455" spans="5:6" x14ac:dyDescent="0.35">
      <c r="E455" s="225"/>
      <c r="F455" s="225"/>
    </row>
    <row r="456" spans="5:6" x14ac:dyDescent="0.35">
      <c r="E456" s="225"/>
      <c r="F456" s="225"/>
    </row>
    <row r="457" spans="5:6" x14ac:dyDescent="0.35">
      <c r="E457" s="225"/>
      <c r="F457" s="225"/>
    </row>
    <row r="458" spans="5:6" x14ac:dyDescent="0.35">
      <c r="E458" s="225"/>
      <c r="F458" s="225"/>
    </row>
    <row r="459" spans="5:6" x14ac:dyDescent="0.35">
      <c r="E459" s="225"/>
      <c r="F459" s="225"/>
    </row>
    <row r="460" spans="5:6" x14ac:dyDescent="0.35">
      <c r="E460" s="225"/>
      <c r="F460" s="225"/>
    </row>
    <row r="461" spans="5:6" x14ac:dyDescent="0.35">
      <c r="E461" s="225"/>
      <c r="F461" s="225"/>
    </row>
    <row r="462" spans="5:6" x14ac:dyDescent="0.35">
      <c r="E462" s="225"/>
      <c r="F462" s="225"/>
    </row>
    <row r="463" spans="5:6" x14ac:dyDescent="0.35">
      <c r="E463" s="225"/>
      <c r="F463" s="225"/>
    </row>
    <row r="464" spans="5:6" x14ac:dyDescent="0.35">
      <c r="E464" s="225"/>
      <c r="F464" s="225"/>
    </row>
    <row r="465" spans="5:6" x14ac:dyDescent="0.35">
      <c r="E465" s="225"/>
      <c r="F465" s="225"/>
    </row>
    <row r="466" spans="5:6" x14ac:dyDescent="0.35">
      <c r="E466" s="225"/>
      <c r="F466" s="225"/>
    </row>
    <row r="467" spans="5:6" x14ac:dyDescent="0.35">
      <c r="E467" s="225"/>
      <c r="F467" s="225"/>
    </row>
    <row r="468" spans="5:6" x14ac:dyDescent="0.35">
      <c r="E468" s="225"/>
      <c r="F468" s="225"/>
    </row>
    <row r="469" spans="5:6" x14ac:dyDescent="0.35">
      <c r="E469" s="225"/>
      <c r="F469" s="225"/>
    </row>
    <row r="470" spans="5:6" x14ac:dyDescent="0.35">
      <c r="E470" s="225"/>
      <c r="F470" s="225"/>
    </row>
    <row r="471" spans="5:6" x14ac:dyDescent="0.35">
      <c r="E471" s="225"/>
      <c r="F471" s="225"/>
    </row>
    <row r="472" spans="5:6" x14ac:dyDescent="0.35">
      <c r="E472" s="225"/>
      <c r="F472" s="225"/>
    </row>
    <row r="473" spans="5:6" x14ac:dyDescent="0.35">
      <c r="E473" s="225"/>
      <c r="F473" s="225"/>
    </row>
    <row r="474" spans="5:6" x14ac:dyDescent="0.35">
      <c r="E474" s="225"/>
      <c r="F474" s="225"/>
    </row>
    <row r="475" spans="5:6" x14ac:dyDescent="0.35">
      <c r="E475" s="225"/>
      <c r="F475" s="225"/>
    </row>
    <row r="476" spans="5:6" x14ac:dyDescent="0.35">
      <c r="E476" s="225"/>
      <c r="F476" s="225"/>
    </row>
    <row r="477" spans="5:6" x14ac:dyDescent="0.35">
      <c r="E477" s="225"/>
      <c r="F477" s="225"/>
    </row>
    <row r="478" spans="5:6" x14ac:dyDescent="0.35">
      <c r="E478" s="225"/>
      <c r="F478" s="225"/>
    </row>
    <row r="479" spans="5:6" x14ac:dyDescent="0.35">
      <c r="E479" s="225"/>
      <c r="F479" s="225"/>
    </row>
    <row r="480" spans="5:6" x14ac:dyDescent="0.35">
      <c r="E480" s="225"/>
      <c r="F480" s="225"/>
    </row>
    <row r="481" spans="5:6" x14ac:dyDescent="0.35">
      <c r="E481" s="225"/>
      <c r="F481" s="225"/>
    </row>
    <row r="482" spans="5:6" x14ac:dyDescent="0.35">
      <c r="E482" s="225"/>
      <c r="F482" s="225"/>
    </row>
    <row r="483" spans="5:6" x14ac:dyDescent="0.35">
      <c r="E483" s="225"/>
      <c r="F483" s="225"/>
    </row>
    <row r="484" spans="5:6" x14ac:dyDescent="0.35">
      <c r="E484" s="225"/>
      <c r="F484" s="225"/>
    </row>
    <row r="485" spans="5:6" x14ac:dyDescent="0.35">
      <c r="E485" s="225"/>
      <c r="F485" s="225"/>
    </row>
    <row r="486" spans="5:6" x14ac:dyDescent="0.35">
      <c r="E486" s="225"/>
      <c r="F486" s="225"/>
    </row>
    <row r="487" spans="5:6" x14ac:dyDescent="0.35">
      <c r="E487" s="225"/>
      <c r="F487" s="225"/>
    </row>
    <row r="488" spans="5:6" x14ac:dyDescent="0.35">
      <c r="E488" s="225"/>
      <c r="F488" s="225"/>
    </row>
    <row r="489" spans="5:6" x14ac:dyDescent="0.35">
      <c r="E489" s="225"/>
      <c r="F489" s="225"/>
    </row>
    <row r="490" spans="5:6" x14ac:dyDescent="0.35">
      <c r="E490" s="225"/>
      <c r="F490" s="225"/>
    </row>
    <row r="491" spans="5:6" x14ac:dyDescent="0.35">
      <c r="E491" s="225"/>
      <c r="F491" s="225"/>
    </row>
    <row r="492" spans="5:6" x14ac:dyDescent="0.35">
      <c r="E492" s="225"/>
      <c r="F492" s="225"/>
    </row>
    <row r="493" spans="5:6" x14ac:dyDescent="0.35">
      <c r="E493" s="225"/>
      <c r="F493" s="225"/>
    </row>
    <row r="494" spans="5:6" x14ac:dyDescent="0.35">
      <c r="E494" s="225"/>
      <c r="F494" s="225"/>
    </row>
    <row r="495" spans="5:6" x14ac:dyDescent="0.35">
      <c r="E495" s="225"/>
      <c r="F495" s="225"/>
    </row>
    <row r="496" spans="5:6" x14ac:dyDescent="0.35">
      <c r="E496" s="225"/>
      <c r="F496" s="225"/>
    </row>
    <row r="497" spans="5:6" x14ac:dyDescent="0.35">
      <c r="E497" s="225"/>
      <c r="F497" s="225"/>
    </row>
    <row r="498" spans="5:6" x14ac:dyDescent="0.35">
      <c r="E498" s="225"/>
      <c r="F498" s="225"/>
    </row>
    <row r="499" spans="5:6" x14ac:dyDescent="0.35">
      <c r="E499" s="225"/>
      <c r="F499" s="225"/>
    </row>
    <row r="500" spans="5:6" x14ac:dyDescent="0.35">
      <c r="E500" s="225"/>
      <c r="F500" s="225"/>
    </row>
    <row r="501" spans="5:6" x14ac:dyDescent="0.35">
      <c r="E501" s="225"/>
      <c r="F501" s="225"/>
    </row>
    <row r="502" spans="5:6" x14ac:dyDescent="0.35">
      <c r="E502" s="225"/>
      <c r="F502" s="225"/>
    </row>
    <row r="503" spans="5:6" x14ac:dyDescent="0.35">
      <c r="E503" s="225"/>
      <c r="F503" s="225"/>
    </row>
    <row r="504" spans="5:6" x14ac:dyDescent="0.35">
      <c r="E504" s="225"/>
      <c r="F504" s="225"/>
    </row>
    <row r="505" spans="5:6" x14ac:dyDescent="0.35">
      <c r="E505" s="225"/>
      <c r="F505" s="225"/>
    </row>
    <row r="506" spans="5:6" x14ac:dyDescent="0.35">
      <c r="E506" s="225"/>
      <c r="F506" s="225"/>
    </row>
    <row r="507" spans="5:6" x14ac:dyDescent="0.35">
      <c r="E507" s="225"/>
      <c r="F507" s="225"/>
    </row>
    <row r="508" spans="5:6" x14ac:dyDescent="0.35">
      <c r="E508" s="225"/>
      <c r="F508" s="225"/>
    </row>
    <row r="509" spans="5:6" x14ac:dyDescent="0.35">
      <c r="E509" s="225"/>
      <c r="F509" s="225"/>
    </row>
    <row r="510" spans="5:6" x14ac:dyDescent="0.35">
      <c r="E510" s="225"/>
      <c r="F510" s="225"/>
    </row>
    <row r="511" spans="5:6" x14ac:dyDescent="0.35">
      <c r="E511" s="225"/>
      <c r="F511" s="225"/>
    </row>
    <row r="512" spans="5:6" x14ac:dyDescent="0.35">
      <c r="E512" s="225"/>
      <c r="F512" s="225"/>
    </row>
    <row r="513" spans="5:6" x14ac:dyDescent="0.35">
      <c r="E513" s="225"/>
      <c r="F513" s="225"/>
    </row>
    <row r="514" spans="5:6" x14ac:dyDescent="0.35">
      <c r="E514" s="225"/>
      <c r="F514" s="225"/>
    </row>
    <row r="515" spans="5:6" x14ac:dyDescent="0.35">
      <c r="E515" s="225"/>
      <c r="F515" s="225"/>
    </row>
    <row r="516" spans="5:6" x14ac:dyDescent="0.35">
      <c r="E516" s="225"/>
      <c r="F516" s="225"/>
    </row>
    <row r="517" spans="5:6" x14ac:dyDescent="0.35">
      <c r="E517" s="225"/>
      <c r="F517" s="225"/>
    </row>
    <row r="518" spans="5:6" x14ac:dyDescent="0.35">
      <c r="E518" s="225"/>
      <c r="F518" s="225"/>
    </row>
    <row r="519" spans="5:6" x14ac:dyDescent="0.35">
      <c r="E519" s="225"/>
      <c r="F519" s="225"/>
    </row>
    <row r="520" spans="5:6" x14ac:dyDescent="0.35">
      <c r="E520" s="225"/>
      <c r="F520" s="225"/>
    </row>
    <row r="521" spans="5:6" x14ac:dyDescent="0.35">
      <c r="E521" s="225"/>
      <c r="F521" s="225"/>
    </row>
    <row r="522" spans="5:6" x14ac:dyDescent="0.35">
      <c r="E522" s="225"/>
      <c r="F522" s="225"/>
    </row>
    <row r="523" spans="5:6" x14ac:dyDescent="0.35">
      <c r="E523" s="225"/>
      <c r="F523" s="225"/>
    </row>
    <row r="524" spans="5:6" x14ac:dyDescent="0.35">
      <c r="E524" s="225"/>
      <c r="F524" s="225"/>
    </row>
    <row r="525" spans="5:6" x14ac:dyDescent="0.35">
      <c r="E525" s="225"/>
      <c r="F525" s="225"/>
    </row>
    <row r="526" spans="5:6" x14ac:dyDescent="0.35">
      <c r="E526" s="225"/>
      <c r="F526" s="225"/>
    </row>
    <row r="527" spans="5:6" x14ac:dyDescent="0.35">
      <c r="E527" s="225"/>
      <c r="F527" s="225"/>
    </row>
    <row r="528" spans="5:6" x14ac:dyDescent="0.35">
      <c r="E528" s="225"/>
      <c r="F528" s="225"/>
    </row>
    <row r="529" spans="5:6" x14ac:dyDescent="0.35">
      <c r="E529" s="225"/>
      <c r="F529" s="225"/>
    </row>
    <row r="530" spans="5:6" x14ac:dyDescent="0.35">
      <c r="E530" s="225"/>
      <c r="F530" s="225"/>
    </row>
    <row r="531" spans="5:6" x14ac:dyDescent="0.35">
      <c r="E531" s="225"/>
      <c r="F531" s="225"/>
    </row>
    <row r="532" spans="5:6" x14ac:dyDescent="0.35">
      <c r="E532" s="225"/>
      <c r="F532" s="225"/>
    </row>
    <row r="533" spans="5:6" x14ac:dyDescent="0.35">
      <c r="E533" s="225"/>
      <c r="F533" s="225"/>
    </row>
    <row r="534" spans="5:6" x14ac:dyDescent="0.35">
      <c r="E534" s="225"/>
      <c r="F534" s="225"/>
    </row>
    <row r="535" spans="5:6" x14ac:dyDescent="0.35">
      <c r="E535" s="225"/>
      <c r="F535" s="225"/>
    </row>
    <row r="536" spans="5:6" x14ac:dyDescent="0.35">
      <c r="E536" s="225"/>
      <c r="F536" s="225"/>
    </row>
    <row r="537" spans="5:6" x14ac:dyDescent="0.35">
      <c r="E537" s="225"/>
      <c r="F537" s="225"/>
    </row>
    <row r="538" spans="5:6" x14ac:dyDescent="0.35">
      <c r="E538" s="225"/>
      <c r="F538" s="225"/>
    </row>
    <row r="539" spans="5:6" x14ac:dyDescent="0.35">
      <c r="E539" s="225"/>
      <c r="F539" s="225"/>
    </row>
    <row r="540" spans="5:6" x14ac:dyDescent="0.35">
      <c r="E540" s="225"/>
      <c r="F540" s="225"/>
    </row>
    <row r="541" spans="5:6" x14ac:dyDescent="0.35">
      <c r="E541" s="225"/>
      <c r="F541" s="225"/>
    </row>
    <row r="542" spans="5:6" x14ac:dyDescent="0.35">
      <c r="E542" s="225"/>
      <c r="F542" s="225"/>
    </row>
    <row r="543" spans="5:6" x14ac:dyDescent="0.35">
      <c r="E543" s="225"/>
      <c r="F543" s="225"/>
    </row>
    <row r="544" spans="5:6" x14ac:dyDescent="0.35">
      <c r="E544" s="225"/>
      <c r="F544" s="225"/>
    </row>
    <row r="545" spans="5:6" x14ac:dyDescent="0.35">
      <c r="E545" s="225"/>
      <c r="F545" s="225"/>
    </row>
    <row r="546" spans="5:6" x14ac:dyDescent="0.35">
      <c r="E546" s="225"/>
      <c r="F546" s="225"/>
    </row>
    <row r="547" spans="5:6" x14ac:dyDescent="0.35">
      <c r="E547" s="225"/>
      <c r="F547" s="225"/>
    </row>
    <row r="548" spans="5:6" x14ac:dyDescent="0.35">
      <c r="E548" s="225"/>
      <c r="F548" s="225"/>
    </row>
    <row r="549" spans="5:6" x14ac:dyDescent="0.35">
      <c r="E549" s="225"/>
      <c r="F549" s="225"/>
    </row>
    <row r="550" spans="5:6" x14ac:dyDescent="0.35">
      <c r="E550" s="225"/>
      <c r="F550" s="225"/>
    </row>
    <row r="551" spans="5:6" x14ac:dyDescent="0.35">
      <c r="E551" s="225"/>
      <c r="F551" s="225"/>
    </row>
    <row r="552" spans="5:6" x14ac:dyDescent="0.35">
      <c r="E552" s="225"/>
      <c r="F552" s="225"/>
    </row>
    <row r="553" spans="5:6" x14ac:dyDescent="0.35">
      <c r="E553" s="225"/>
      <c r="F553" s="225"/>
    </row>
    <row r="554" spans="5:6" x14ac:dyDescent="0.35">
      <c r="E554" s="225"/>
      <c r="F554" s="225"/>
    </row>
    <row r="555" spans="5:6" x14ac:dyDescent="0.35">
      <c r="E555" s="225"/>
      <c r="F555" s="225"/>
    </row>
    <row r="556" spans="5:6" x14ac:dyDescent="0.35">
      <c r="E556" s="225"/>
      <c r="F556" s="225"/>
    </row>
    <row r="557" spans="5:6" x14ac:dyDescent="0.35">
      <c r="E557" s="225"/>
      <c r="F557" s="225"/>
    </row>
    <row r="558" spans="5:6" x14ac:dyDescent="0.35">
      <c r="E558" s="225"/>
      <c r="F558" s="225"/>
    </row>
    <row r="559" spans="5:6" x14ac:dyDescent="0.35">
      <c r="E559" s="225"/>
      <c r="F559" s="225"/>
    </row>
    <row r="560" spans="5:6" x14ac:dyDescent="0.35">
      <c r="E560" s="225"/>
      <c r="F560" s="225"/>
    </row>
    <row r="561" spans="5:6" x14ac:dyDescent="0.35">
      <c r="E561" s="225"/>
      <c r="F561" s="225"/>
    </row>
    <row r="562" spans="5:6" x14ac:dyDescent="0.35">
      <c r="E562" s="225"/>
      <c r="F562" s="225"/>
    </row>
    <row r="563" spans="5:6" x14ac:dyDescent="0.35">
      <c r="E563" s="225"/>
      <c r="F563" s="225"/>
    </row>
    <row r="564" spans="5:6" x14ac:dyDescent="0.35">
      <c r="E564" s="225"/>
      <c r="F564" s="225"/>
    </row>
    <row r="565" spans="5:6" x14ac:dyDescent="0.35">
      <c r="E565" s="225"/>
      <c r="F565" s="225"/>
    </row>
    <row r="566" spans="5:6" x14ac:dyDescent="0.35">
      <c r="E566" s="225"/>
      <c r="F566" s="225"/>
    </row>
    <row r="567" spans="5:6" x14ac:dyDescent="0.35">
      <c r="E567" s="225"/>
      <c r="F567" s="225"/>
    </row>
    <row r="568" spans="5:6" x14ac:dyDescent="0.35">
      <c r="E568" s="225"/>
      <c r="F568" s="225"/>
    </row>
    <row r="569" spans="5:6" x14ac:dyDescent="0.35">
      <c r="E569" s="225"/>
      <c r="F569" s="225"/>
    </row>
    <row r="570" spans="5:6" x14ac:dyDescent="0.35">
      <c r="E570" s="225"/>
      <c r="F570" s="225"/>
    </row>
    <row r="571" spans="5:6" x14ac:dyDescent="0.35">
      <c r="E571" s="225"/>
      <c r="F571" s="225"/>
    </row>
    <row r="572" spans="5:6" x14ac:dyDescent="0.35">
      <c r="E572" s="225"/>
      <c r="F572" s="225"/>
    </row>
    <row r="573" spans="5:6" x14ac:dyDescent="0.35">
      <c r="E573" s="225"/>
      <c r="F573" s="225"/>
    </row>
    <row r="574" spans="5:6" x14ac:dyDescent="0.35">
      <c r="E574" s="225"/>
      <c r="F574" s="225"/>
    </row>
    <row r="575" spans="5:6" x14ac:dyDescent="0.35">
      <c r="E575" s="225"/>
      <c r="F575" s="225"/>
    </row>
    <row r="576" spans="5:6" x14ac:dyDescent="0.35">
      <c r="E576" s="225"/>
      <c r="F576" s="225"/>
    </row>
    <row r="577" spans="5:6" x14ac:dyDescent="0.35">
      <c r="E577" s="225"/>
      <c r="F577" s="225"/>
    </row>
    <row r="578" spans="5:6" x14ac:dyDescent="0.35">
      <c r="E578" s="225"/>
      <c r="F578" s="225"/>
    </row>
    <row r="579" spans="5:6" x14ac:dyDescent="0.35">
      <c r="E579" s="225"/>
      <c r="F579" s="225"/>
    </row>
    <row r="580" spans="5:6" x14ac:dyDescent="0.35">
      <c r="E580" s="225"/>
      <c r="F580" s="225"/>
    </row>
    <row r="581" spans="5:6" x14ac:dyDescent="0.35">
      <c r="E581" s="225"/>
      <c r="F581" s="225"/>
    </row>
    <row r="582" spans="5:6" x14ac:dyDescent="0.35">
      <c r="E582" s="225"/>
      <c r="F582" s="225"/>
    </row>
    <row r="583" spans="5:6" x14ac:dyDescent="0.35">
      <c r="E583" s="225"/>
      <c r="F583" s="225"/>
    </row>
    <row r="584" spans="5:6" x14ac:dyDescent="0.35">
      <c r="E584" s="225"/>
      <c r="F584" s="225"/>
    </row>
    <row r="585" spans="5:6" x14ac:dyDescent="0.35">
      <c r="E585" s="225"/>
      <c r="F585" s="225"/>
    </row>
    <row r="586" spans="5:6" x14ac:dyDescent="0.35">
      <c r="E586" s="225"/>
      <c r="F586" s="225"/>
    </row>
    <row r="587" spans="5:6" x14ac:dyDescent="0.35">
      <c r="E587" s="225"/>
      <c r="F587" s="225"/>
    </row>
    <row r="588" spans="5:6" x14ac:dyDescent="0.35">
      <c r="E588" s="225"/>
      <c r="F588" s="225"/>
    </row>
    <row r="589" spans="5:6" x14ac:dyDescent="0.35">
      <c r="E589" s="225"/>
      <c r="F589" s="225"/>
    </row>
    <row r="590" spans="5:6" x14ac:dyDescent="0.35">
      <c r="E590" s="225"/>
      <c r="F590" s="225"/>
    </row>
    <row r="591" spans="5:6" x14ac:dyDescent="0.35">
      <c r="E591" s="225"/>
      <c r="F591" s="225"/>
    </row>
    <row r="592" spans="5:6" x14ac:dyDescent="0.35">
      <c r="E592" s="225"/>
      <c r="F592" s="225"/>
    </row>
    <row r="593" spans="5:6" x14ac:dyDescent="0.35">
      <c r="E593" s="225"/>
      <c r="F593" s="225"/>
    </row>
    <row r="594" spans="5:6" x14ac:dyDescent="0.35">
      <c r="E594" s="225"/>
      <c r="F594" s="225"/>
    </row>
    <row r="595" spans="5:6" x14ac:dyDescent="0.35">
      <c r="E595" s="225"/>
      <c r="F595" s="225"/>
    </row>
    <row r="596" spans="5:6" x14ac:dyDescent="0.35">
      <c r="E596" s="225"/>
      <c r="F596" s="225"/>
    </row>
    <row r="597" spans="5:6" x14ac:dyDescent="0.35">
      <c r="E597" s="225"/>
      <c r="F597" s="225"/>
    </row>
    <row r="598" spans="5:6" x14ac:dyDescent="0.35">
      <c r="E598" s="225"/>
      <c r="F598" s="225"/>
    </row>
    <row r="599" spans="5:6" x14ac:dyDescent="0.35">
      <c r="E599" s="225"/>
      <c r="F599" s="225"/>
    </row>
    <row r="600" spans="5:6" x14ac:dyDescent="0.35">
      <c r="E600" s="225"/>
      <c r="F600" s="225"/>
    </row>
    <row r="601" spans="5:6" x14ac:dyDescent="0.35">
      <c r="E601" s="225"/>
      <c r="F601" s="225"/>
    </row>
    <row r="602" spans="5:6" x14ac:dyDescent="0.35">
      <c r="E602" s="225"/>
      <c r="F602" s="225"/>
    </row>
    <row r="603" spans="5:6" x14ac:dyDescent="0.35">
      <c r="E603" s="225"/>
      <c r="F603" s="225"/>
    </row>
    <row r="604" spans="5:6" x14ac:dyDescent="0.35">
      <c r="E604" s="225"/>
      <c r="F604" s="225"/>
    </row>
    <row r="605" spans="5:6" x14ac:dyDescent="0.35">
      <c r="E605" s="225"/>
      <c r="F605" s="225"/>
    </row>
    <row r="606" spans="5:6" x14ac:dyDescent="0.35">
      <c r="E606" s="225"/>
      <c r="F606" s="225"/>
    </row>
    <row r="607" spans="5:6" x14ac:dyDescent="0.35">
      <c r="E607" s="225"/>
      <c r="F607" s="225"/>
    </row>
    <row r="608" spans="5:6" x14ac:dyDescent="0.35">
      <c r="E608" s="225"/>
      <c r="F608" s="225"/>
    </row>
    <row r="609" spans="5:6" x14ac:dyDescent="0.35">
      <c r="E609" s="225"/>
      <c r="F609" s="225"/>
    </row>
    <row r="610" spans="5:6" x14ac:dyDescent="0.35">
      <c r="E610" s="225"/>
      <c r="F610" s="225"/>
    </row>
    <row r="611" spans="5:6" x14ac:dyDescent="0.35">
      <c r="E611" s="225"/>
      <c r="F611" s="225"/>
    </row>
    <row r="612" spans="5:6" x14ac:dyDescent="0.35">
      <c r="E612" s="225"/>
      <c r="F612" s="225"/>
    </row>
    <row r="613" spans="5:6" x14ac:dyDescent="0.35">
      <c r="E613" s="225"/>
      <c r="F613" s="225"/>
    </row>
    <row r="614" spans="5:6" x14ac:dyDescent="0.35">
      <c r="E614" s="225"/>
      <c r="F614" s="225"/>
    </row>
    <row r="615" spans="5:6" x14ac:dyDescent="0.35">
      <c r="E615" s="225"/>
      <c r="F615" s="225"/>
    </row>
    <row r="616" spans="5:6" x14ac:dyDescent="0.35">
      <c r="E616" s="225"/>
      <c r="F616" s="225"/>
    </row>
    <row r="617" spans="5:6" x14ac:dyDescent="0.35">
      <c r="E617" s="225"/>
      <c r="F617" s="225"/>
    </row>
    <row r="618" spans="5:6" x14ac:dyDescent="0.35">
      <c r="E618" s="225"/>
      <c r="F618" s="225"/>
    </row>
    <row r="619" spans="5:6" x14ac:dyDescent="0.35">
      <c r="E619" s="225"/>
      <c r="F619" s="225"/>
    </row>
    <row r="620" spans="5:6" x14ac:dyDescent="0.35">
      <c r="E620" s="225"/>
      <c r="F620" s="225"/>
    </row>
    <row r="621" spans="5:6" x14ac:dyDescent="0.35">
      <c r="E621" s="225"/>
      <c r="F621" s="225"/>
    </row>
    <row r="622" spans="5:6" x14ac:dyDescent="0.35">
      <c r="E622" s="225"/>
      <c r="F622" s="225"/>
    </row>
    <row r="623" spans="5:6" x14ac:dyDescent="0.35">
      <c r="E623" s="225"/>
      <c r="F623" s="225"/>
    </row>
    <row r="624" spans="5:6" x14ac:dyDescent="0.35">
      <c r="E624" s="225"/>
      <c r="F624" s="225"/>
    </row>
    <row r="625" spans="5:6" x14ac:dyDescent="0.35">
      <c r="E625" s="225"/>
      <c r="F625" s="225"/>
    </row>
    <row r="626" spans="5:6" x14ac:dyDescent="0.35">
      <c r="E626" s="225"/>
      <c r="F626" s="225"/>
    </row>
    <row r="627" spans="5:6" x14ac:dyDescent="0.35">
      <c r="E627" s="225"/>
      <c r="F627" s="225"/>
    </row>
    <row r="628" spans="5:6" x14ac:dyDescent="0.35">
      <c r="E628" s="225"/>
      <c r="F628" s="225"/>
    </row>
    <row r="629" spans="5:6" x14ac:dyDescent="0.35">
      <c r="E629" s="225"/>
      <c r="F629" s="225"/>
    </row>
    <row r="630" spans="5:6" x14ac:dyDescent="0.35">
      <c r="E630" s="225"/>
      <c r="F630" s="225"/>
    </row>
    <row r="631" spans="5:6" x14ac:dyDescent="0.35">
      <c r="E631" s="225"/>
      <c r="F631" s="225"/>
    </row>
    <row r="632" spans="5:6" x14ac:dyDescent="0.35">
      <c r="E632" s="225"/>
      <c r="F632" s="225"/>
    </row>
    <row r="633" spans="5:6" x14ac:dyDescent="0.35">
      <c r="E633" s="225"/>
      <c r="F633" s="225"/>
    </row>
    <row r="634" spans="5:6" x14ac:dyDescent="0.35">
      <c r="E634" s="225"/>
      <c r="F634" s="225"/>
    </row>
    <row r="635" spans="5:6" x14ac:dyDescent="0.35">
      <c r="E635" s="225"/>
      <c r="F635" s="225"/>
    </row>
    <row r="636" spans="5:6" x14ac:dyDescent="0.35">
      <c r="E636" s="225"/>
      <c r="F636" s="225"/>
    </row>
    <row r="637" spans="5:6" x14ac:dyDescent="0.35">
      <c r="E637" s="225"/>
      <c r="F637" s="225"/>
    </row>
    <row r="638" spans="5:6" x14ac:dyDescent="0.35">
      <c r="E638" s="225"/>
      <c r="F638" s="225"/>
    </row>
    <row r="639" spans="5:6" x14ac:dyDescent="0.35">
      <c r="E639" s="225"/>
      <c r="F639" s="225"/>
    </row>
    <row r="640" spans="5:6" x14ac:dyDescent="0.35">
      <c r="E640" s="225"/>
      <c r="F640" s="225"/>
    </row>
    <row r="641" spans="5:6" x14ac:dyDescent="0.35">
      <c r="E641" s="225"/>
      <c r="F641" s="225"/>
    </row>
    <row r="642" spans="5:6" x14ac:dyDescent="0.35">
      <c r="E642" s="225"/>
      <c r="F642" s="225"/>
    </row>
    <row r="643" spans="5:6" x14ac:dyDescent="0.35">
      <c r="E643" s="225"/>
      <c r="F643" s="225"/>
    </row>
    <row r="644" spans="5:6" x14ac:dyDescent="0.35">
      <c r="E644" s="225"/>
      <c r="F644" s="225"/>
    </row>
    <row r="645" spans="5:6" x14ac:dyDescent="0.35">
      <c r="E645" s="225"/>
      <c r="F645" s="225"/>
    </row>
    <row r="646" spans="5:6" x14ac:dyDescent="0.35">
      <c r="E646" s="225"/>
      <c r="F646" s="225"/>
    </row>
    <row r="647" spans="5:6" x14ac:dyDescent="0.35">
      <c r="E647" s="225"/>
      <c r="F647" s="225"/>
    </row>
    <row r="648" spans="5:6" x14ac:dyDescent="0.35">
      <c r="E648" s="225"/>
      <c r="F648" s="225"/>
    </row>
    <row r="649" spans="5:6" x14ac:dyDescent="0.35">
      <c r="E649" s="225"/>
      <c r="F649" s="225"/>
    </row>
    <row r="650" spans="5:6" x14ac:dyDescent="0.35">
      <c r="E650" s="225"/>
      <c r="F650" s="225"/>
    </row>
    <row r="651" spans="5:6" x14ac:dyDescent="0.35">
      <c r="E651" s="225"/>
      <c r="F651" s="225"/>
    </row>
    <row r="652" spans="5:6" x14ac:dyDescent="0.35">
      <c r="E652" s="225"/>
      <c r="F652" s="225"/>
    </row>
    <row r="653" spans="5:6" x14ac:dyDescent="0.35">
      <c r="E653" s="225"/>
      <c r="F653" s="225"/>
    </row>
    <row r="654" spans="5:6" x14ac:dyDescent="0.35">
      <c r="E654" s="225"/>
      <c r="F654" s="225"/>
    </row>
    <row r="655" spans="5:6" x14ac:dyDescent="0.35">
      <c r="E655" s="225"/>
      <c r="F655" s="225"/>
    </row>
    <row r="656" spans="5:6" x14ac:dyDescent="0.35">
      <c r="E656" s="225"/>
      <c r="F656" s="225"/>
    </row>
    <row r="657" spans="5:6" x14ac:dyDescent="0.35">
      <c r="E657" s="225"/>
      <c r="F657" s="225"/>
    </row>
    <row r="658" spans="5:6" x14ac:dyDescent="0.35">
      <c r="E658" s="225"/>
      <c r="F658" s="225"/>
    </row>
    <row r="659" spans="5:6" x14ac:dyDescent="0.35">
      <c r="E659" s="225"/>
      <c r="F659" s="225"/>
    </row>
    <row r="660" spans="5:6" x14ac:dyDescent="0.35">
      <c r="E660" s="225"/>
      <c r="F660" s="225"/>
    </row>
    <row r="661" spans="5:6" x14ac:dyDescent="0.35">
      <c r="E661" s="225"/>
      <c r="F661" s="225"/>
    </row>
    <row r="662" spans="5:6" x14ac:dyDescent="0.35">
      <c r="E662" s="225"/>
      <c r="F662" s="225"/>
    </row>
    <row r="663" spans="5:6" x14ac:dyDescent="0.35">
      <c r="E663" s="225"/>
      <c r="F663" s="225"/>
    </row>
    <row r="664" spans="5:6" x14ac:dyDescent="0.35">
      <c r="E664" s="225"/>
      <c r="F664" s="225"/>
    </row>
    <row r="665" spans="5:6" x14ac:dyDescent="0.35">
      <c r="E665" s="225"/>
      <c r="F665" s="225"/>
    </row>
    <row r="666" spans="5:6" x14ac:dyDescent="0.35">
      <c r="E666" s="225"/>
      <c r="F666" s="225"/>
    </row>
    <row r="667" spans="5:6" x14ac:dyDescent="0.35">
      <c r="E667" s="225"/>
      <c r="F667" s="225"/>
    </row>
    <row r="668" spans="5:6" x14ac:dyDescent="0.35">
      <c r="E668" s="225"/>
      <c r="F668" s="225"/>
    </row>
    <row r="669" spans="5:6" x14ac:dyDescent="0.35">
      <c r="E669" s="225"/>
      <c r="F669" s="225"/>
    </row>
    <row r="670" spans="5:6" x14ac:dyDescent="0.35">
      <c r="E670" s="225"/>
      <c r="F670" s="225"/>
    </row>
    <row r="671" spans="5:6" x14ac:dyDescent="0.35">
      <c r="E671" s="225"/>
      <c r="F671" s="225"/>
    </row>
    <row r="672" spans="5:6" x14ac:dyDescent="0.35">
      <c r="E672" s="225"/>
      <c r="F672" s="225"/>
    </row>
    <row r="673" spans="5:6" x14ac:dyDescent="0.35">
      <c r="E673" s="225"/>
      <c r="F673" s="225"/>
    </row>
    <row r="674" spans="5:6" x14ac:dyDescent="0.35">
      <c r="E674" s="225"/>
      <c r="F674" s="225"/>
    </row>
    <row r="675" spans="5:6" x14ac:dyDescent="0.35">
      <c r="E675" s="225"/>
      <c r="F675" s="225"/>
    </row>
    <row r="676" spans="5:6" x14ac:dyDescent="0.35">
      <c r="E676" s="225"/>
      <c r="F676" s="225"/>
    </row>
    <row r="677" spans="5:6" x14ac:dyDescent="0.35">
      <c r="E677" s="225"/>
      <c r="F677" s="225"/>
    </row>
    <row r="678" spans="5:6" x14ac:dyDescent="0.35">
      <c r="E678" s="225"/>
      <c r="F678" s="225"/>
    </row>
    <row r="679" spans="5:6" x14ac:dyDescent="0.35">
      <c r="E679" s="225"/>
      <c r="F679" s="225"/>
    </row>
    <row r="680" spans="5:6" x14ac:dyDescent="0.35">
      <c r="E680" s="225"/>
      <c r="F680" s="225"/>
    </row>
    <row r="681" spans="5:6" x14ac:dyDescent="0.35">
      <c r="E681" s="225"/>
      <c r="F681" s="225"/>
    </row>
    <row r="682" spans="5:6" x14ac:dyDescent="0.35">
      <c r="E682" s="225"/>
      <c r="F682" s="225"/>
    </row>
    <row r="683" spans="5:6" x14ac:dyDescent="0.35">
      <c r="E683" s="225"/>
      <c r="F683" s="225"/>
    </row>
    <row r="684" spans="5:6" x14ac:dyDescent="0.35">
      <c r="E684" s="225"/>
      <c r="F684" s="225"/>
    </row>
    <row r="685" spans="5:6" x14ac:dyDescent="0.35">
      <c r="E685" s="225"/>
      <c r="F685" s="225"/>
    </row>
    <row r="686" spans="5:6" x14ac:dyDescent="0.35">
      <c r="E686" s="225"/>
      <c r="F686" s="225"/>
    </row>
    <row r="687" spans="5:6" x14ac:dyDescent="0.35">
      <c r="E687" s="225"/>
      <c r="F687" s="225"/>
    </row>
    <row r="688" spans="5:6" x14ac:dyDescent="0.35">
      <c r="E688" s="225"/>
      <c r="F688" s="225"/>
    </row>
    <row r="689" spans="5:6" x14ac:dyDescent="0.35">
      <c r="E689" s="225"/>
      <c r="F689" s="225"/>
    </row>
    <row r="690" spans="5:6" x14ac:dyDescent="0.35">
      <c r="E690" s="225"/>
      <c r="F690" s="225"/>
    </row>
    <row r="691" spans="5:6" x14ac:dyDescent="0.35">
      <c r="E691" s="225"/>
      <c r="F691" s="225"/>
    </row>
    <row r="692" spans="5:6" x14ac:dyDescent="0.35">
      <c r="E692" s="225"/>
      <c r="F692" s="225"/>
    </row>
    <row r="693" spans="5:6" x14ac:dyDescent="0.35">
      <c r="E693" s="225"/>
      <c r="F693" s="225"/>
    </row>
    <row r="694" spans="5:6" x14ac:dyDescent="0.35">
      <c r="E694" s="225"/>
      <c r="F694" s="225"/>
    </row>
    <row r="695" spans="5:6" x14ac:dyDescent="0.35">
      <c r="E695" s="225"/>
      <c r="F695" s="225"/>
    </row>
    <row r="696" spans="5:6" x14ac:dyDescent="0.35">
      <c r="E696" s="225"/>
      <c r="F696" s="225"/>
    </row>
    <row r="697" spans="5:6" x14ac:dyDescent="0.35">
      <c r="E697" s="225"/>
      <c r="F697" s="225"/>
    </row>
    <row r="698" spans="5:6" x14ac:dyDescent="0.35">
      <c r="E698" s="225"/>
      <c r="F698" s="225"/>
    </row>
    <row r="699" spans="5:6" x14ac:dyDescent="0.35">
      <c r="E699" s="225"/>
      <c r="F699" s="225"/>
    </row>
    <row r="700" spans="5:6" x14ac:dyDescent="0.35">
      <c r="E700" s="225"/>
      <c r="F700" s="225"/>
    </row>
    <row r="701" spans="5:6" x14ac:dyDescent="0.35">
      <c r="E701" s="225"/>
      <c r="F701" s="225"/>
    </row>
    <row r="702" spans="5:6" x14ac:dyDescent="0.35">
      <c r="E702" s="225"/>
      <c r="F702" s="225"/>
    </row>
    <row r="703" spans="5:6" x14ac:dyDescent="0.35">
      <c r="E703" s="225"/>
      <c r="F703" s="225"/>
    </row>
    <row r="704" spans="5:6" x14ac:dyDescent="0.35">
      <c r="E704" s="225"/>
      <c r="F704" s="225"/>
    </row>
    <row r="705" spans="5:6" x14ac:dyDescent="0.35">
      <c r="E705" s="225"/>
      <c r="F705" s="225"/>
    </row>
    <row r="706" spans="5:6" x14ac:dyDescent="0.35">
      <c r="E706" s="225"/>
      <c r="F706" s="225"/>
    </row>
    <row r="707" spans="5:6" x14ac:dyDescent="0.35">
      <c r="E707" s="225"/>
      <c r="F707" s="225"/>
    </row>
    <row r="708" spans="5:6" x14ac:dyDescent="0.35">
      <c r="E708" s="225"/>
      <c r="F708" s="225"/>
    </row>
    <row r="709" spans="5:6" x14ac:dyDescent="0.35">
      <c r="E709" s="225"/>
      <c r="F709" s="225"/>
    </row>
    <row r="710" spans="5:6" x14ac:dyDescent="0.35">
      <c r="E710" s="225"/>
      <c r="F710" s="225"/>
    </row>
    <row r="711" spans="5:6" x14ac:dyDescent="0.35">
      <c r="E711" s="225"/>
      <c r="F711" s="225"/>
    </row>
    <row r="712" spans="5:6" x14ac:dyDescent="0.35">
      <c r="E712" s="225"/>
      <c r="F712" s="225"/>
    </row>
    <row r="713" spans="5:6" x14ac:dyDescent="0.35">
      <c r="E713" s="225"/>
      <c r="F713" s="225"/>
    </row>
    <row r="714" spans="5:6" x14ac:dyDescent="0.35">
      <c r="E714" s="225"/>
      <c r="F714" s="225"/>
    </row>
    <row r="715" spans="5:6" x14ac:dyDescent="0.35">
      <c r="E715" s="225"/>
      <c r="F715" s="225"/>
    </row>
    <row r="716" spans="5:6" x14ac:dyDescent="0.35">
      <c r="E716" s="225"/>
      <c r="F716" s="225"/>
    </row>
    <row r="717" spans="5:6" x14ac:dyDescent="0.35">
      <c r="E717" s="225"/>
      <c r="F717" s="225"/>
    </row>
    <row r="718" spans="5:6" x14ac:dyDescent="0.35">
      <c r="E718" s="225"/>
      <c r="F718" s="225"/>
    </row>
    <row r="719" spans="5:6" x14ac:dyDescent="0.35">
      <c r="E719" s="225"/>
      <c r="F719" s="225"/>
    </row>
    <row r="720" spans="5:6" x14ac:dyDescent="0.35">
      <c r="E720" s="225"/>
      <c r="F720" s="225"/>
    </row>
    <row r="721" spans="5:6" x14ac:dyDescent="0.35">
      <c r="E721" s="225"/>
      <c r="F721" s="225"/>
    </row>
    <row r="722" spans="5:6" x14ac:dyDescent="0.35">
      <c r="E722" s="225"/>
      <c r="F722" s="225"/>
    </row>
    <row r="723" spans="5:6" x14ac:dyDescent="0.35">
      <c r="E723" s="225"/>
      <c r="F723" s="225"/>
    </row>
    <row r="724" spans="5:6" x14ac:dyDescent="0.35">
      <c r="E724" s="225"/>
      <c r="F724" s="225"/>
    </row>
    <row r="725" spans="5:6" x14ac:dyDescent="0.35">
      <c r="E725" s="225"/>
      <c r="F725" s="225"/>
    </row>
    <row r="726" spans="5:6" x14ac:dyDescent="0.35">
      <c r="E726" s="225"/>
      <c r="F726" s="225"/>
    </row>
    <row r="727" spans="5:6" x14ac:dyDescent="0.35">
      <c r="E727" s="225"/>
      <c r="F727" s="225"/>
    </row>
    <row r="728" spans="5:6" x14ac:dyDescent="0.35">
      <c r="E728" s="225"/>
      <c r="F728" s="225"/>
    </row>
    <row r="729" spans="5:6" x14ac:dyDescent="0.35">
      <c r="E729" s="225"/>
      <c r="F729" s="225"/>
    </row>
    <row r="730" spans="5:6" x14ac:dyDescent="0.35">
      <c r="E730" s="225"/>
      <c r="F730" s="225"/>
    </row>
    <row r="731" spans="5:6" x14ac:dyDescent="0.35">
      <c r="E731" s="225"/>
      <c r="F731" s="225"/>
    </row>
    <row r="732" spans="5:6" x14ac:dyDescent="0.35">
      <c r="E732" s="225"/>
      <c r="F732" s="225"/>
    </row>
    <row r="733" spans="5:6" x14ac:dyDescent="0.35">
      <c r="E733" s="225"/>
      <c r="F733" s="225"/>
    </row>
    <row r="734" spans="5:6" x14ac:dyDescent="0.35">
      <c r="E734" s="225"/>
      <c r="F734" s="225"/>
    </row>
    <row r="735" spans="5:6" x14ac:dyDescent="0.35">
      <c r="E735" s="225"/>
      <c r="F735" s="225"/>
    </row>
    <row r="736" spans="5:6" x14ac:dyDescent="0.35">
      <c r="E736" s="225"/>
      <c r="F736" s="225"/>
    </row>
    <row r="737" spans="5:6" x14ac:dyDescent="0.35">
      <c r="E737" s="225"/>
      <c r="F737" s="225"/>
    </row>
    <row r="738" spans="5:6" x14ac:dyDescent="0.35">
      <c r="E738" s="225"/>
      <c r="F738" s="225"/>
    </row>
    <row r="739" spans="5:6" x14ac:dyDescent="0.35">
      <c r="E739" s="225"/>
      <c r="F739" s="225"/>
    </row>
    <row r="740" spans="5:6" x14ac:dyDescent="0.35">
      <c r="E740" s="225"/>
      <c r="F740" s="225"/>
    </row>
    <row r="741" spans="5:6" x14ac:dyDescent="0.35">
      <c r="E741" s="225"/>
      <c r="F741" s="225"/>
    </row>
    <row r="742" spans="5:6" x14ac:dyDescent="0.35">
      <c r="E742" s="225"/>
      <c r="F742" s="225"/>
    </row>
    <row r="743" spans="5:6" x14ac:dyDescent="0.35">
      <c r="E743" s="225"/>
      <c r="F743" s="225"/>
    </row>
    <row r="744" spans="5:6" x14ac:dyDescent="0.35">
      <c r="E744" s="225"/>
      <c r="F744" s="225"/>
    </row>
    <row r="745" spans="5:6" x14ac:dyDescent="0.35">
      <c r="E745" s="225"/>
      <c r="F745" s="225"/>
    </row>
    <row r="746" spans="5:6" x14ac:dyDescent="0.35">
      <c r="E746" s="225"/>
      <c r="F746" s="225"/>
    </row>
    <row r="747" spans="5:6" x14ac:dyDescent="0.35">
      <c r="E747" s="225"/>
      <c r="F747" s="225"/>
    </row>
    <row r="748" spans="5:6" x14ac:dyDescent="0.35">
      <c r="E748" s="225"/>
      <c r="F748" s="225"/>
    </row>
    <row r="749" spans="5:6" x14ac:dyDescent="0.35">
      <c r="E749" s="225"/>
      <c r="F749" s="225"/>
    </row>
    <row r="750" spans="5:6" x14ac:dyDescent="0.35">
      <c r="E750" s="225"/>
      <c r="F750" s="225"/>
    </row>
    <row r="751" spans="5:6" x14ac:dyDescent="0.35">
      <c r="E751" s="225"/>
      <c r="F751" s="225"/>
    </row>
    <row r="752" spans="5:6" x14ac:dyDescent="0.35">
      <c r="E752" s="225"/>
      <c r="F752" s="225"/>
    </row>
    <row r="753" spans="5:6" x14ac:dyDescent="0.35">
      <c r="E753" s="225"/>
      <c r="F753" s="225"/>
    </row>
    <row r="754" spans="5:6" x14ac:dyDescent="0.35">
      <c r="E754" s="225"/>
      <c r="F754" s="225"/>
    </row>
    <row r="755" spans="5:6" x14ac:dyDescent="0.35">
      <c r="E755" s="225"/>
      <c r="F755" s="225"/>
    </row>
    <row r="756" spans="5:6" x14ac:dyDescent="0.35">
      <c r="E756" s="225"/>
      <c r="F756" s="225"/>
    </row>
    <row r="757" spans="5:6" x14ac:dyDescent="0.35">
      <c r="E757" s="225"/>
      <c r="F757" s="225"/>
    </row>
    <row r="758" spans="5:6" x14ac:dyDescent="0.35">
      <c r="E758" s="225"/>
      <c r="F758" s="225"/>
    </row>
    <row r="759" spans="5:6" x14ac:dyDescent="0.35">
      <c r="E759" s="225"/>
      <c r="F759" s="225"/>
    </row>
    <row r="760" spans="5:6" x14ac:dyDescent="0.35">
      <c r="E760" s="225"/>
      <c r="F760" s="225"/>
    </row>
    <row r="761" spans="5:6" x14ac:dyDescent="0.35">
      <c r="E761" s="225"/>
      <c r="F761" s="225"/>
    </row>
    <row r="762" spans="5:6" x14ac:dyDescent="0.35">
      <c r="E762" s="225"/>
      <c r="F762" s="225"/>
    </row>
    <row r="763" spans="5:6" x14ac:dyDescent="0.35">
      <c r="E763" s="225"/>
      <c r="F763" s="225"/>
    </row>
    <row r="764" spans="5:6" x14ac:dyDescent="0.35">
      <c r="E764" s="225"/>
      <c r="F764" s="225"/>
    </row>
    <row r="765" spans="5:6" x14ac:dyDescent="0.35">
      <c r="E765" s="225"/>
      <c r="F765" s="225"/>
    </row>
    <row r="766" spans="5:6" x14ac:dyDescent="0.35">
      <c r="E766" s="225"/>
      <c r="F766" s="225"/>
    </row>
    <row r="767" spans="5:6" x14ac:dyDescent="0.35">
      <c r="E767" s="225"/>
      <c r="F767" s="225"/>
    </row>
    <row r="768" spans="5:6" x14ac:dyDescent="0.35">
      <c r="E768" s="225"/>
      <c r="F768" s="225"/>
    </row>
    <row r="769" spans="5:6" x14ac:dyDescent="0.35">
      <c r="E769" s="225"/>
      <c r="F769" s="225"/>
    </row>
    <row r="770" spans="5:6" x14ac:dyDescent="0.35">
      <c r="E770" s="225"/>
      <c r="F770" s="225"/>
    </row>
    <row r="771" spans="5:6" x14ac:dyDescent="0.35">
      <c r="E771" s="225"/>
      <c r="F771" s="225"/>
    </row>
    <row r="772" spans="5:6" x14ac:dyDescent="0.35">
      <c r="E772" s="225"/>
      <c r="F772" s="225"/>
    </row>
    <row r="773" spans="5:6" x14ac:dyDescent="0.35">
      <c r="E773" s="225"/>
      <c r="F773" s="225"/>
    </row>
    <row r="774" spans="5:6" x14ac:dyDescent="0.35">
      <c r="E774" s="225"/>
      <c r="F774" s="225"/>
    </row>
    <row r="775" spans="5:6" x14ac:dyDescent="0.35">
      <c r="E775" s="225"/>
      <c r="F775" s="225"/>
    </row>
    <row r="776" spans="5:6" x14ac:dyDescent="0.35">
      <c r="E776" s="225"/>
      <c r="F776" s="225"/>
    </row>
    <row r="777" spans="5:6" x14ac:dyDescent="0.35">
      <c r="E777" s="225"/>
      <c r="F777" s="225"/>
    </row>
    <row r="778" spans="5:6" x14ac:dyDescent="0.35">
      <c r="E778" s="225"/>
      <c r="F778" s="225"/>
    </row>
    <row r="779" spans="5:6" x14ac:dyDescent="0.35">
      <c r="E779" s="225"/>
      <c r="F779" s="225"/>
    </row>
    <row r="780" spans="5:6" x14ac:dyDescent="0.35">
      <c r="E780" s="225"/>
      <c r="F780" s="225"/>
    </row>
    <row r="781" spans="5:6" x14ac:dyDescent="0.35">
      <c r="E781" s="225"/>
      <c r="F781" s="225"/>
    </row>
    <row r="782" spans="5:6" x14ac:dyDescent="0.35">
      <c r="E782" s="225"/>
      <c r="F782" s="225"/>
    </row>
    <row r="783" spans="5:6" x14ac:dyDescent="0.35">
      <c r="E783" s="225"/>
      <c r="F783" s="225"/>
    </row>
    <row r="784" spans="5:6" x14ac:dyDescent="0.35">
      <c r="E784" s="225"/>
      <c r="F784" s="225"/>
    </row>
    <row r="785" spans="5:6" x14ac:dyDescent="0.35">
      <c r="E785" s="225"/>
      <c r="F785" s="225"/>
    </row>
    <row r="786" spans="5:6" x14ac:dyDescent="0.35">
      <c r="E786" s="225"/>
      <c r="F786" s="225"/>
    </row>
    <row r="787" spans="5:6" x14ac:dyDescent="0.35">
      <c r="E787" s="225"/>
      <c r="F787" s="225"/>
    </row>
    <row r="788" spans="5:6" x14ac:dyDescent="0.35">
      <c r="E788" s="225"/>
      <c r="F788" s="225"/>
    </row>
    <row r="789" spans="5:6" x14ac:dyDescent="0.35">
      <c r="E789" s="225"/>
      <c r="F789" s="225"/>
    </row>
    <row r="790" spans="5:6" x14ac:dyDescent="0.35">
      <c r="E790" s="225"/>
      <c r="F790" s="225"/>
    </row>
    <row r="791" spans="5:6" x14ac:dyDescent="0.35">
      <c r="E791" s="225"/>
      <c r="F791" s="225"/>
    </row>
    <row r="792" spans="5:6" x14ac:dyDescent="0.35">
      <c r="E792" s="225"/>
      <c r="F792" s="225"/>
    </row>
    <row r="793" spans="5:6" x14ac:dyDescent="0.35">
      <c r="E793" s="225"/>
      <c r="F793" s="225"/>
    </row>
    <row r="794" spans="5:6" x14ac:dyDescent="0.35">
      <c r="E794" s="225"/>
      <c r="F794" s="225"/>
    </row>
    <row r="795" spans="5:6" x14ac:dyDescent="0.35">
      <c r="E795" s="225"/>
      <c r="F795" s="225"/>
    </row>
    <row r="796" spans="5:6" x14ac:dyDescent="0.35">
      <c r="E796" s="225"/>
      <c r="F796" s="225"/>
    </row>
    <row r="797" spans="5:6" x14ac:dyDescent="0.35">
      <c r="E797" s="225"/>
      <c r="F797" s="225"/>
    </row>
    <row r="798" spans="5:6" x14ac:dyDescent="0.35">
      <c r="E798" s="225"/>
      <c r="F798" s="225"/>
    </row>
    <row r="799" spans="5:6" x14ac:dyDescent="0.35">
      <c r="E799" s="225"/>
      <c r="F799" s="225"/>
    </row>
    <row r="800" spans="5:6" x14ac:dyDescent="0.35">
      <c r="E800" s="225"/>
      <c r="F800" s="225"/>
    </row>
    <row r="801" spans="5:6" x14ac:dyDescent="0.35">
      <c r="E801" s="225"/>
      <c r="F801" s="225"/>
    </row>
    <row r="802" spans="5:6" x14ac:dyDescent="0.35">
      <c r="E802" s="225"/>
      <c r="F802" s="225"/>
    </row>
    <row r="803" spans="5:6" x14ac:dyDescent="0.35">
      <c r="E803" s="225"/>
      <c r="F803" s="225"/>
    </row>
    <row r="804" spans="5:6" x14ac:dyDescent="0.35">
      <c r="E804" s="225"/>
      <c r="F804" s="225"/>
    </row>
    <row r="805" spans="5:6" x14ac:dyDescent="0.35">
      <c r="E805" s="225"/>
      <c r="F805" s="225"/>
    </row>
    <row r="806" spans="5:6" x14ac:dyDescent="0.35">
      <c r="E806" s="225"/>
      <c r="F806" s="225"/>
    </row>
    <row r="807" spans="5:6" x14ac:dyDescent="0.35">
      <c r="E807" s="225"/>
      <c r="F807" s="225"/>
    </row>
    <row r="808" spans="5:6" x14ac:dyDescent="0.35">
      <c r="E808" s="225"/>
      <c r="F808" s="225"/>
    </row>
    <row r="809" spans="5:6" x14ac:dyDescent="0.35">
      <c r="E809" s="225"/>
      <c r="F809" s="225"/>
    </row>
    <row r="810" spans="5:6" x14ac:dyDescent="0.35">
      <c r="E810" s="225"/>
      <c r="F810" s="225"/>
    </row>
    <row r="811" spans="5:6" x14ac:dyDescent="0.35">
      <c r="E811" s="225"/>
      <c r="F811" s="225"/>
    </row>
    <row r="812" spans="5:6" x14ac:dyDescent="0.35">
      <c r="E812" s="225"/>
      <c r="F812" s="225"/>
    </row>
    <row r="813" spans="5:6" x14ac:dyDescent="0.35">
      <c r="E813" s="225"/>
      <c r="F813" s="225"/>
    </row>
    <row r="814" spans="5:6" x14ac:dyDescent="0.35">
      <c r="E814" s="225"/>
      <c r="F814" s="225"/>
    </row>
    <row r="815" spans="5:6" x14ac:dyDescent="0.35">
      <c r="E815" s="225"/>
      <c r="F815" s="225"/>
    </row>
    <row r="816" spans="5:6" x14ac:dyDescent="0.35">
      <c r="E816" s="225"/>
      <c r="F816" s="225"/>
    </row>
    <row r="817" spans="5:6" x14ac:dyDescent="0.35">
      <c r="E817" s="225"/>
      <c r="F817" s="225"/>
    </row>
    <row r="818" spans="5:6" x14ac:dyDescent="0.35">
      <c r="E818" s="225"/>
      <c r="F818" s="225"/>
    </row>
    <row r="819" spans="5:6" x14ac:dyDescent="0.35">
      <c r="E819" s="225"/>
      <c r="F819" s="225"/>
    </row>
    <row r="820" spans="5:6" x14ac:dyDescent="0.35">
      <c r="E820" s="225"/>
      <c r="F820" s="225"/>
    </row>
    <row r="821" spans="5:6" x14ac:dyDescent="0.35">
      <c r="E821" s="225"/>
      <c r="F821" s="225"/>
    </row>
    <row r="822" spans="5:6" x14ac:dyDescent="0.35">
      <c r="E822" s="225"/>
      <c r="F822" s="225"/>
    </row>
    <row r="823" spans="5:6" x14ac:dyDescent="0.35">
      <c r="E823" s="225"/>
      <c r="F823" s="225"/>
    </row>
    <row r="824" spans="5:6" x14ac:dyDescent="0.35">
      <c r="E824" s="225"/>
      <c r="F824" s="225"/>
    </row>
    <row r="825" spans="5:6" x14ac:dyDescent="0.35">
      <c r="E825" s="225"/>
      <c r="F825" s="225"/>
    </row>
    <row r="826" spans="5:6" x14ac:dyDescent="0.35">
      <c r="E826" s="225"/>
      <c r="F826" s="225"/>
    </row>
    <row r="827" spans="5:6" x14ac:dyDescent="0.35">
      <c r="E827" s="225"/>
      <c r="F827" s="225"/>
    </row>
    <row r="828" spans="5:6" x14ac:dyDescent="0.35">
      <c r="E828" s="225"/>
      <c r="F828" s="225"/>
    </row>
    <row r="829" spans="5:6" x14ac:dyDescent="0.35">
      <c r="E829" s="225"/>
      <c r="F829" s="225"/>
    </row>
    <row r="830" spans="5:6" x14ac:dyDescent="0.35">
      <c r="E830" s="225"/>
      <c r="F830" s="225"/>
    </row>
    <row r="831" spans="5:6" x14ac:dyDescent="0.35">
      <c r="E831" s="225"/>
      <c r="F831" s="225"/>
    </row>
    <row r="832" spans="5:6" x14ac:dyDescent="0.35">
      <c r="E832" s="225"/>
      <c r="F832" s="225"/>
    </row>
    <row r="833" spans="5:6" x14ac:dyDescent="0.35">
      <c r="E833" s="225"/>
      <c r="F833" s="225"/>
    </row>
    <row r="834" spans="5:6" x14ac:dyDescent="0.35">
      <c r="E834" s="225"/>
      <c r="F834" s="225"/>
    </row>
    <row r="835" spans="5:6" x14ac:dyDescent="0.35">
      <c r="E835" s="225"/>
      <c r="F835" s="225"/>
    </row>
    <row r="836" spans="5:6" x14ac:dyDescent="0.35">
      <c r="E836" s="225"/>
      <c r="F836" s="225"/>
    </row>
    <row r="837" spans="5:6" x14ac:dyDescent="0.35">
      <c r="E837" s="225"/>
      <c r="F837" s="225"/>
    </row>
    <row r="838" spans="5:6" x14ac:dyDescent="0.35">
      <c r="E838" s="225"/>
      <c r="F838" s="225"/>
    </row>
    <row r="839" spans="5:6" x14ac:dyDescent="0.35">
      <c r="E839" s="225"/>
      <c r="F839" s="225"/>
    </row>
    <row r="840" spans="5:6" x14ac:dyDescent="0.35">
      <c r="E840" s="225"/>
      <c r="F840" s="225"/>
    </row>
    <row r="841" spans="5:6" x14ac:dyDescent="0.35">
      <c r="E841" s="225"/>
      <c r="F841" s="225"/>
    </row>
    <row r="842" spans="5:6" x14ac:dyDescent="0.35">
      <c r="E842" s="225"/>
      <c r="F842" s="225"/>
    </row>
    <row r="843" spans="5:6" x14ac:dyDescent="0.35">
      <c r="E843" s="225"/>
      <c r="F843" s="225"/>
    </row>
    <row r="844" spans="5:6" x14ac:dyDescent="0.35">
      <c r="E844" s="225"/>
      <c r="F844" s="225"/>
    </row>
    <row r="845" spans="5:6" x14ac:dyDescent="0.35">
      <c r="E845" s="225"/>
      <c r="F845" s="225"/>
    </row>
    <row r="846" spans="5:6" x14ac:dyDescent="0.35">
      <c r="E846" s="225"/>
      <c r="F846" s="225"/>
    </row>
    <row r="847" spans="5:6" x14ac:dyDescent="0.35">
      <c r="E847" s="225"/>
      <c r="F847" s="225"/>
    </row>
    <row r="848" spans="5:6" x14ac:dyDescent="0.35">
      <c r="E848" s="225"/>
      <c r="F848" s="225"/>
    </row>
    <row r="849" spans="5:6" x14ac:dyDescent="0.35">
      <c r="E849" s="225"/>
      <c r="F849" s="225"/>
    </row>
    <row r="850" spans="5:6" x14ac:dyDescent="0.35">
      <c r="E850" s="225"/>
      <c r="F850" s="225"/>
    </row>
    <row r="851" spans="5:6" x14ac:dyDescent="0.35">
      <c r="E851" s="225"/>
      <c r="F851" s="225"/>
    </row>
    <row r="852" spans="5:6" x14ac:dyDescent="0.35">
      <c r="E852" s="225"/>
      <c r="F852" s="225"/>
    </row>
    <row r="853" spans="5:6" x14ac:dyDescent="0.35">
      <c r="E853" s="225"/>
      <c r="F853" s="225"/>
    </row>
    <row r="854" spans="5:6" x14ac:dyDescent="0.35">
      <c r="E854" s="225"/>
      <c r="F854" s="225"/>
    </row>
    <row r="855" spans="5:6" x14ac:dyDescent="0.35">
      <c r="E855" s="225"/>
      <c r="F855" s="225"/>
    </row>
    <row r="856" spans="5:6" x14ac:dyDescent="0.35">
      <c r="E856" s="225"/>
      <c r="F856" s="225"/>
    </row>
    <row r="857" spans="5:6" x14ac:dyDescent="0.35">
      <c r="E857" s="225"/>
      <c r="F857" s="225"/>
    </row>
    <row r="858" spans="5:6" x14ac:dyDescent="0.35">
      <c r="E858" s="225"/>
      <c r="F858" s="225"/>
    </row>
    <row r="859" spans="5:6" x14ac:dyDescent="0.35">
      <c r="E859" s="225"/>
      <c r="F859" s="225"/>
    </row>
    <row r="860" spans="5:6" x14ac:dyDescent="0.35">
      <c r="E860" s="225"/>
      <c r="F860" s="225"/>
    </row>
    <row r="861" spans="5:6" x14ac:dyDescent="0.35">
      <c r="E861" s="225"/>
      <c r="F861" s="225"/>
    </row>
    <row r="862" spans="5:6" x14ac:dyDescent="0.35">
      <c r="E862" s="225"/>
      <c r="F862" s="225"/>
    </row>
    <row r="863" spans="5:6" x14ac:dyDescent="0.35">
      <c r="E863" s="225"/>
      <c r="F863" s="225"/>
    </row>
    <row r="864" spans="5:6" x14ac:dyDescent="0.35">
      <c r="E864" s="225"/>
      <c r="F864" s="225"/>
    </row>
    <row r="865" spans="5:6" x14ac:dyDescent="0.35">
      <c r="E865" s="225"/>
      <c r="F865" s="225"/>
    </row>
    <row r="866" spans="5:6" x14ac:dyDescent="0.35">
      <c r="E866" s="225"/>
      <c r="F866" s="225"/>
    </row>
    <row r="867" spans="5:6" x14ac:dyDescent="0.35">
      <c r="E867" s="225"/>
      <c r="F867" s="225"/>
    </row>
    <row r="868" spans="5:6" x14ac:dyDescent="0.35">
      <c r="E868" s="225"/>
      <c r="F868" s="225"/>
    </row>
    <row r="869" spans="5:6" x14ac:dyDescent="0.35">
      <c r="E869" s="225"/>
      <c r="F869" s="225"/>
    </row>
    <row r="870" spans="5:6" x14ac:dyDescent="0.35">
      <c r="E870" s="225"/>
      <c r="F870" s="225"/>
    </row>
    <row r="871" spans="5:6" x14ac:dyDescent="0.35">
      <c r="E871" s="225"/>
      <c r="F871" s="225"/>
    </row>
    <row r="872" spans="5:6" x14ac:dyDescent="0.35">
      <c r="E872" s="225"/>
      <c r="F872" s="225"/>
    </row>
    <row r="873" spans="5:6" x14ac:dyDescent="0.35">
      <c r="E873" s="225"/>
      <c r="F873" s="225"/>
    </row>
    <row r="874" spans="5:6" x14ac:dyDescent="0.35">
      <c r="E874" s="225"/>
      <c r="F874" s="225"/>
    </row>
    <row r="875" spans="5:6" x14ac:dyDescent="0.35">
      <c r="E875" s="225"/>
      <c r="F875" s="225"/>
    </row>
    <row r="876" spans="5:6" x14ac:dyDescent="0.35">
      <c r="E876" s="225"/>
      <c r="F876" s="225"/>
    </row>
    <row r="877" spans="5:6" x14ac:dyDescent="0.35">
      <c r="E877" s="225"/>
      <c r="F877" s="225"/>
    </row>
    <row r="878" spans="5:6" x14ac:dyDescent="0.35">
      <c r="E878" s="225"/>
      <c r="F878" s="225"/>
    </row>
    <row r="879" spans="5:6" x14ac:dyDescent="0.35">
      <c r="E879" s="225"/>
      <c r="F879" s="225"/>
    </row>
    <row r="880" spans="5:6" x14ac:dyDescent="0.35">
      <c r="E880" s="225"/>
      <c r="F880" s="225"/>
    </row>
    <row r="881" spans="5:6" x14ac:dyDescent="0.35">
      <c r="E881" s="225"/>
      <c r="F881" s="225"/>
    </row>
    <row r="882" spans="5:6" x14ac:dyDescent="0.35">
      <c r="E882" s="225"/>
      <c r="F882" s="225"/>
    </row>
    <row r="883" spans="5:6" x14ac:dyDescent="0.35">
      <c r="E883" s="225"/>
      <c r="F883" s="225"/>
    </row>
    <row r="884" spans="5:6" x14ac:dyDescent="0.35">
      <c r="E884" s="225"/>
      <c r="F884" s="225"/>
    </row>
    <row r="885" spans="5:6" x14ac:dyDescent="0.35">
      <c r="E885" s="225"/>
      <c r="F885" s="225"/>
    </row>
    <row r="886" spans="5:6" x14ac:dyDescent="0.35">
      <c r="E886" s="225"/>
      <c r="F886" s="225"/>
    </row>
    <row r="887" spans="5:6" x14ac:dyDescent="0.35">
      <c r="E887" s="225"/>
      <c r="F887" s="225"/>
    </row>
    <row r="888" spans="5:6" x14ac:dyDescent="0.35">
      <c r="E888" s="225"/>
      <c r="F888" s="225"/>
    </row>
    <row r="889" spans="5:6" x14ac:dyDescent="0.35">
      <c r="E889" s="225"/>
      <c r="F889" s="225"/>
    </row>
    <row r="890" spans="5:6" x14ac:dyDescent="0.35">
      <c r="E890" s="225"/>
      <c r="F890" s="225"/>
    </row>
    <row r="891" spans="5:6" x14ac:dyDescent="0.35">
      <c r="E891" s="225"/>
      <c r="F891" s="225"/>
    </row>
    <row r="892" spans="5:6" x14ac:dyDescent="0.35">
      <c r="E892" s="225"/>
      <c r="F892" s="225"/>
    </row>
    <row r="893" spans="5:6" x14ac:dyDescent="0.35">
      <c r="E893" s="225"/>
      <c r="F893" s="225"/>
    </row>
    <row r="894" spans="5:6" x14ac:dyDescent="0.35">
      <c r="E894" s="225"/>
      <c r="F894" s="225"/>
    </row>
    <row r="895" spans="5:6" x14ac:dyDescent="0.35">
      <c r="E895" s="225"/>
      <c r="F895" s="225"/>
    </row>
    <row r="896" spans="5:6" x14ac:dyDescent="0.35">
      <c r="E896" s="225"/>
      <c r="F896" s="225"/>
    </row>
    <row r="897" spans="5:6" x14ac:dyDescent="0.35">
      <c r="E897" s="225"/>
      <c r="F897" s="225"/>
    </row>
    <row r="898" spans="5:6" x14ac:dyDescent="0.35">
      <c r="E898" s="225"/>
      <c r="F898" s="225"/>
    </row>
    <row r="899" spans="5:6" x14ac:dyDescent="0.35">
      <c r="E899" s="225"/>
      <c r="F899" s="225"/>
    </row>
    <row r="900" spans="5:6" x14ac:dyDescent="0.35">
      <c r="E900" s="225"/>
      <c r="F900" s="225"/>
    </row>
    <row r="901" spans="5:6" x14ac:dyDescent="0.35">
      <c r="E901" s="225"/>
      <c r="F901" s="225"/>
    </row>
    <row r="902" spans="5:6" x14ac:dyDescent="0.35">
      <c r="E902" s="225"/>
      <c r="F902" s="225"/>
    </row>
    <row r="903" spans="5:6" x14ac:dyDescent="0.35">
      <c r="E903" s="225"/>
      <c r="F903" s="225"/>
    </row>
    <row r="904" spans="5:6" x14ac:dyDescent="0.35">
      <c r="E904" s="225"/>
      <c r="F904" s="225"/>
    </row>
    <row r="905" spans="5:6" x14ac:dyDescent="0.35">
      <c r="E905" s="225"/>
      <c r="F905" s="225"/>
    </row>
    <row r="906" spans="5:6" x14ac:dyDescent="0.35">
      <c r="E906" s="225"/>
      <c r="F906" s="225"/>
    </row>
    <row r="907" spans="5:6" x14ac:dyDescent="0.35">
      <c r="E907" s="225"/>
      <c r="F907" s="225"/>
    </row>
    <row r="908" spans="5:6" x14ac:dyDescent="0.35">
      <c r="E908" s="225"/>
      <c r="F908" s="225"/>
    </row>
    <row r="909" spans="5:6" x14ac:dyDescent="0.35">
      <c r="E909" s="225"/>
      <c r="F909" s="225"/>
    </row>
    <row r="910" spans="5:6" x14ac:dyDescent="0.35">
      <c r="E910" s="225"/>
      <c r="F910" s="225"/>
    </row>
    <row r="911" spans="5:6" x14ac:dyDescent="0.35">
      <c r="E911" s="225"/>
      <c r="F911" s="225"/>
    </row>
    <row r="912" spans="5:6" x14ac:dyDescent="0.35">
      <c r="E912" s="225"/>
      <c r="F912" s="225"/>
    </row>
    <row r="913" spans="5:6" x14ac:dyDescent="0.35">
      <c r="E913" s="225"/>
      <c r="F913" s="225"/>
    </row>
    <row r="914" spans="5:6" x14ac:dyDescent="0.35">
      <c r="E914" s="225"/>
      <c r="F914" s="225"/>
    </row>
    <row r="915" spans="5:6" x14ac:dyDescent="0.35">
      <c r="E915" s="225"/>
      <c r="F915" s="225"/>
    </row>
    <row r="916" spans="5:6" x14ac:dyDescent="0.35">
      <c r="E916" s="225"/>
      <c r="F916" s="225"/>
    </row>
    <row r="917" spans="5:6" x14ac:dyDescent="0.35">
      <c r="E917" s="225"/>
      <c r="F917" s="225"/>
    </row>
    <row r="918" spans="5:6" x14ac:dyDescent="0.35">
      <c r="E918" s="225"/>
      <c r="F918" s="225"/>
    </row>
    <row r="919" spans="5:6" x14ac:dyDescent="0.35">
      <c r="E919" s="225"/>
      <c r="F919" s="225"/>
    </row>
    <row r="920" spans="5:6" x14ac:dyDescent="0.35">
      <c r="E920" s="225"/>
      <c r="F920" s="225"/>
    </row>
  </sheetData>
  <mergeCells count="1">
    <mergeCell ref="H2:S2"/>
  </mergeCells>
  <phoneticPr fontId="28" type="noConversion"/>
  <dataValidations count="7">
    <dataValidation allowBlank="1" showInputMessage="1" showErrorMessage="1" promptTitle="Zone for resource" sqref="G5:G35 D5:D42" xr:uid="{00000000-0002-0000-0600-000000000000}"/>
    <dataValidation type="list" allowBlank="1" showInputMessage="1" showErrorMessage="1" sqref="C1092:C65535" xr:uid="{00000000-0002-0000-0600-000001000000}">
      <formula1>SchedulingID</formula1>
    </dataValidation>
    <dataValidation type="list" allowBlank="1" showInputMessage="1" showErrorMessage="1" sqref="C36:C42" xr:uid="{00000000-0002-0000-0600-000002000000}">
      <formula1>Resource_ID</formula1>
    </dataValidation>
    <dataValidation type="date" operator="greaterThan" allowBlank="1" showInputMessage="1" showErrorMessage="1" errorTitle="Date entry error" error="Please enter a valid capacity effective end date that is after the capacity effective start date." sqref="F36:F920" xr:uid="{00000000-0002-0000-0600-000003000000}">
      <formula1>E36</formula1>
    </dataValidation>
    <dataValidation type="date" allowBlank="1" showInputMessage="1" showErrorMessage="1" errorTitle="Date entry error" error="Please enter a valid date." sqref="E36:E920" xr:uid="{00000000-0002-0000-0600-000004000000}">
      <formula1>1</formula1>
      <formula2>73415</formula2>
    </dataValidation>
    <dataValidation allowBlank="1" showInputMessage="1" showErrorMessage="1" errorTitle="Date entry error" error="Please enter a valid date." sqref="E5:E35" xr:uid="{00000000-0002-0000-0600-000005000000}"/>
    <dataValidation operator="greaterThan" allowBlank="1" showInputMessage="1" showErrorMessage="1" errorTitle="Date entry error" error="Please enter a valid capacity effective end date that is after the capacity effective start date." sqref="F5:F35" xr:uid="{00000000-0002-0000-0600-000006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7000000}">
          <x14:formula1>
            <xm:f>'ID and Local Area'!$A:$A</xm:f>
          </x14:formula1>
          <xm:sqref>C5:C35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E6E35-CE15-4DC6-88C6-FCB20F19D664}">
  <sheetPr>
    <tabColor rgb="FFFFFF99"/>
  </sheetPr>
  <dimension ref="A1:AE920"/>
  <sheetViews>
    <sheetView zoomScaleNormal="100" workbookViewId="0">
      <selection activeCell="H3" sqref="H3"/>
    </sheetView>
  </sheetViews>
  <sheetFormatPr defaultColWidth="8.86328125" defaultRowHeight="12.75" x14ac:dyDescent="0.35"/>
  <cols>
    <col min="2" max="2" width="12.3984375" bestFit="1" customWidth="1"/>
    <col min="3" max="3" width="18.1328125" style="10" bestFit="1" customWidth="1"/>
    <col min="4" max="4" width="17" style="83" bestFit="1" customWidth="1"/>
    <col min="5" max="5" width="14.265625" style="74" customWidth="1"/>
    <col min="6" max="6" width="13.3984375" style="74" customWidth="1"/>
    <col min="7" max="7" width="12.1328125" style="83" customWidth="1"/>
    <col min="8" max="31" width="12.59765625" bestFit="1" customWidth="1"/>
  </cols>
  <sheetData>
    <row r="1" spans="1:31" ht="15" x14ac:dyDescent="0.4">
      <c r="A1" s="9" t="s">
        <v>133</v>
      </c>
      <c r="C1" s="9"/>
      <c r="D1" s="9"/>
      <c r="E1" s="86"/>
      <c r="F1" s="9"/>
      <c r="G1" s="81"/>
    </row>
    <row r="2" spans="1:31" ht="15" x14ac:dyDescent="0.4">
      <c r="A2" s="9" t="s">
        <v>134</v>
      </c>
      <c r="C2" s="9"/>
      <c r="D2" s="9"/>
      <c r="E2" s="9"/>
      <c r="F2" s="9"/>
      <c r="G2" s="86"/>
      <c r="H2" s="348">
        <v>2023</v>
      </c>
      <c r="I2" s="348"/>
      <c r="J2" s="348"/>
      <c r="K2" s="348"/>
      <c r="L2" s="348"/>
      <c r="M2" s="348"/>
      <c r="N2" s="348"/>
      <c r="O2" s="348"/>
      <c r="P2" s="348"/>
      <c r="Q2" s="348"/>
      <c r="R2" s="348"/>
      <c r="S2" s="348"/>
      <c r="T2" s="349">
        <v>2024</v>
      </c>
      <c r="U2" s="349"/>
      <c r="V2" s="349"/>
      <c r="W2" s="349"/>
      <c r="X2" s="349"/>
      <c r="Y2" s="349"/>
      <c r="Z2" s="349"/>
      <c r="AA2" s="349"/>
      <c r="AB2" s="349"/>
      <c r="AC2" s="349"/>
      <c r="AD2" s="349"/>
      <c r="AE2" s="349"/>
    </row>
    <row r="3" spans="1:31" s="11" customFormat="1" ht="54" customHeight="1" x14ac:dyDescent="0.4">
      <c r="B3" s="72" t="s">
        <v>146</v>
      </c>
      <c r="C3" s="72" t="s">
        <v>147</v>
      </c>
      <c r="D3" s="82" t="s">
        <v>560</v>
      </c>
      <c r="E3" s="72" t="s">
        <v>128</v>
      </c>
      <c r="F3" s="72" t="s">
        <v>129</v>
      </c>
      <c r="G3" s="82" t="s">
        <v>132</v>
      </c>
      <c r="H3" s="16" t="s">
        <v>2136</v>
      </c>
      <c r="I3" s="16" t="s">
        <v>2137</v>
      </c>
      <c r="J3" s="16" t="s">
        <v>2138</v>
      </c>
      <c r="K3" s="16" t="s">
        <v>2139</v>
      </c>
      <c r="L3" s="16" t="s">
        <v>2140</v>
      </c>
      <c r="M3" s="16" t="s">
        <v>2141</v>
      </c>
      <c r="N3" s="16" t="s">
        <v>2142</v>
      </c>
      <c r="O3" s="16" t="s">
        <v>2143</v>
      </c>
      <c r="P3" s="16" t="s">
        <v>2144</v>
      </c>
      <c r="Q3" s="16" t="s">
        <v>2145</v>
      </c>
      <c r="R3" s="16" t="s">
        <v>2146</v>
      </c>
      <c r="S3" s="16" t="s">
        <v>2147</v>
      </c>
      <c r="T3" s="16" t="s">
        <v>2239</v>
      </c>
      <c r="U3" s="16" t="s">
        <v>2240</v>
      </c>
      <c r="V3" s="16" t="s">
        <v>2241</v>
      </c>
      <c r="W3" s="16" t="s">
        <v>2242</v>
      </c>
      <c r="X3" s="16" t="s">
        <v>2243</v>
      </c>
      <c r="Y3" s="16" t="s">
        <v>2244</v>
      </c>
      <c r="Z3" s="16" t="s">
        <v>2245</v>
      </c>
      <c r="AA3" s="16" t="s">
        <v>2246</v>
      </c>
      <c r="AB3" s="16" t="s">
        <v>2247</v>
      </c>
      <c r="AC3" s="16" t="s">
        <v>2248</v>
      </c>
      <c r="AD3" s="16" t="s">
        <v>2249</v>
      </c>
      <c r="AE3" s="16" t="s">
        <v>2250</v>
      </c>
    </row>
    <row r="4" spans="1:31" ht="16.899999999999999" x14ac:dyDescent="0.4">
      <c r="A4" s="122" t="s">
        <v>346</v>
      </c>
      <c r="B4" s="123"/>
      <c r="C4" s="108"/>
      <c r="D4" s="243" t="s">
        <v>692</v>
      </c>
      <c r="E4" s="108"/>
      <c r="F4" s="109"/>
      <c r="G4" s="110"/>
      <c r="H4" s="110">
        <f>SUM(H5:H500)</f>
        <v>0</v>
      </c>
      <c r="I4" s="110">
        <f>SUM(I5:I500)</f>
        <v>0</v>
      </c>
      <c r="J4" s="110">
        <f t="shared" ref="J4:S4" si="0">SUM(J5:J500)</f>
        <v>0</v>
      </c>
      <c r="K4" s="110">
        <f t="shared" si="0"/>
        <v>0</v>
      </c>
      <c r="L4" s="110">
        <f t="shared" si="0"/>
        <v>0</v>
      </c>
      <c r="M4" s="110">
        <f t="shared" si="0"/>
        <v>0</v>
      </c>
      <c r="N4" s="110">
        <f t="shared" si="0"/>
        <v>0</v>
      </c>
      <c r="O4" s="110">
        <f t="shared" si="0"/>
        <v>0</v>
      </c>
      <c r="P4" s="110">
        <f t="shared" si="0"/>
        <v>0</v>
      </c>
      <c r="Q4" s="110">
        <f t="shared" si="0"/>
        <v>0</v>
      </c>
      <c r="R4" s="110">
        <f t="shared" si="0"/>
        <v>0</v>
      </c>
      <c r="S4" s="110">
        <f t="shared" si="0"/>
        <v>0</v>
      </c>
      <c r="T4" s="110">
        <f>SUM(T5:T500)</f>
        <v>0</v>
      </c>
      <c r="U4" s="110">
        <f>SUM(U5:U500)</f>
        <v>0</v>
      </c>
      <c r="V4" s="110">
        <f t="shared" ref="V4:AE4" si="1">SUM(V5:V500)</f>
        <v>0</v>
      </c>
      <c r="W4" s="110">
        <f t="shared" si="1"/>
        <v>0</v>
      </c>
      <c r="X4" s="110">
        <f t="shared" si="1"/>
        <v>0</v>
      </c>
      <c r="Y4" s="110">
        <f t="shared" si="1"/>
        <v>0</v>
      </c>
      <c r="Z4" s="110">
        <f t="shared" si="1"/>
        <v>0</v>
      </c>
      <c r="AA4" s="110">
        <f t="shared" si="1"/>
        <v>0</v>
      </c>
      <c r="AB4" s="110">
        <f t="shared" si="1"/>
        <v>0</v>
      </c>
      <c r="AC4" s="110">
        <f t="shared" si="1"/>
        <v>0</v>
      </c>
      <c r="AD4" s="110">
        <f t="shared" si="1"/>
        <v>0</v>
      </c>
      <c r="AE4" s="110">
        <f t="shared" si="1"/>
        <v>0</v>
      </c>
    </row>
    <row r="5" spans="1:31" x14ac:dyDescent="0.35">
      <c r="B5" s="87"/>
      <c r="C5" s="25"/>
      <c r="D5" s="80" t="e">
        <f>VLOOKUP(C5,'ID and Local Area'!A:D,4,FALSE)</f>
        <v>#N/A</v>
      </c>
      <c r="E5" s="107"/>
      <c r="F5" s="107"/>
      <c r="G5" s="119"/>
      <c r="H5" s="24"/>
      <c r="I5" s="24"/>
      <c r="J5" s="24"/>
      <c r="K5" s="24"/>
      <c r="L5" s="24"/>
      <c r="M5" s="24"/>
      <c r="N5" s="24"/>
      <c r="O5" s="24"/>
      <c r="P5" s="24"/>
      <c r="Q5" s="24"/>
      <c r="R5" s="24"/>
      <c r="S5" s="24"/>
      <c r="T5" s="24"/>
      <c r="U5" s="24"/>
      <c r="V5" s="24"/>
      <c r="W5" s="24"/>
      <c r="X5" s="24"/>
      <c r="Y5" s="24"/>
      <c r="Z5" s="24"/>
      <c r="AA5" s="24"/>
      <c r="AB5" s="24"/>
      <c r="AC5" s="24"/>
      <c r="AD5" s="24"/>
      <c r="AE5" s="24"/>
    </row>
    <row r="6" spans="1:31" x14ac:dyDescent="0.35">
      <c r="B6" s="87"/>
      <c r="C6" s="25"/>
      <c r="D6" s="80" t="e">
        <f>VLOOKUP(C6,'ID and Local Area'!A:D,4,FALSE)</f>
        <v>#N/A</v>
      </c>
      <c r="E6" s="107"/>
      <c r="F6" s="107"/>
      <c r="G6" s="119"/>
      <c r="H6" s="24"/>
      <c r="I6" s="24"/>
      <c r="J6" s="24"/>
      <c r="K6" s="24"/>
      <c r="L6" s="24"/>
      <c r="M6" s="24"/>
      <c r="N6" s="24"/>
      <c r="O6" s="24"/>
      <c r="P6" s="24"/>
      <c r="Q6" s="24"/>
      <c r="R6" s="24"/>
      <c r="S6" s="24"/>
      <c r="T6" s="24"/>
      <c r="U6" s="24"/>
      <c r="V6" s="24"/>
      <c r="W6" s="24"/>
      <c r="X6" s="24"/>
      <c r="Y6" s="24"/>
      <c r="Z6" s="24"/>
      <c r="AA6" s="24"/>
      <c r="AB6" s="24"/>
      <c r="AC6" s="24"/>
      <c r="AD6" s="24"/>
      <c r="AE6" s="24"/>
    </row>
    <row r="7" spans="1:31" x14ac:dyDescent="0.35">
      <c r="B7" s="73"/>
      <c r="C7" s="25"/>
      <c r="D7" s="80" t="e">
        <f>VLOOKUP(C7,'ID and Local Area'!A:D,4,FALSE)</f>
        <v>#N/A</v>
      </c>
      <c r="E7" s="107"/>
      <c r="F7" s="107"/>
      <c r="G7" s="119"/>
      <c r="H7" s="24"/>
      <c r="I7" s="24"/>
      <c r="J7" s="24"/>
      <c r="K7" s="24"/>
      <c r="L7" s="24"/>
      <c r="M7" s="24"/>
      <c r="N7" s="24"/>
      <c r="O7" s="24"/>
      <c r="P7" s="24"/>
      <c r="Q7" s="24"/>
      <c r="R7" s="24"/>
      <c r="S7" s="24"/>
      <c r="T7" s="24"/>
      <c r="U7" s="24"/>
      <c r="V7" s="24"/>
      <c r="W7" s="24"/>
      <c r="X7" s="24"/>
      <c r="Y7" s="24"/>
      <c r="Z7" s="24"/>
      <c r="AA7" s="24"/>
      <c r="AB7" s="24"/>
      <c r="AC7" s="24"/>
      <c r="AD7" s="24"/>
      <c r="AE7" s="24"/>
    </row>
    <row r="8" spans="1:31" x14ac:dyDescent="0.35">
      <c r="B8" s="73"/>
      <c r="C8" s="25"/>
      <c r="D8" s="80" t="e">
        <f>VLOOKUP(C8,'ID and Local Area'!A:D,4,FALSE)</f>
        <v>#N/A</v>
      </c>
      <c r="E8" s="107"/>
      <c r="F8" s="107"/>
      <c r="G8" s="119"/>
      <c r="H8" s="24"/>
      <c r="I8" s="24"/>
      <c r="J8" s="24"/>
      <c r="K8" s="24"/>
      <c r="L8" s="24"/>
      <c r="M8" s="24"/>
      <c r="N8" s="24"/>
      <c r="O8" s="24"/>
      <c r="P8" s="24"/>
      <c r="Q8" s="24"/>
      <c r="R8" s="24"/>
      <c r="S8" s="24"/>
      <c r="T8" s="24"/>
      <c r="U8" s="24"/>
      <c r="V8" s="24"/>
      <c r="W8" s="24"/>
      <c r="X8" s="24"/>
      <c r="Y8" s="24"/>
      <c r="Z8" s="24"/>
      <c r="AA8" s="24"/>
      <c r="AB8" s="24"/>
      <c r="AC8" s="24"/>
      <c r="AD8" s="24"/>
      <c r="AE8" s="24"/>
    </row>
    <row r="9" spans="1:31" x14ac:dyDescent="0.35">
      <c r="B9" s="73"/>
      <c r="C9" s="25"/>
      <c r="D9" s="80" t="e">
        <f>VLOOKUP(C9,'ID and Local Area'!A:D,4,FALSE)</f>
        <v>#N/A</v>
      </c>
      <c r="E9" s="107"/>
      <c r="F9" s="107"/>
      <c r="G9" s="119"/>
      <c r="H9" s="24"/>
      <c r="I9" s="24"/>
      <c r="J9" s="24"/>
      <c r="K9" s="24"/>
      <c r="L9" s="24"/>
      <c r="M9" s="24"/>
      <c r="N9" s="24"/>
      <c r="O9" s="24"/>
      <c r="P9" s="24"/>
      <c r="Q9" s="24"/>
      <c r="R9" s="24"/>
      <c r="S9" s="24"/>
      <c r="T9" s="24"/>
      <c r="U9" s="24"/>
      <c r="V9" s="24"/>
      <c r="W9" s="24"/>
      <c r="X9" s="24"/>
      <c r="Y9" s="24"/>
      <c r="Z9" s="24"/>
      <c r="AA9" s="24"/>
      <c r="AB9" s="24"/>
      <c r="AC9" s="24"/>
      <c r="AD9" s="24"/>
      <c r="AE9" s="24"/>
    </row>
    <row r="10" spans="1:31" x14ac:dyDescent="0.35">
      <c r="B10" s="73"/>
      <c r="C10" s="25" t="s">
        <v>103</v>
      </c>
      <c r="D10" s="80" t="e">
        <f>VLOOKUP(C10,'ID and Local Area'!A:D,4,FALSE)</f>
        <v>#N/A</v>
      </c>
      <c r="E10" s="107"/>
      <c r="F10" s="107"/>
      <c r="G10" s="119"/>
      <c r="H10" s="24"/>
      <c r="I10" s="24"/>
      <c r="J10" s="24"/>
      <c r="K10" s="24"/>
      <c r="L10" s="24"/>
      <c r="M10" s="24"/>
      <c r="N10" s="24"/>
      <c r="O10" s="24"/>
      <c r="P10" s="24"/>
      <c r="Q10" s="24"/>
      <c r="R10" s="24"/>
      <c r="S10" s="24"/>
      <c r="T10" s="24"/>
      <c r="U10" s="24"/>
      <c r="V10" s="24"/>
      <c r="W10" s="24"/>
      <c r="X10" s="24"/>
      <c r="Y10" s="24"/>
      <c r="Z10" s="24"/>
      <c r="AA10" s="24"/>
      <c r="AB10" s="24"/>
      <c r="AC10" s="24"/>
      <c r="AD10" s="24"/>
      <c r="AE10" s="24"/>
    </row>
    <row r="11" spans="1:31" x14ac:dyDescent="0.35">
      <c r="B11" s="73"/>
      <c r="C11" s="25" t="s">
        <v>103</v>
      </c>
      <c r="D11" s="80" t="e">
        <f>VLOOKUP(C11,'ID and Local Area'!A:D,4,FALSE)</f>
        <v>#N/A</v>
      </c>
      <c r="E11" s="107"/>
      <c r="F11" s="107"/>
      <c r="G11" s="119"/>
      <c r="H11" s="24"/>
      <c r="I11" s="24"/>
      <c r="J11" s="24"/>
      <c r="K11" s="24"/>
      <c r="L11" s="24"/>
      <c r="M11" s="24"/>
      <c r="N11" s="24"/>
      <c r="O11" s="24"/>
      <c r="P11" s="24"/>
      <c r="Q11" s="24"/>
      <c r="R11" s="24"/>
      <c r="S11" s="24"/>
      <c r="T11" s="24"/>
      <c r="U11" s="24"/>
      <c r="V11" s="24"/>
      <c r="W11" s="24"/>
      <c r="X11" s="24"/>
      <c r="Y11" s="24"/>
      <c r="Z11" s="24"/>
      <c r="AA11" s="24"/>
      <c r="AB11" s="24"/>
      <c r="AC11" s="24"/>
      <c r="AD11" s="24"/>
      <c r="AE11" s="24"/>
    </row>
    <row r="12" spans="1:31" x14ac:dyDescent="0.35">
      <c r="B12" s="73"/>
      <c r="C12" s="25" t="s">
        <v>103</v>
      </c>
      <c r="D12" s="80" t="e">
        <f>VLOOKUP(C12,'ID and Local Area'!A:D,4,FALSE)</f>
        <v>#N/A</v>
      </c>
      <c r="E12" s="107"/>
      <c r="F12" s="107"/>
      <c r="G12" s="119"/>
      <c r="H12" s="24"/>
      <c r="I12" s="24"/>
      <c r="J12" s="24"/>
      <c r="K12" s="24"/>
      <c r="L12" s="24"/>
      <c r="M12" s="24"/>
      <c r="N12" s="24"/>
      <c r="O12" s="24"/>
      <c r="P12" s="24"/>
      <c r="Q12" s="24"/>
      <c r="R12" s="24"/>
      <c r="S12" s="24"/>
      <c r="T12" s="24"/>
      <c r="U12" s="24"/>
      <c r="V12" s="24"/>
      <c r="W12" s="24"/>
      <c r="X12" s="24"/>
      <c r="Y12" s="24"/>
      <c r="Z12" s="24"/>
      <c r="AA12" s="24"/>
      <c r="AB12" s="24"/>
      <c r="AC12" s="24"/>
      <c r="AD12" s="24"/>
      <c r="AE12" s="24"/>
    </row>
    <row r="13" spans="1:31" x14ac:dyDescent="0.35">
      <c r="B13" s="73"/>
      <c r="C13" s="25" t="s">
        <v>103</v>
      </c>
      <c r="D13" s="80" t="e">
        <f>VLOOKUP(C13,'ID and Local Area'!A:D,4,FALSE)</f>
        <v>#N/A</v>
      </c>
      <c r="E13" s="107"/>
      <c r="F13" s="107"/>
      <c r="G13" s="119"/>
      <c r="H13" s="24"/>
      <c r="I13" s="24"/>
      <c r="J13" s="24"/>
      <c r="K13" s="24"/>
      <c r="L13" s="24"/>
      <c r="M13" s="24"/>
      <c r="N13" s="24"/>
      <c r="O13" s="24"/>
      <c r="P13" s="24"/>
      <c r="Q13" s="24"/>
      <c r="R13" s="24"/>
      <c r="S13" s="24"/>
      <c r="T13" s="24"/>
      <c r="U13" s="24"/>
      <c r="V13" s="24"/>
      <c r="W13" s="24"/>
      <c r="X13" s="24"/>
      <c r="Y13" s="24"/>
      <c r="Z13" s="24"/>
      <c r="AA13" s="24"/>
      <c r="AB13" s="24"/>
      <c r="AC13" s="24"/>
      <c r="AD13" s="24"/>
      <c r="AE13" s="24"/>
    </row>
    <row r="14" spans="1:31" x14ac:dyDescent="0.35">
      <c r="B14" s="73"/>
      <c r="C14" s="25" t="s">
        <v>103</v>
      </c>
      <c r="D14" s="80" t="e">
        <f>VLOOKUP(C14,'ID and Local Area'!A:D,4,FALSE)</f>
        <v>#N/A</v>
      </c>
      <c r="E14" s="107"/>
      <c r="F14" s="107"/>
      <c r="G14" s="119"/>
      <c r="H14" s="24"/>
      <c r="I14" s="24"/>
      <c r="J14" s="24"/>
      <c r="K14" s="24"/>
      <c r="L14" s="24"/>
      <c r="M14" s="24"/>
      <c r="N14" s="24"/>
      <c r="O14" s="24"/>
      <c r="P14" s="24"/>
      <c r="Q14" s="24"/>
      <c r="R14" s="24"/>
      <c r="S14" s="24"/>
      <c r="T14" s="24"/>
      <c r="U14" s="24"/>
      <c r="V14" s="24"/>
      <c r="W14" s="24"/>
      <c r="X14" s="24"/>
      <c r="Y14" s="24"/>
      <c r="Z14" s="24"/>
      <c r="AA14" s="24"/>
      <c r="AB14" s="24"/>
      <c r="AC14" s="24"/>
      <c r="AD14" s="24"/>
      <c r="AE14" s="24"/>
    </row>
    <row r="15" spans="1:31" x14ac:dyDescent="0.35">
      <c r="B15" s="73"/>
      <c r="C15" s="25" t="s">
        <v>103</v>
      </c>
      <c r="D15" s="80" t="e">
        <f>VLOOKUP(C15,'ID and Local Area'!A:D,4,FALSE)</f>
        <v>#N/A</v>
      </c>
      <c r="E15" s="107"/>
      <c r="F15" s="107"/>
      <c r="G15" s="119"/>
      <c r="H15" s="24"/>
      <c r="I15" s="24"/>
      <c r="J15" s="24"/>
      <c r="K15" s="24"/>
      <c r="L15" s="24"/>
      <c r="M15" s="24"/>
      <c r="N15" s="24"/>
      <c r="O15" s="24"/>
      <c r="P15" s="24"/>
      <c r="Q15" s="24"/>
      <c r="R15" s="24"/>
      <c r="S15" s="24"/>
      <c r="T15" s="24"/>
      <c r="U15" s="24"/>
      <c r="V15" s="24"/>
      <c r="W15" s="24"/>
      <c r="X15" s="24"/>
      <c r="Y15" s="24"/>
      <c r="Z15" s="24"/>
      <c r="AA15" s="24"/>
      <c r="AB15" s="24"/>
      <c r="AC15" s="24"/>
      <c r="AD15" s="24"/>
      <c r="AE15" s="24"/>
    </row>
    <row r="16" spans="1:31" x14ac:dyDescent="0.35">
      <c r="B16" s="73"/>
      <c r="C16" s="25" t="s">
        <v>103</v>
      </c>
      <c r="D16" s="80" t="e">
        <f>VLOOKUP(C16,'ID and Local Area'!A:D,4,FALSE)</f>
        <v>#N/A</v>
      </c>
      <c r="E16" s="107"/>
      <c r="F16" s="107"/>
      <c r="G16" s="119"/>
      <c r="H16" s="24"/>
      <c r="I16" s="24"/>
      <c r="J16" s="24"/>
      <c r="K16" s="24"/>
      <c r="L16" s="24"/>
      <c r="M16" s="24"/>
      <c r="N16" s="24"/>
      <c r="O16" s="24"/>
      <c r="P16" s="24"/>
      <c r="Q16" s="24"/>
      <c r="R16" s="24"/>
      <c r="S16" s="24"/>
      <c r="T16" s="24"/>
      <c r="U16" s="24"/>
      <c r="V16" s="24"/>
      <c r="W16" s="24"/>
      <c r="X16" s="24"/>
      <c r="Y16" s="24"/>
      <c r="Z16" s="24"/>
      <c r="AA16" s="24"/>
      <c r="AB16" s="24"/>
      <c r="AC16" s="24"/>
      <c r="AD16" s="24"/>
      <c r="AE16" s="24"/>
    </row>
    <row r="17" spans="2:31" x14ac:dyDescent="0.35">
      <c r="B17" s="73"/>
      <c r="C17" s="25" t="s">
        <v>103</v>
      </c>
      <c r="D17" s="80" t="e">
        <f>VLOOKUP(C17,'ID and Local Area'!A:D,4,FALSE)</f>
        <v>#N/A</v>
      </c>
      <c r="E17" s="107"/>
      <c r="F17" s="107"/>
      <c r="G17" s="119"/>
      <c r="H17" s="24"/>
      <c r="I17" s="24"/>
      <c r="J17" s="24"/>
      <c r="K17" s="24"/>
      <c r="L17" s="24"/>
      <c r="M17" s="24"/>
      <c r="N17" s="24"/>
      <c r="O17" s="24"/>
      <c r="P17" s="24"/>
      <c r="Q17" s="24"/>
      <c r="R17" s="24"/>
      <c r="S17" s="24"/>
      <c r="T17" s="24"/>
      <c r="U17" s="24"/>
      <c r="V17" s="24"/>
      <c r="W17" s="24"/>
      <c r="X17" s="24"/>
      <c r="Y17" s="24"/>
      <c r="Z17" s="24"/>
      <c r="AA17" s="24"/>
      <c r="AB17" s="24"/>
      <c r="AC17" s="24"/>
      <c r="AD17" s="24"/>
      <c r="AE17" s="24"/>
    </row>
    <row r="18" spans="2:31" x14ac:dyDescent="0.35">
      <c r="B18" s="73"/>
      <c r="C18" s="25" t="s">
        <v>103</v>
      </c>
      <c r="D18" s="80" t="e">
        <f>VLOOKUP(C18,'ID and Local Area'!A:D,4,FALSE)</f>
        <v>#N/A</v>
      </c>
      <c r="E18" s="107"/>
      <c r="F18" s="107"/>
      <c r="G18" s="119"/>
      <c r="H18" s="24"/>
      <c r="I18" s="24"/>
      <c r="J18" s="24"/>
      <c r="K18" s="24"/>
      <c r="L18" s="24"/>
      <c r="M18" s="24"/>
      <c r="N18" s="24"/>
      <c r="O18" s="24"/>
      <c r="P18" s="24"/>
      <c r="Q18" s="24"/>
      <c r="R18" s="24"/>
      <c r="S18" s="24"/>
      <c r="T18" s="24"/>
      <c r="U18" s="24"/>
      <c r="V18" s="24"/>
      <c r="W18" s="24"/>
      <c r="X18" s="24"/>
      <c r="Y18" s="24"/>
      <c r="Z18" s="24"/>
      <c r="AA18" s="24"/>
      <c r="AB18" s="24"/>
      <c r="AC18" s="24"/>
      <c r="AD18" s="24"/>
      <c r="AE18" s="24"/>
    </row>
    <row r="19" spans="2:31" x14ac:dyDescent="0.35">
      <c r="B19" s="73"/>
      <c r="C19" s="25" t="s">
        <v>103</v>
      </c>
      <c r="D19" s="80" t="e">
        <f>VLOOKUP(C19,'ID and Local Area'!A:D,4,FALSE)</f>
        <v>#N/A</v>
      </c>
      <c r="E19" s="107"/>
      <c r="F19" s="107"/>
      <c r="G19" s="119"/>
      <c r="H19" s="24"/>
      <c r="I19" s="24"/>
      <c r="J19" s="24"/>
      <c r="K19" s="24"/>
      <c r="L19" s="24"/>
      <c r="M19" s="24"/>
      <c r="N19" s="24"/>
      <c r="O19" s="24"/>
      <c r="P19" s="24"/>
      <c r="Q19" s="24"/>
      <c r="R19" s="24"/>
      <c r="S19" s="24"/>
      <c r="T19" s="24"/>
      <c r="U19" s="24"/>
      <c r="V19" s="24"/>
      <c r="W19" s="24"/>
      <c r="X19" s="24"/>
      <c r="Y19" s="24"/>
      <c r="Z19" s="24"/>
      <c r="AA19" s="24"/>
      <c r="AB19" s="24"/>
      <c r="AC19" s="24"/>
      <c r="AD19" s="24"/>
      <c r="AE19" s="24"/>
    </row>
    <row r="20" spans="2:31" x14ac:dyDescent="0.35">
      <c r="B20" s="73"/>
      <c r="C20" s="25" t="s">
        <v>103</v>
      </c>
      <c r="D20" s="80" t="e">
        <f>VLOOKUP(C20,'ID and Local Area'!A:D,4,FALSE)</f>
        <v>#N/A</v>
      </c>
      <c r="E20" s="107"/>
      <c r="F20" s="107"/>
      <c r="G20" s="119"/>
      <c r="H20" s="24"/>
      <c r="I20" s="24"/>
      <c r="J20" s="24"/>
      <c r="K20" s="24"/>
      <c r="L20" s="24"/>
      <c r="M20" s="24"/>
      <c r="N20" s="24"/>
      <c r="O20" s="24"/>
      <c r="P20" s="24"/>
      <c r="Q20" s="24"/>
      <c r="R20" s="24"/>
      <c r="S20" s="24"/>
      <c r="T20" s="24"/>
      <c r="U20" s="24"/>
      <c r="V20" s="24"/>
      <c r="W20" s="24"/>
      <c r="X20" s="24"/>
      <c r="Y20" s="24"/>
      <c r="Z20" s="24"/>
      <c r="AA20" s="24"/>
      <c r="AB20" s="24"/>
      <c r="AC20" s="24"/>
      <c r="AD20" s="24"/>
      <c r="AE20" s="24"/>
    </row>
    <row r="21" spans="2:31" x14ac:dyDescent="0.35">
      <c r="B21" s="73"/>
      <c r="C21" s="25" t="s">
        <v>103</v>
      </c>
      <c r="D21" s="80" t="e">
        <f>VLOOKUP(C21,'ID and Local Area'!A:D,4,FALSE)</f>
        <v>#N/A</v>
      </c>
      <c r="E21" s="107"/>
      <c r="F21" s="107"/>
      <c r="G21" s="119"/>
      <c r="H21" s="24"/>
      <c r="I21" s="24"/>
      <c r="J21" s="24"/>
      <c r="K21" s="24"/>
      <c r="L21" s="24"/>
      <c r="M21" s="24"/>
      <c r="N21" s="24"/>
      <c r="O21" s="24"/>
      <c r="P21" s="24"/>
      <c r="Q21" s="24"/>
      <c r="R21" s="24"/>
      <c r="S21" s="24"/>
      <c r="T21" s="24"/>
      <c r="U21" s="24"/>
      <c r="V21" s="24"/>
      <c r="W21" s="24"/>
      <c r="X21" s="24"/>
      <c r="Y21" s="24"/>
      <c r="Z21" s="24"/>
      <c r="AA21" s="24"/>
      <c r="AB21" s="24"/>
      <c r="AC21" s="24"/>
      <c r="AD21" s="24"/>
      <c r="AE21" s="24"/>
    </row>
    <row r="22" spans="2:31" x14ac:dyDescent="0.35">
      <c r="B22" s="73"/>
      <c r="C22" s="25" t="s">
        <v>103</v>
      </c>
      <c r="D22" s="80" t="e">
        <f>VLOOKUP(C22,'ID and Local Area'!A:D,4,FALSE)</f>
        <v>#N/A</v>
      </c>
      <c r="E22" s="107"/>
      <c r="F22" s="107"/>
      <c r="G22" s="119"/>
      <c r="H22" s="24"/>
      <c r="I22" s="24"/>
      <c r="J22" s="24"/>
      <c r="K22" s="24"/>
      <c r="L22" s="24"/>
      <c r="M22" s="24"/>
      <c r="N22" s="24"/>
      <c r="O22" s="24"/>
      <c r="P22" s="24"/>
      <c r="Q22" s="24"/>
      <c r="R22" s="24"/>
      <c r="S22" s="24"/>
      <c r="T22" s="24"/>
      <c r="U22" s="24"/>
      <c r="V22" s="24"/>
      <c r="W22" s="24"/>
      <c r="X22" s="24"/>
      <c r="Y22" s="24"/>
      <c r="Z22" s="24"/>
      <c r="AA22" s="24"/>
      <c r="AB22" s="24"/>
      <c r="AC22" s="24"/>
      <c r="AD22" s="24"/>
      <c r="AE22" s="24"/>
    </row>
    <row r="23" spans="2:31" x14ac:dyDescent="0.35">
      <c r="B23" s="73"/>
      <c r="C23" s="25" t="s">
        <v>103</v>
      </c>
      <c r="D23" s="80" t="e">
        <f>VLOOKUP(C23,'ID and Local Area'!A:D,4,FALSE)</f>
        <v>#N/A</v>
      </c>
      <c r="E23" s="107"/>
      <c r="F23" s="107"/>
      <c r="G23" s="119"/>
      <c r="H23" s="24"/>
      <c r="I23" s="24"/>
      <c r="J23" s="24"/>
      <c r="K23" s="24"/>
      <c r="L23" s="24"/>
      <c r="M23" s="24"/>
      <c r="N23" s="24"/>
      <c r="O23" s="24"/>
      <c r="P23" s="24"/>
      <c r="Q23" s="24"/>
      <c r="R23" s="24"/>
      <c r="S23" s="24"/>
      <c r="T23" s="24"/>
      <c r="U23" s="24"/>
      <c r="V23" s="24"/>
      <c r="W23" s="24"/>
      <c r="X23" s="24"/>
      <c r="Y23" s="24"/>
      <c r="Z23" s="24"/>
      <c r="AA23" s="24"/>
      <c r="AB23" s="24"/>
      <c r="AC23" s="24"/>
      <c r="AD23" s="24"/>
      <c r="AE23" s="24"/>
    </row>
    <row r="24" spans="2:31" x14ac:dyDescent="0.35">
      <c r="B24" s="73"/>
      <c r="C24" s="25" t="s">
        <v>103</v>
      </c>
      <c r="D24" s="80" t="e">
        <f>VLOOKUP(C24,'ID and Local Area'!A:D,4,FALSE)</f>
        <v>#N/A</v>
      </c>
      <c r="E24" s="107"/>
      <c r="F24" s="107"/>
      <c r="G24" s="119"/>
      <c r="H24" s="24"/>
      <c r="I24" s="24"/>
      <c r="J24" s="24"/>
      <c r="K24" s="24"/>
      <c r="L24" s="24"/>
      <c r="M24" s="24"/>
      <c r="N24" s="24"/>
      <c r="O24" s="24"/>
      <c r="P24" s="24"/>
      <c r="Q24" s="24"/>
      <c r="R24" s="24"/>
      <c r="S24" s="24"/>
      <c r="T24" s="24"/>
      <c r="U24" s="24"/>
      <c r="V24" s="24"/>
      <c r="W24" s="24"/>
      <c r="X24" s="24"/>
      <c r="Y24" s="24"/>
      <c r="Z24" s="24"/>
      <c r="AA24" s="24"/>
      <c r="AB24" s="24"/>
      <c r="AC24" s="24"/>
      <c r="AD24" s="24"/>
      <c r="AE24" s="24"/>
    </row>
    <row r="25" spans="2:31" x14ac:dyDescent="0.35">
      <c r="B25" s="73"/>
      <c r="C25" s="25" t="s">
        <v>103</v>
      </c>
      <c r="D25" s="80" t="e">
        <f>VLOOKUP(C25,'ID and Local Area'!A:D,4,FALSE)</f>
        <v>#N/A</v>
      </c>
      <c r="E25" s="107"/>
      <c r="F25" s="107"/>
      <c r="G25" s="119"/>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2:31" x14ac:dyDescent="0.35">
      <c r="B26" s="73"/>
      <c r="C26" s="25" t="s">
        <v>103</v>
      </c>
      <c r="D26" s="80" t="e">
        <f>VLOOKUP(C26,'ID and Local Area'!A:D,4,FALSE)</f>
        <v>#N/A</v>
      </c>
      <c r="E26" s="107"/>
      <c r="F26" s="107"/>
      <c r="G26" s="119"/>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2:31" x14ac:dyDescent="0.35">
      <c r="B27" s="73"/>
      <c r="C27" s="25" t="s">
        <v>103</v>
      </c>
      <c r="D27" s="80" t="e">
        <f>VLOOKUP(C27,'ID and Local Area'!A:D,4,FALSE)</f>
        <v>#N/A</v>
      </c>
      <c r="E27" s="107"/>
      <c r="F27" s="107"/>
      <c r="G27" s="119"/>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2:31" x14ac:dyDescent="0.35">
      <c r="B28" s="73"/>
      <c r="C28" s="25" t="s">
        <v>103</v>
      </c>
      <c r="D28" s="80" t="e">
        <f>VLOOKUP(C28,'ID and Local Area'!A:D,4,FALSE)</f>
        <v>#N/A</v>
      </c>
      <c r="E28" s="107"/>
      <c r="F28" s="107"/>
      <c r="G28" s="119"/>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2:31" x14ac:dyDescent="0.35">
      <c r="B29" s="73"/>
      <c r="C29" s="25" t="s">
        <v>103</v>
      </c>
      <c r="D29" s="80" t="e">
        <f>VLOOKUP(C29,'ID and Local Area'!A:D,4,FALSE)</f>
        <v>#N/A</v>
      </c>
      <c r="E29" s="107"/>
      <c r="F29" s="107"/>
      <c r="G29" s="119"/>
      <c r="H29" s="24"/>
      <c r="I29" s="24"/>
      <c r="J29" s="24"/>
      <c r="K29" s="24"/>
      <c r="L29" s="24"/>
      <c r="M29" s="24"/>
      <c r="N29" s="24"/>
      <c r="O29" s="24"/>
      <c r="P29" s="24"/>
      <c r="Q29" s="24"/>
      <c r="R29" s="24"/>
      <c r="S29" s="24"/>
      <c r="T29" s="24"/>
      <c r="U29" s="24"/>
      <c r="V29" s="24"/>
      <c r="W29" s="24"/>
      <c r="X29" s="24"/>
      <c r="Y29" s="24"/>
      <c r="Z29" s="24"/>
      <c r="AA29" s="24"/>
      <c r="AB29" s="24"/>
      <c r="AC29" s="24"/>
      <c r="AD29" s="24"/>
      <c r="AE29" s="24"/>
    </row>
    <row r="30" spans="2:31" x14ac:dyDescent="0.35">
      <c r="B30" s="73"/>
      <c r="C30" s="25" t="s">
        <v>103</v>
      </c>
      <c r="D30" s="80" t="e">
        <f>VLOOKUP(C30,'ID and Local Area'!A:D,4,FALSE)</f>
        <v>#N/A</v>
      </c>
      <c r="E30" s="107"/>
      <c r="F30" s="107"/>
      <c r="G30" s="119"/>
      <c r="H30" s="24"/>
      <c r="I30" s="24"/>
      <c r="J30" s="24"/>
      <c r="K30" s="24"/>
      <c r="L30" s="24"/>
      <c r="M30" s="24"/>
      <c r="N30" s="24"/>
      <c r="O30" s="24"/>
      <c r="P30" s="24"/>
      <c r="Q30" s="24"/>
      <c r="R30" s="24"/>
      <c r="S30" s="24"/>
      <c r="T30" s="24"/>
      <c r="U30" s="24"/>
      <c r="V30" s="24"/>
      <c r="W30" s="24"/>
      <c r="X30" s="24"/>
      <c r="Y30" s="24"/>
      <c r="Z30" s="24"/>
      <c r="AA30" s="24"/>
      <c r="AB30" s="24"/>
      <c r="AC30" s="24"/>
      <c r="AD30" s="24"/>
      <c r="AE30" s="24"/>
    </row>
    <row r="31" spans="2:31" x14ac:dyDescent="0.35">
      <c r="B31" s="73"/>
      <c r="C31" s="25" t="s">
        <v>103</v>
      </c>
      <c r="D31" s="80" t="e">
        <f>VLOOKUP(C31,'ID and Local Area'!A:D,4,FALSE)</f>
        <v>#N/A</v>
      </c>
      <c r="E31" s="107"/>
      <c r="F31" s="107"/>
      <c r="G31" s="119"/>
      <c r="H31" s="24"/>
      <c r="I31" s="24"/>
      <c r="J31" s="24"/>
      <c r="K31" s="24"/>
      <c r="L31" s="24"/>
      <c r="M31" s="24"/>
      <c r="N31" s="24"/>
      <c r="O31" s="24"/>
      <c r="P31" s="24"/>
      <c r="Q31" s="24"/>
      <c r="R31" s="24"/>
      <c r="S31" s="24"/>
      <c r="T31" s="24"/>
      <c r="U31" s="24"/>
      <c r="V31" s="24"/>
      <c r="W31" s="24"/>
      <c r="X31" s="24"/>
      <c r="Y31" s="24"/>
      <c r="Z31" s="24"/>
      <c r="AA31" s="24"/>
      <c r="AB31" s="24"/>
      <c r="AC31" s="24"/>
      <c r="AD31" s="24"/>
      <c r="AE31" s="24"/>
    </row>
    <row r="32" spans="2:31" x14ac:dyDescent="0.35">
      <c r="B32" s="73"/>
      <c r="C32" s="25" t="s">
        <v>103</v>
      </c>
      <c r="D32" s="80" t="e">
        <f>VLOOKUP(C32,'ID and Local Area'!A:D,4,FALSE)</f>
        <v>#N/A</v>
      </c>
      <c r="E32" s="107"/>
      <c r="F32" s="107"/>
      <c r="G32" s="119"/>
      <c r="H32" s="24"/>
      <c r="I32" s="24"/>
      <c r="J32" s="24"/>
      <c r="K32" s="24"/>
      <c r="L32" s="24"/>
      <c r="M32" s="24"/>
      <c r="N32" s="24"/>
      <c r="O32" s="24"/>
      <c r="P32" s="24"/>
      <c r="Q32" s="24"/>
      <c r="R32" s="24"/>
      <c r="S32" s="24"/>
      <c r="T32" s="24"/>
      <c r="U32" s="24"/>
      <c r="V32" s="24"/>
      <c r="W32" s="24"/>
      <c r="X32" s="24"/>
      <c r="Y32" s="24"/>
      <c r="Z32" s="24"/>
      <c r="AA32" s="24"/>
      <c r="AB32" s="24"/>
      <c r="AC32" s="24"/>
      <c r="AD32" s="24"/>
      <c r="AE32" s="24"/>
    </row>
    <row r="33" spans="2:31" x14ac:dyDescent="0.35">
      <c r="B33" s="73"/>
      <c r="C33" s="25" t="s">
        <v>103</v>
      </c>
      <c r="D33" s="80" t="e">
        <f>VLOOKUP(C33,'ID and Local Area'!A:D,4,FALSE)</f>
        <v>#N/A</v>
      </c>
      <c r="E33" s="107"/>
      <c r="F33" s="107"/>
      <c r="G33" s="119"/>
      <c r="H33" s="24"/>
      <c r="I33" s="24"/>
      <c r="J33" s="24"/>
      <c r="K33" s="24"/>
      <c r="L33" s="24"/>
      <c r="M33" s="24"/>
      <c r="N33" s="24"/>
      <c r="O33" s="24"/>
      <c r="P33" s="24"/>
      <c r="Q33" s="24"/>
      <c r="R33" s="24"/>
      <c r="S33" s="24"/>
      <c r="T33" s="24"/>
      <c r="U33" s="24"/>
      <c r="V33" s="24"/>
      <c r="W33" s="24"/>
      <c r="X33" s="24"/>
      <c r="Y33" s="24"/>
      <c r="Z33" s="24"/>
      <c r="AA33" s="24"/>
      <c r="AB33" s="24"/>
      <c r="AC33" s="24"/>
      <c r="AD33" s="24"/>
      <c r="AE33" s="24"/>
    </row>
    <row r="34" spans="2:31" x14ac:dyDescent="0.35">
      <c r="B34" s="73"/>
      <c r="C34" s="25" t="s">
        <v>103</v>
      </c>
      <c r="D34" s="80" t="e">
        <f>VLOOKUP(C34,'ID and Local Area'!A:D,4,FALSE)</f>
        <v>#N/A</v>
      </c>
      <c r="E34" s="107"/>
      <c r="F34" s="107"/>
      <c r="G34" s="119"/>
      <c r="H34" s="24"/>
      <c r="I34" s="24"/>
      <c r="J34" s="24"/>
      <c r="K34" s="24"/>
      <c r="L34" s="24"/>
      <c r="M34" s="24"/>
      <c r="N34" s="24"/>
      <c r="O34" s="24"/>
      <c r="P34" s="24"/>
      <c r="Q34" s="24"/>
      <c r="R34" s="24"/>
      <c r="S34" s="24"/>
      <c r="T34" s="24"/>
      <c r="U34" s="24"/>
      <c r="V34" s="24"/>
      <c r="W34" s="24"/>
      <c r="X34" s="24"/>
      <c r="Y34" s="24"/>
      <c r="Z34" s="24"/>
      <c r="AA34" s="24"/>
      <c r="AB34" s="24"/>
      <c r="AC34" s="24"/>
      <c r="AD34" s="24"/>
      <c r="AE34" s="24"/>
    </row>
    <row r="35" spans="2:31" x14ac:dyDescent="0.35">
      <c r="B35" s="73"/>
      <c r="C35" s="25" t="s">
        <v>103</v>
      </c>
      <c r="D35" s="80" t="e">
        <f>VLOOKUP(C35,'ID and Local Area'!A:D,4,FALSE)</f>
        <v>#N/A</v>
      </c>
      <c r="E35" s="107"/>
      <c r="F35" s="107"/>
      <c r="G35" s="119"/>
      <c r="H35" s="24"/>
      <c r="I35" s="24"/>
      <c r="J35" s="24"/>
      <c r="K35" s="24"/>
      <c r="L35" s="24"/>
      <c r="M35" s="24"/>
      <c r="N35" s="24"/>
      <c r="O35" s="24"/>
      <c r="P35" s="24"/>
      <c r="Q35" s="24"/>
      <c r="R35" s="24"/>
      <c r="S35" s="24"/>
      <c r="T35" s="24"/>
      <c r="U35" s="24"/>
      <c r="V35" s="24"/>
      <c r="W35" s="24"/>
      <c r="X35" s="24"/>
      <c r="Y35" s="24"/>
      <c r="Z35" s="24"/>
      <c r="AA35" s="24"/>
      <c r="AB35" s="24"/>
      <c r="AC35" s="24"/>
      <c r="AD35" s="24"/>
      <c r="AE35" s="24"/>
    </row>
    <row r="36" spans="2:31" s="84" customFormat="1" x14ac:dyDescent="0.35">
      <c r="C36" s="226"/>
      <c r="D36" s="227"/>
      <c r="E36" s="225"/>
      <c r="F36" s="225"/>
      <c r="G36" s="228"/>
    </row>
    <row r="37" spans="2:31" s="84" customFormat="1" x14ac:dyDescent="0.35">
      <c r="C37" s="226"/>
      <c r="D37" s="227"/>
      <c r="E37" s="225"/>
      <c r="F37" s="225"/>
      <c r="G37" s="228"/>
    </row>
    <row r="38" spans="2:31" s="84" customFormat="1" x14ac:dyDescent="0.35">
      <c r="C38" s="226"/>
      <c r="D38" s="227"/>
      <c r="E38" s="225"/>
      <c r="F38" s="225"/>
      <c r="G38" s="228"/>
    </row>
    <row r="39" spans="2:31" s="84" customFormat="1" x14ac:dyDescent="0.35">
      <c r="C39" s="226"/>
      <c r="D39" s="227"/>
      <c r="E39" s="225"/>
      <c r="F39" s="225"/>
      <c r="G39" s="228"/>
    </row>
    <row r="40" spans="2:31" s="84" customFormat="1" x14ac:dyDescent="0.35">
      <c r="C40" s="226"/>
      <c r="D40" s="227"/>
      <c r="E40" s="225"/>
      <c r="F40" s="225"/>
      <c r="G40" s="228"/>
    </row>
    <row r="41" spans="2:31" s="84" customFormat="1" x14ac:dyDescent="0.35">
      <c r="C41" s="226"/>
      <c r="D41" s="227"/>
      <c r="E41" s="225"/>
      <c r="F41" s="225"/>
      <c r="G41" s="228"/>
    </row>
    <row r="42" spans="2:31" s="84" customFormat="1" x14ac:dyDescent="0.35">
      <c r="C42" s="226"/>
      <c r="D42" s="227"/>
      <c r="E42" s="225"/>
      <c r="F42" s="225"/>
      <c r="G42" s="228"/>
    </row>
    <row r="43" spans="2:31" s="84" customFormat="1" x14ac:dyDescent="0.35">
      <c r="C43" s="230"/>
      <c r="D43" s="228"/>
      <c r="E43" s="225"/>
      <c r="F43" s="225"/>
      <c r="G43" s="228"/>
    </row>
    <row r="44" spans="2:31" x14ac:dyDescent="0.35">
      <c r="E44" s="225"/>
      <c r="F44" s="225"/>
    </row>
    <row r="45" spans="2:31" x14ac:dyDescent="0.35">
      <c r="E45" s="225"/>
      <c r="F45" s="225"/>
    </row>
    <row r="46" spans="2:31" x14ac:dyDescent="0.35">
      <c r="E46" s="225"/>
      <c r="F46" s="225"/>
    </row>
    <row r="47" spans="2:31" x14ac:dyDescent="0.35">
      <c r="E47" s="225"/>
      <c r="F47" s="225"/>
    </row>
    <row r="48" spans="2:31" x14ac:dyDescent="0.35">
      <c r="E48" s="225"/>
      <c r="F48" s="225"/>
    </row>
    <row r="49" spans="5:6" x14ac:dyDescent="0.35">
      <c r="E49" s="225"/>
      <c r="F49" s="225"/>
    </row>
    <row r="50" spans="5:6" x14ac:dyDescent="0.35">
      <c r="E50" s="225"/>
      <c r="F50" s="225"/>
    </row>
    <row r="51" spans="5:6" x14ac:dyDescent="0.35">
      <c r="E51" s="225"/>
      <c r="F51" s="225"/>
    </row>
    <row r="52" spans="5:6" x14ac:dyDescent="0.35">
      <c r="E52" s="225"/>
      <c r="F52" s="225"/>
    </row>
    <row r="53" spans="5:6" x14ac:dyDescent="0.35">
      <c r="E53" s="225"/>
      <c r="F53" s="225"/>
    </row>
    <row r="54" spans="5:6" x14ac:dyDescent="0.35">
      <c r="E54" s="225"/>
      <c r="F54" s="225"/>
    </row>
    <row r="55" spans="5:6" x14ac:dyDescent="0.35">
      <c r="E55" s="225"/>
      <c r="F55" s="225"/>
    </row>
    <row r="56" spans="5:6" x14ac:dyDescent="0.35">
      <c r="E56" s="225"/>
      <c r="F56" s="225"/>
    </row>
    <row r="57" spans="5:6" x14ac:dyDescent="0.35">
      <c r="E57" s="225"/>
      <c r="F57" s="225"/>
    </row>
    <row r="58" spans="5:6" x14ac:dyDescent="0.35">
      <c r="E58" s="225"/>
      <c r="F58" s="225"/>
    </row>
    <row r="59" spans="5:6" x14ac:dyDescent="0.35">
      <c r="E59" s="225"/>
      <c r="F59" s="225"/>
    </row>
    <row r="60" spans="5:6" x14ac:dyDescent="0.35">
      <c r="E60" s="225"/>
      <c r="F60" s="225"/>
    </row>
    <row r="61" spans="5:6" x14ac:dyDescent="0.35">
      <c r="E61" s="225"/>
      <c r="F61" s="225"/>
    </row>
    <row r="62" spans="5:6" x14ac:dyDescent="0.35">
      <c r="E62" s="225"/>
      <c r="F62" s="225"/>
    </row>
    <row r="63" spans="5:6" x14ac:dyDescent="0.35">
      <c r="E63" s="225"/>
      <c r="F63" s="225"/>
    </row>
    <row r="64" spans="5:6" x14ac:dyDescent="0.35">
      <c r="E64" s="225"/>
      <c r="F64" s="225"/>
    </row>
    <row r="65" spans="5:6" x14ac:dyDescent="0.35">
      <c r="E65" s="225"/>
      <c r="F65" s="225"/>
    </row>
    <row r="66" spans="5:6" x14ac:dyDescent="0.35">
      <c r="E66" s="225"/>
      <c r="F66" s="225"/>
    </row>
    <row r="67" spans="5:6" x14ac:dyDescent="0.35">
      <c r="E67" s="225"/>
      <c r="F67" s="225"/>
    </row>
    <row r="68" spans="5:6" x14ac:dyDescent="0.35">
      <c r="E68" s="225"/>
      <c r="F68" s="225"/>
    </row>
    <row r="69" spans="5:6" x14ac:dyDescent="0.35">
      <c r="E69" s="225"/>
      <c r="F69" s="225"/>
    </row>
    <row r="70" spans="5:6" x14ac:dyDescent="0.35">
      <c r="E70" s="225"/>
      <c r="F70" s="225"/>
    </row>
    <row r="71" spans="5:6" x14ac:dyDescent="0.35">
      <c r="E71" s="225"/>
      <c r="F71" s="225"/>
    </row>
    <row r="72" spans="5:6" x14ac:dyDescent="0.35">
      <c r="E72" s="225"/>
      <c r="F72" s="225"/>
    </row>
    <row r="73" spans="5:6" x14ac:dyDescent="0.35">
      <c r="E73" s="225"/>
      <c r="F73" s="225"/>
    </row>
    <row r="74" spans="5:6" x14ac:dyDescent="0.35">
      <c r="E74" s="225"/>
      <c r="F74" s="225"/>
    </row>
    <row r="75" spans="5:6" x14ac:dyDescent="0.35">
      <c r="E75" s="225"/>
      <c r="F75" s="225"/>
    </row>
    <row r="76" spans="5:6" x14ac:dyDescent="0.35">
      <c r="E76" s="225"/>
      <c r="F76" s="225"/>
    </row>
    <row r="77" spans="5:6" x14ac:dyDescent="0.35">
      <c r="E77" s="225"/>
      <c r="F77" s="225"/>
    </row>
    <row r="78" spans="5:6" x14ac:dyDescent="0.35">
      <c r="E78" s="225"/>
      <c r="F78" s="225"/>
    </row>
    <row r="79" spans="5:6" x14ac:dyDescent="0.35">
      <c r="E79" s="225"/>
      <c r="F79" s="225"/>
    </row>
    <row r="80" spans="5:6" x14ac:dyDescent="0.35">
      <c r="E80" s="225"/>
      <c r="F80" s="225"/>
    </row>
    <row r="81" spans="5:6" x14ac:dyDescent="0.35">
      <c r="E81" s="225"/>
      <c r="F81" s="225"/>
    </row>
    <row r="82" spans="5:6" x14ac:dyDescent="0.35">
      <c r="E82" s="225"/>
      <c r="F82" s="225"/>
    </row>
    <row r="83" spans="5:6" x14ac:dyDescent="0.35">
      <c r="E83" s="225"/>
      <c r="F83" s="225"/>
    </row>
    <row r="84" spans="5:6" x14ac:dyDescent="0.35">
      <c r="E84" s="225"/>
      <c r="F84" s="225"/>
    </row>
    <row r="85" spans="5:6" x14ac:dyDescent="0.35">
      <c r="E85" s="225"/>
      <c r="F85" s="225"/>
    </row>
    <row r="86" spans="5:6" x14ac:dyDescent="0.35">
      <c r="E86" s="225"/>
      <c r="F86" s="225"/>
    </row>
    <row r="87" spans="5:6" x14ac:dyDescent="0.35">
      <c r="E87" s="225"/>
      <c r="F87" s="225"/>
    </row>
    <row r="88" spans="5:6" x14ac:dyDescent="0.35">
      <c r="E88" s="225"/>
      <c r="F88" s="225"/>
    </row>
    <row r="89" spans="5:6" x14ac:dyDescent="0.35">
      <c r="E89" s="225"/>
      <c r="F89" s="225"/>
    </row>
    <row r="90" spans="5:6" x14ac:dyDescent="0.35">
      <c r="E90" s="225"/>
      <c r="F90" s="225"/>
    </row>
    <row r="91" spans="5:6" x14ac:dyDescent="0.35">
      <c r="E91" s="225"/>
      <c r="F91" s="225"/>
    </row>
    <row r="92" spans="5:6" x14ac:dyDescent="0.35">
      <c r="E92" s="225"/>
      <c r="F92" s="225"/>
    </row>
    <row r="93" spans="5:6" x14ac:dyDescent="0.35">
      <c r="E93" s="225"/>
      <c r="F93" s="225"/>
    </row>
    <row r="94" spans="5:6" x14ac:dyDescent="0.35">
      <c r="E94" s="225"/>
      <c r="F94" s="225"/>
    </row>
    <row r="95" spans="5:6" x14ac:dyDescent="0.35">
      <c r="E95" s="225"/>
      <c r="F95" s="225"/>
    </row>
    <row r="96" spans="5:6" x14ac:dyDescent="0.35">
      <c r="E96" s="225"/>
      <c r="F96" s="225"/>
    </row>
    <row r="97" spans="5:6" x14ac:dyDescent="0.35">
      <c r="E97" s="225"/>
      <c r="F97" s="225"/>
    </row>
    <row r="98" spans="5:6" x14ac:dyDescent="0.35">
      <c r="E98" s="225"/>
      <c r="F98" s="225"/>
    </row>
    <row r="99" spans="5:6" x14ac:dyDescent="0.35">
      <c r="E99" s="225"/>
      <c r="F99" s="225"/>
    </row>
    <row r="100" spans="5:6" x14ac:dyDescent="0.35">
      <c r="E100" s="225"/>
      <c r="F100" s="225"/>
    </row>
    <row r="101" spans="5:6" x14ac:dyDescent="0.35">
      <c r="E101" s="225"/>
      <c r="F101" s="225"/>
    </row>
    <row r="102" spans="5:6" x14ac:dyDescent="0.35">
      <c r="E102" s="225"/>
      <c r="F102" s="225"/>
    </row>
    <row r="103" spans="5:6" x14ac:dyDescent="0.35">
      <c r="E103" s="225"/>
      <c r="F103" s="225"/>
    </row>
    <row r="104" spans="5:6" x14ac:dyDescent="0.35">
      <c r="E104" s="225"/>
      <c r="F104" s="225"/>
    </row>
    <row r="105" spans="5:6" x14ac:dyDescent="0.35">
      <c r="E105" s="225"/>
      <c r="F105" s="225"/>
    </row>
    <row r="106" spans="5:6" x14ac:dyDescent="0.35">
      <c r="E106" s="225"/>
      <c r="F106" s="225"/>
    </row>
    <row r="107" spans="5:6" x14ac:dyDescent="0.35">
      <c r="E107" s="225"/>
      <c r="F107" s="225"/>
    </row>
    <row r="108" spans="5:6" x14ac:dyDescent="0.35">
      <c r="E108" s="225"/>
      <c r="F108" s="225"/>
    </row>
    <row r="109" spans="5:6" x14ac:dyDescent="0.35">
      <c r="E109" s="225"/>
      <c r="F109" s="225"/>
    </row>
    <row r="110" spans="5:6" x14ac:dyDescent="0.35">
      <c r="E110" s="225"/>
      <c r="F110" s="225"/>
    </row>
    <row r="111" spans="5:6" x14ac:dyDescent="0.35">
      <c r="E111" s="225"/>
      <c r="F111" s="225"/>
    </row>
    <row r="112" spans="5:6" x14ac:dyDescent="0.35">
      <c r="E112" s="225"/>
      <c r="F112" s="225"/>
    </row>
    <row r="113" spans="5:6" x14ac:dyDescent="0.35">
      <c r="E113" s="225"/>
      <c r="F113" s="225"/>
    </row>
    <row r="114" spans="5:6" x14ac:dyDescent="0.35">
      <c r="E114" s="225"/>
      <c r="F114" s="225"/>
    </row>
    <row r="115" spans="5:6" x14ac:dyDescent="0.35">
      <c r="E115" s="225"/>
      <c r="F115" s="225"/>
    </row>
    <row r="116" spans="5:6" x14ac:dyDescent="0.35">
      <c r="E116" s="225"/>
      <c r="F116" s="225"/>
    </row>
    <row r="117" spans="5:6" x14ac:dyDescent="0.35">
      <c r="E117" s="225"/>
      <c r="F117" s="225"/>
    </row>
    <row r="118" spans="5:6" x14ac:dyDescent="0.35">
      <c r="E118" s="225"/>
      <c r="F118" s="225"/>
    </row>
    <row r="119" spans="5:6" x14ac:dyDescent="0.35">
      <c r="E119" s="225"/>
      <c r="F119" s="225"/>
    </row>
    <row r="120" spans="5:6" x14ac:dyDescent="0.35">
      <c r="E120" s="225"/>
      <c r="F120" s="225"/>
    </row>
    <row r="121" spans="5:6" x14ac:dyDescent="0.35">
      <c r="E121" s="225"/>
      <c r="F121" s="225"/>
    </row>
    <row r="122" spans="5:6" x14ac:dyDescent="0.35">
      <c r="E122" s="225"/>
      <c r="F122" s="225"/>
    </row>
    <row r="123" spans="5:6" x14ac:dyDescent="0.35">
      <c r="E123" s="225"/>
      <c r="F123" s="225"/>
    </row>
    <row r="124" spans="5:6" x14ac:dyDescent="0.35">
      <c r="E124" s="225"/>
      <c r="F124" s="225"/>
    </row>
    <row r="125" spans="5:6" x14ac:dyDescent="0.35">
      <c r="E125" s="225"/>
      <c r="F125" s="225"/>
    </row>
    <row r="126" spans="5:6" x14ac:dyDescent="0.35">
      <c r="E126" s="225"/>
      <c r="F126" s="225"/>
    </row>
    <row r="127" spans="5:6" x14ac:dyDescent="0.35">
      <c r="E127" s="225"/>
      <c r="F127" s="225"/>
    </row>
    <row r="128" spans="5:6" x14ac:dyDescent="0.35">
      <c r="E128" s="225"/>
      <c r="F128" s="225"/>
    </row>
    <row r="129" spans="5:6" x14ac:dyDescent="0.35">
      <c r="E129" s="225"/>
      <c r="F129" s="225"/>
    </row>
    <row r="130" spans="5:6" x14ac:dyDescent="0.35">
      <c r="E130" s="225"/>
      <c r="F130" s="225"/>
    </row>
    <row r="131" spans="5:6" x14ac:dyDescent="0.35">
      <c r="E131" s="225"/>
      <c r="F131" s="225"/>
    </row>
    <row r="132" spans="5:6" x14ac:dyDescent="0.35">
      <c r="E132" s="225"/>
      <c r="F132" s="225"/>
    </row>
    <row r="133" spans="5:6" x14ac:dyDescent="0.35">
      <c r="E133" s="225"/>
      <c r="F133" s="225"/>
    </row>
    <row r="134" spans="5:6" x14ac:dyDescent="0.35">
      <c r="E134" s="225"/>
      <c r="F134" s="225"/>
    </row>
    <row r="135" spans="5:6" x14ac:dyDescent="0.35">
      <c r="E135" s="225"/>
      <c r="F135" s="225"/>
    </row>
    <row r="136" spans="5:6" x14ac:dyDescent="0.35">
      <c r="E136" s="225"/>
      <c r="F136" s="225"/>
    </row>
    <row r="137" spans="5:6" x14ac:dyDescent="0.35">
      <c r="E137" s="225"/>
      <c r="F137" s="225"/>
    </row>
    <row r="138" spans="5:6" x14ac:dyDescent="0.35">
      <c r="E138" s="225"/>
      <c r="F138" s="225"/>
    </row>
    <row r="139" spans="5:6" x14ac:dyDescent="0.35">
      <c r="E139" s="225"/>
      <c r="F139" s="225"/>
    </row>
    <row r="140" spans="5:6" x14ac:dyDescent="0.35">
      <c r="E140" s="225"/>
      <c r="F140" s="225"/>
    </row>
    <row r="141" spans="5:6" x14ac:dyDescent="0.35">
      <c r="E141" s="225"/>
      <c r="F141" s="225"/>
    </row>
    <row r="142" spans="5:6" x14ac:dyDescent="0.35">
      <c r="E142" s="225"/>
      <c r="F142" s="225"/>
    </row>
    <row r="143" spans="5:6" x14ac:dyDescent="0.35">
      <c r="E143" s="225"/>
      <c r="F143" s="225"/>
    </row>
    <row r="144" spans="5:6" x14ac:dyDescent="0.35">
      <c r="E144" s="225"/>
      <c r="F144" s="225"/>
    </row>
    <row r="145" spans="5:6" x14ac:dyDescent="0.35">
      <c r="E145" s="225"/>
      <c r="F145" s="225"/>
    </row>
    <row r="146" spans="5:6" x14ac:dyDescent="0.35">
      <c r="E146" s="225"/>
      <c r="F146" s="225"/>
    </row>
    <row r="147" spans="5:6" x14ac:dyDescent="0.35">
      <c r="E147" s="225"/>
      <c r="F147" s="225"/>
    </row>
    <row r="148" spans="5:6" x14ac:dyDescent="0.35">
      <c r="E148" s="225"/>
      <c r="F148" s="225"/>
    </row>
    <row r="149" spans="5:6" x14ac:dyDescent="0.35">
      <c r="E149" s="225"/>
      <c r="F149" s="225"/>
    </row>
    <row r="150" spans="5:6" x14ac:dyDescent="0.35">
      <c r="E150" s="225"/>
      <c r="F150" s="225"/>
    </row>
    <row r="151" spans="5:6" x14ac:dyDescent="0.35">
      <c r="E151" s="225"/>
      <c r="F151" s="225"/>
    </row>
    <row r="152" spans="5:6" x14ac:dyDescent="0.35">
      <c r="E152" s="225"/>
      <c r="F152" s="225"/>
    </row>
    <row r="153" spans="5:6" x14ac:dyDescent="0.35">
      <c r="E153" s="225"/>
      <c r="F153" s="225"/>
    </row>
    <row r="154" spans="5:6" x14ac:dyDescent="0.35">
      <c r="E154" s="225"/>
      <c r="F154" s="225"/>
    </row>
    <row r="155" spans="5:6" x14ac:dyDescent="0.35">
      <c r="E155" s="225"/>
      <c r="F155" s="225"/>
    </row>
    <row r="156" spans="5:6" x14ac:dyDescent="0.35">
      <c r="E156" s="225"/>
      <c r="F156" s="225"/>
    </row>
    <row r="157" spans="5:6" x14ac:dyDescent="0.35">
      <c r="E157" s="225"/>
      <c r="F157" s="225"/>
    </row>
    <row r="158" spans="5:6" x14ac:dyDescent="0.35">
      <c r="E158" s="225"/>
      <c r="F158" s="225"/>
    </row>
    <row r="159" spans="5:6" x14ac:dyDescent="0.35">
      <c r="E159" s="225"/>
      <c r="F159" s="225"/>
    </row>
    <row r="160" spans="5:6" x14ac:dyDescent="0.35">
      <c r="E160" s="225"/>
      <c r="F160" s="225"/>
    </row>
    <row r="161" spans="5:6" x14ac:dyDescent="0.35">
      <c r="E161" s="225"/>
      <c r="F161" s="225"/>
    </row>
    <row r="162" spans="5:6" x14ac:dyDescent="0.35">
      <c r="E162" s="225"/>
      <c r="F162" s="225"/>
    </row>
    <row r="163" spans="5:6" x14ac:dyDescent="0.35">
      <c r="E163" s="225"/>
      <c r="F163" s="225"/>
    </row>
    <row r="164" spans="5:6" x14ac:dyDescent="0.35">
      <c r="E164" s="225"/>
      <c r="F164" s="225"/>
    </row>
    <row r="165" spans="5:6" x14ac:dyDescent="0.35">
      <c r="E165" s="225"/>
      <c r="F165" s="225"/>
    </row>
    <row r="166" spans="5:6" x14ac:dyDescent="0.35">
      <c r="E166" s="225"/>
      <c r="F166" s="225"/>
    </row>
    <row r="167" spans="5:6" x14ac:dyDescent="0.35">
      <c r="E167" s="225"/>
      <c r="F167" s="225"/>
    </row>
    <row r="168" spans="5:6" x14ac:dyDescent="0.35">
      <c r="E168" s="225"/>
      <c r="F168" s="225"/>
    </row>
    <row r="169" spans="5:6" x14ac:dyDescent="0.35">
      <c r="E169" s="225"/>
      <c r="F169" s="225"/>
    </row>
    <row r="170" spans="5:6" x14ac:dyDescent="0.35">
      <c r="E170" s="225"/>
      <c r="F170" s="225"/>
    </row>
    <row r="171" spans="5:6" x14ac:dyDescent="0.35">
      <c r="E171" s="225"/>
      <c r="F171" s="225"/>
    </row>
    <row r="172" spans="5:6" x14ac:dyDescent="0.35">
      <c r="E172" s="225"/>
      <c r="F172" s="225"/>
    </row>
    <row r="173" spans="5:6" x14ac:dyDescent="0.35">
      <c r="E173" s="225"/>
      <c r="F173" s="225"/>
    </row>
    <row r="174" spans="5:6" x14ac:dyDescent="0.35">
      <c r="E174" s="225"/>
      <c r="F174" s="225"/>
    </row>
    <row r="175" spans="5:6" x14ac:dyDescent="0.35">
      <c r="E175" s="225"/>
      <c r="F175" s="225"/>
    </row>
    <row r="176" spans="5:6" x14ac:dyDescent="0.35">
      <c r="E176" s="225"/>
      <c r="F176" s="225"/>
    </row>
    <row r="177" spans="5:6" x14ac:dyDescent="0.35">
      <c r="E177" s="225"/>
      <c r="F177" s="225"/>
    </row>
    <row r="178" spans="5:6" x14ac:dyDescent="0.35">
      <c r="E178" s="225"/>
      <c r="F178" s="225"/>
    </row>
    <row r="179" spans="5:6" x14ac:dyDescent="0.35">
      <c r="E179" s="225"/>
      <c r="F179" s="225"/>
    </row>
    <row r="180" spans="5:6" x14ac:dyDescent="0.35">
      <c r="E180" s="225"/>
      <c r="F180" s="225"/>
    </row>
    <row r="181" spans="5:6" x14ac:dyDescent="0.35">
      <c r="E181" s="225"/>
      <c r="F181" s="225"/>
    </row>
    <row r="182" spans="5:6" x14ac:dyDescent="0.35">
      <c r="E182" s="225"/>
      <c r="F182" s="225"/>
    </row>
    <row r="183" spans="5:6" x14ac:dyDescent="0.35">
      <c r="E183" s="225"/>
      <c r="F183" s="225"/>
    </row>
    <row r="184" spans="5:6" x14ac:dyDescent="0.35">
      <c r="E184" s="225"/>
      <c r="F184" s="225"/>
    </row>
    <row r="185" spans="5:6" x14ac:dyDescent="0.35">
      <c r="E185" s="225"/>
      <c r="F185" s="225"/>
    </row>
    <row r="186" spans="5:6" x14ac:dyDescent="0.35">
      <c r="E186" s="225"/>
      <c r="F186" s="225"/>
    </row>
    <row r="187" spans="5:6" x14ac:dyDescent="0.35">
      <c r="E187" s="225"/>
      <c r="F187" s="225"/>
    </row>
    <row r="188" spans="5:6" x14ac:dyDescent="0.35">
      <c r="E188" s="225"/>
      <c r="F188" s="225"/>
    </row>
    <row r="189" spans="5:6" x14ac:dyDescent="0.35">
      <c r="E189" s="225"/>
      <c r="F189" s="225"/>
    </row>
    <row r="190" spans="5:6" x14ac:dyDescent="0.35">
      <c r="E190" s="225"/>
      <c r="F190" s="225"/>
    </row>
    <row r="191" spans="5:6" x14ac:dyDescent="0.35">
      <c r="E191" s="225"/>
      <c r="F191" s="225"/>
    </row>
    <row r="192" spans="5:6" x14ac:dyDescent="0.35">
      <c r="E192" s="225"/>
      <c r="F192" s="225"/>
    </row>
    <row r="193" spans="5:6" x14ac:dyDescent="0.35">
      <c r="E193" s="225"/>
      <c r="F193" s="225"/>
    </row>
    <row r="194" spans="5:6" x14ac:dyDescent="0.35">
      <c r="E194" s="225"/>
      <c r="F194" s="225"/>
    </row>
    <row r="195" spans="5:6" x14ac:dyDescent="0.35">
      <c r="E195" s="225"/>
      <c r="F195" s="225"/>
    </row>
    <row r="196" spans="5:6" x14ac:dyDescent="0.35">
      <c r="E196" s="225"/>
      <c r="F196" s="225"/>
    </row>
    <row r="197" spans="5:6" x14ac:dyDescent="0.35">
      <c r="E197" s="225"/>
      <c r="F197" s="225"/>
    </row>
    <row r="198" spans="5:6" x14ac:dyDescent="0.35">
      <c r="E198" s="225"/>
      <c r="F198" s="225"/>
    </row>
    <row r="199" spans="5:6" x14ac:dyDescent="0.35">
      <c r="E199" s="225"/>
      <c r="F199" s="225"/>
    </row>
    <row r="200" spans="5:6" x14ac:dyDescent="0.35">
      <c r="E200" s="225"/>
      <c r="F200" s="225"/>
    </row>
    <row r="201" spans="5:6" x14ac:dyDescent="0.35">
      <c r="E201" s="225"/>
      <c r="F201" s="225"/>
    </row>
    <row r="202" spans="5:6" x14ac:dyDescent="0.35">
      <c r="E202" s="225"/>
      <c r="F202" s="225"/>
    </row>
    <row r="203" spans="5:6" x14ac:dyDescent="0.35">
      <c r="E203" s="225"/>
      <c r="F203" s="225"/>
    </row>
    <row r="204" spans="5:6" x14ac:dyDescent="0.35">
      <c r="E204" s="225"/>
      <c r="F204" s="225"/>
    </row>
    <row r="205" spans="5:6" x14ac:dyDescent="0.35">
      <c r="E205" s="225"/>
      <c r="F205" s="225"/>
    </row>
    <row r="206" spans="5:6" x14ac:dyDescent="0.35">
      <c r="E206" s="225"/>
      <c r="F206" s="225"/>
    </row>
    <row r="207" spans="5:6" x14ac:dyDescent="0.35">
      <c r="E207" s="225"/>
      <c r="F207" s="225"/>
    </row>
    <row r="208" spans="5:6" x14ac:dyDescent="0.35">
      <c r="E208" s="225"/>
      <c r="F208" s="225"/>
    </row>
    <row r="209" spans="5:6" x14ac:dyDescent="0.35">
      <c r="E209" s="225"/>
      <c r="F209" s="225"/>
    </row>
    <row r="210" spans="5:6" x14ac:dyDescent="0.35">
      <c r="E210" s="225"/>
      <c r="F210" s="225"/>
    </row>
    <row r="211" spans="5:6" x14ac:dyDescent="0.35">
      <c r="E211" s="225"/>
      <c r="F211" s="225"/>
    </row>
    <row r="212" spans="5:6" x14ac:dyDescent="0.35">
      <c r="E212" s="225"/>
      <c r="F212" s="225"/>
    </row>
    <row r="213" spans="5:6" x14ac:dyDescent="0.35">
      <c r="E213" s="225"/>
      <c r="F213" s="225"/>
    </row>
    <row r="214" spans="5:6" x14ac:dyDescent="0.35">
      <c r="E214" s="225"/>
      <c r="F214" s="225"/>
    </row>
    <row r="215" spans="5:6" x14ac:dyDescent="0.35">
      <c r="E215" s="225"/>
      <c r="F215" s="225"/>
    </row>
    <row r="216" spans="5:6" x14ac:dyDescent="0.35">
      <c r="E216" s="225"/>
      <c r="F216" s="225"/>
    </row>
    <row r="217" spans="5:6" x14ac:dyDescent="0.35">
      <c r="E217" s="225"/>
      <c r="F217" s="225"/>
    </row>
    <row r="218" spans="5:6" x14ac:dyDescent="0.35">
      <c r="E218" s="225"/>
      <c r="F218" s="225"/>
    </row>
    <row r="219" spans="5:6" x14ac:dyDescent="0.35">
      <c r="E219" s="225"/>
      <c r="F219" s="225"/>
    </row>
    <row r="220" spans="5:6" x14ac:dyDescent="0.35">
      <c r="E220" s="225"/>
      <c r="F220" s="225"/>
    </row>
    <row r="221" spans="5:6" x14ac:dyDescent="0.35">
      <c r="E221" s="225"/>
      <c r="F221" s="225"/>
    </row>
    <row r="222" spans="5:6" x14ac:dyDescent="0.35">
      <c r="E222" s="225"/>
      <c r="F222" s="225"/>
    </row>
    <row r="223" spans="5:6" x14ac:dyDescent="0.35">
      <c r="E223" s="225"/>
      <c r="F223" s="225"/>
    </row>
    <row r="224" spans="5:6" x14ac:dyDescent="0.35">
      <c r="E224" s="225"/>
      <c r="F224" s="225"/>
    </row>
    <row r="225" spans="5:6" x14ac:dyDescent="0.35">
      <c r="E225" s="225"/>
      <c r="F225" s="225"/>
    </row>
    <row r="226" spans="5:6" x14ac:dyDescent="0.35">
      <c r="E226" s="225"/>
      <c r="F226" s="225"/>
    </row>
    <row r="227" spans="5:6" x14ac:dyDescent="0.35">
      <c r="E227" s="225"/>
      <c r="F227" s="225"/>
    </row>
    <row r="228" spans="5:6" x14ac:dyDescent="0.35">
      <c r="E228" s="225"/>
      <c r="F228" s="225"/>
    </row>
    <row r="229" spans="5:6" x14ac:dyDescent="0.35">
      <c r="E229" s="225"/>
      <c r="F229" s="225"/>
    </row>
    <row r="230" spans="5:6" x14ac:dyDescent="0.35">
      <c r="E230" s="225"/>
      <c r="F230" s="225"/>
    </row>
    <row r="231" spans="5:6" x14ac:dyDescent="0.35">
      <c r="E231" s="225"/>
      <c r="F231" s="225"/>
    </row>
    <row r="232" spans="5:6" x14ac:dyDescent="0.35">
      <c r="E232" s="225"/>
      <c r="F232" s="225"/>
    </row>
    <row r="233" spans="5:6" x14ac:dyDescent="0.35">
      <c r="E233" s="225"/>
      <c r="F233" s="225"/>
    </row>
    <row r="234" spans="5:6" x14ac:dyDescent="0.35">
      <c r="E234" s="225"/>
      <c r="F234" s="225"/>
    </row>
    <row r="235" spans="5:6" x14ac:dyDescent="0.35">
      <c r="E235" s="225"/>
      <c r="F235" s="225"/>
    </row>
    <row r="236" spans="5:6" x14ac:dyDescent="0.35">
      <c r="E236" s="225"/>
      <c r="F236" s="225"/>
    </row>
    <row r="237" spans="5:6" x14ac:dyDescent="0.35">
      <c r="E237" s="225"/>
      <c r="F237" s="225"/>
    </row>
    <row r="238" spans="5:6" x14ac:dyDescent="0.35">
      <c r="E238" s="225"/>
      <c r="F238" s="225"/>
    </row>
    <row r="239" spans="5:6" x14ac:dyDescent="0.35">
      <c r="E239" s="225"/>
      <c r="F239" s="225"/>
    </row>
    <row r="240" spans="5:6" x14ac:dyDescent="0.35">
      <c r="E240" s="225"/>
      <c r="F240" s="225"/>
    </row>
    <row r="241" spans="5:6" x14ac:dyDescent="0.35">
      <c r="E241" s="225"/>
      <c r="F241" s="225"/>
    </row>
    <row r="242" spans="5:6" x14ac:dyDescent="0.35">
      <c r="E242" s="225"/>
      <c r="F242" s="225"/>
    </row>
    <row r="243" spans="5:6" x14ac:dyDescent="0.35">
      <c r="E243" s="225"/>
      <c r="F243" s="225"/>
    </row>
    <row r="244" spans="5:6" x14ac:dyDescent="0.35">
      <c r="E244" s="225"/>
      <c r="F244" s="225"/>
    </row>
    <row r="245" spans="5:6" x14ac:dyDescent="0.35">
      <c r="E245" s="225"/>
      <c r="F245" s="225"/>
    </row>
    <row r="246" spans="5:6" x14ac:dyDescent="0.35">
      <c r="E246" s="225"/>
      <c r="F246" s="225"/>
    </row>
    <row r="247" spans="5:6" x14ac:dyDescent="0.35">
      <c r="E247" s="225"/>
      <c r="F247" s="225"/>
    </row>
    <row r="248" spans="5:6" x14ac:dyDescent="0.35">
      <c r="E248" s="225"/>
      <c r="F248" s="225"/>
    </row>
    <row r="249" spans="5:6" x14ac:dyDescent="0.35">
      <c r="E249" s="225"/>
      <c r="F249" s="225"/>
    </row>
    <row r="250" spans="5:6" x14ac:dyDescent="0.35">
      <c r="E250" s="225"/>
      <c r="F250" s="225"/>
    </row>
    <row r="251" spans="5:6" x14ac:dyDescent="0.35">
      <c r="E251" s="225"/>
      <c r="F251" s="225"/>
    </row>
    <row r="252" spans="5:6" x14ac:dyDescent="0.35">
      <c r="E252" s="225"/>
      <c r="F252" s="225"/>
    </row>
    <row r="253" spans="5:6" x14ac:dyDescent="0.35">
      <c r="E253" s="225"/>
      <c r="F253" s="225"/>
    </row>
    <row r="254" spans="5:6" x14ac:dyDescent="0.35">
      <c r="E254" s="225"/>
      <c r="F254" s="225"/>
    </row>
    <row r="255" spans="5:6" x14ac:dyDescent="0.35">
      <c r="E255" s="225"/>
      <c r="F255" s="225"/>
    </row>
    <row r="256" spans="5:6" x14ac:dyDescent="0.35">
      <c r="E256" s="225"/>
      <c r="F256" s="225"/>
    </row>
    <row r="257" spans="5:6" x14ac:dyDescent="0.35">
      <c r="E257" s="225"/>
      <c r="F257" s="225"/>
    </row>
    <row r="258" spans="5:6" x14ac:dyDescent="0.35">
      <c r="E258" s="225"/>
      <c r="F258" s="225"/>
    </row>
    <row r="259" spans="5:6" x14ac:dyDescent="0.35">
      <c r="E259" s="225"/>
      <c r="F259" s="225"/>
    </row>
    <row r="260" spans="5:6" x14ac:dyDescent="0.35">
      <c r="E260" s="225"/>
      <c r="F260" s="225"/>
    </row>
    <row r="261" spans="5:6" x14ac:dyDescent="0.35">
      <c r="E261" s="225"/>
      <c r="F261" s="225"/>
    </row>
    <row r="262" spans="5:6" x14ac:dyDescent="0.35">
      <c r="E262" s="225"/>
      <c r="F262" s="225"/>
    </row>
    <row r="263" spans="5:6" x14ac:dyDescent="0.35">
      <c r="E263" s="225"/>
      <c r="F263" s="225"/>
    </row>
    <row r="264" spans="5:6" x14ac:dyDescent="0.35">
      <c r="E264" s="225"/>
      <c r="F264" s="225"/>
    </row>
    <row r="265" spans="5:6" x14ac:dyDescent="0.35">
      <c r="E265" s="225"/>
      <c r="F265" s="225"/>
    </row>
    <row r="266" spans="5:6" x14ac:dyDescent="0.35">
      <c r="E266" s="225"/>
      <c r="F266" s="225"/>
    </row>
    <row r="267" spans="5:6" x14ac:dyDescent="0.35">
      <c r="E267" s="225"/>
      <c r="F267" s="225"/>
    </row>
    <row r="268" spans="5:6" x14ac:dyDescent="0.35">
      <c r="E268" s="225"/>
      <c r="F268" s="225"/>
    </row>
    <row r="269" spans="5:6" x14ac:dyDescent="0.35">
      <c r="E269" s="225"/>
      <c r="F269" s="225"/>
    </row>
    <row r="270" spans="5:6" x14ac:dyDescent="0.35">
      <c r="E270" s="225"/>
      <c r="F270" s="225"/>
    </row>
    <row r="271" spans="5:6" x14ac:dyDescent="0.35">
      <c r="E271" s="225"/>
      <c r="F271" s="225"/>
    </row>
    <row r="272" spans="5:6" x14ac:dyDescent="0.35">
      <c r="E272" s="225"/>
      <c r="F272" s="225"/>
    </row>
    <row r="273" spans="5:6" x14ac:dyDescent="0.35">
      <c r="E273" s="225"/>
      <c r="F273" s="225"/>
    </row>
    <row r="274" spans="5:6" x14ac:dyDescent="0.35">
      <c r="E274" s="225"/>
      <c r="F274" s="225"/>
    </row>
    <row r="275" spans="5:6" x14ac:dyDescent="0.35">
      <c r="E275" s="225"/>
      <c r="F275" s="225"/>
    </row>
    <row r="276" spans="5:6" x14ac:dyDescent="0.35">
      <c r="E276" s="225"/>
      <c r="F276" s="225"/>
    </row>
    <row r="277" spans="5:6" x14ac:dyDescent="0.35">
      <c r="E277" s="225"/>
      <c r="F277" s="225"/>
    </row>
    <row r="278" spans="5:6" x14ac:dyDescent="0.35">
      <c r="E278" s="225"/>
      <c r="F278" s="225"/>
    </row>
    <row r="279" spans="5:6" x14ac:dyDescent="0.35">
      <c r="E279" s="225"/>
      <c r="F279" s="225"/>
    </row>
    <row r="280" spans="5:6" x14ac:dyDescent="0.35">
      <c r="E280" s="225"/>
      <c r="F280" s="225"/>
    </row>
    <row r="281" spans="5:6" x14ac:dyDescent="0.35">
      <c r="E281" s="225"/>
      <c r="F281" s="225"/>
    </row>
    <row r="282" spans="5:6" x14ac:dyDescent="0.35">
      <c r="E282" s="225"/>
      <c r="F282" s="225"/>
    </row>
    <row r="283" spans="5:6" x14ac:dyDescent="0.35">
      <c r="E283" s="225"/>
      <c r="F283" s="225"/>
    </row>
    <row r="284" spans="5:6" x14ac:dyDescent="0.35">
      <c r="E284" s="225"/>
      <c r="F284" s="225"/>
    </row>
    <row r="285" spans="5:6" x14ac:dyDescent="0.35">
      <c r="E285" s="225"/>
      <c r="F285" s="225"/>
    </row>
    <row r="286" spans="5:6" x14ac:dyDescent="0.35">
      <c r="E286" s="225"/>
      <c r="F286" s="225"/>
    </row>
    <row r="287" spans="5:6" x14ac:dyDescent="0.35">
      <c r="E287" s="225"/>
      <c r="F287" s="225"/>
    </row>
    <row r="288" spans="5:6" x14ac:dyDescent="0.35">
      <c r="E288" s="225"/>
      <c r="F288" s="225"/>
    </row>
    <row r="289" spans="5:6" x14ac:dyDescent="0.35">
      <c r="E289" s="225"/>
      <c r="F289" s="225"/>
    </row>
    <row r="290" spans="5:6" x14ac:dyDescent="0.35">
      <c r="E290" s="225"/>
      <c r="F290" s="225"/>
    </row>
    <row r="291" spans="5:6" x14ac:dyDescent="0.35">
      <c r="E291" s="225"/>
      <c r="F291" s="225"/>
    </row>
    <row r="292" spans="5:6" x14ac:dyDescent="0.35">
      <c r="E292" s="225"/>
      <c r="F292" s="225"/>
    </row>
    <row r="293" spans="5:6" x14ac:dyDescent="0.35">
      <c r="E293" s="225"/>
      <c r="F293" s="225"/>
    </row>
    <row r="294" spans="5:6" x14ac:dyDescent="0.35">
      <c r="E294" s="225"/>
      <c r="F294" s="225"/>
    </row>
    <row r="295" spans="5:6" x14ac:dyDescent="0.35">
      <c r="E295" s="225"/>
      <c r="F295" s="225"/>
    </row>
    <row r="296" spans="5:6" x14ac:dyDescent="0.35">
      <c r="E296" s="225"/>
      <c r="F296" s="225"/>
    </row>
    <row r="297" spans="5:6" x14ac:dyDescent="0.35">
      <c r="E297" s="225"/>
      <c r="F297" s="225"/>
    </row>
    <row r="298" spans="5:6" x14ac:dyDescent="0.35">
      <c r="E298" s="225"/>
      <c r="F298" s="225"/>
    </row>
    <row r="299" spans="5:6" x14ac:dyDescent="0.35">
      <c r="E299" s="225"/>
      <c r="F299" s="225"/>
    </row>
    <row r="300" spans="5:6" x14ac:dyDescent="0.35">
      <c r="E300" s="225"/>
      <c r="F300" s="225"/>
    </row>
    <row r="301" spans="5:6" x14ac:dyDescent="0.35">
      <c r="E301" s="225"/>
      <c r="F301" s="225"/>
    </row>
    <row r="302" spans="5:6" x14ac:dyDescent="0.35">
      <c r="E302" s="225"/>
      <c r="F302" s="225"/>
    </row>
    <row r="303" spans="5:6" x14ac:dyDescent="0.35">
      <c r="E303" s="225"/>
      <c r="F303" s="225"/>
    </row>
    <row r="304" spans="5:6" x14ac:dyDescent="0.35">
      <c r="E304" s="225"/>
      <c r="F304" s="225"/>
    </row>
    <row r="305" spans="5:6" x14ac:dyDescent="0.35">
      <c r="E305" s="225"/>
      <c r="F305" s="225"/>
    </row>
    <row r="306" spans="5:6" x14ac:dyDescent="0.35">
      <c r="E306" s="225"/>
      <c r="F306" s="225"/>
    </row>
    <row r="307" spans="5:6" x14ac:dyDescent="0.35">
      <c r="E307" s="225"/>
      <c r="F307" s="225"/>
    </row>
    <row r="308" spans="5:6" x14ac:dyDescent="0.35">
      <c r="E308" s="225"/>
      <c r="F308" s="225"/>
    </row>
    <row r="309" spans="5:6" x14ac:dyDescent="0.35">
      <c r="E309" s="225"/>
      <c r="F309" s="225"/>
    </row>
    <row r="310" spans="5:6" x14ac:dyDescent="0.35">
      <c r="E310" s="225"/>
      <c r="F310" s="225"/>
    </row>
    <row r="311" spans="5:6" x14ac:dyDescent="0.35">
      <c r="E311" s="225"/>
      <c r="F311" s="225"/>
    </row>
    <row r="312" spans="5:6" x14ac:dyDescent="0.35">
      <c r="E312" s="225"/>
      <c r="F312" s="225"/>
    </row>
    <row r="313" spans="5:6" x14ac:dyDescent="0.35">
      <c r="E313" s="225"/>
      <c r="F313" s="225"/>
    </row>
    <row r="314" spans="5:6" x14ac:dyDescent="0.35">
      <c r="E314" s="225"/>
      <c r="F314" s="225"/>
    </row>
    <row r="315" spans="5:6" x14ac:dyDescent="0.35">
      <c r="E315" s="225"/>
      <c r="F315" s="225"/>
    </row>
    <row r="316" spans="5:6" x14ac:dyDescent="0.35">
      <c r="E316" s="225"/>
      <c r="F316" s="225"/>
    </row>
    <row r="317" spans="5:6" x14ac:dyDescent="0.35">
      <c r="E317" s="225"/>
      <c r="F317" s="225"/>
    </row>
    <row r="318" spans="5:6" x14ac:dyDescent="0.35">
      <c r="E318" s="225"/>
      <c r="F318" s="225"/>
    </row>
    <row r="319" spans="5:6" x14ac:dyDescent="0.35">
      <c r="E319" s="225"/>
      <c r="F319" s="225"/>
    </row>
    <row r="320" spans="5:6" x14ac:dyDescent="0.35">
      <c r="E320" s="225"/>
      <c r="F320" s="225"/>
    </row>
    <row r="321" spans="5:6" x14ac:dyDescent="0.35">
      <c r="E321" s="225"/>
      <c r="F321" s="225"/>
    </row>
    <row r="322" spans="5:6" x14ac:dyDescent="0.35">
      <c r="E322" s="225"/>
      <c r="F322" s="225"/>
    </row>
    <row r="323" spans="5:6" x14ac:dyDescent="0.35">
      <c r="E323" s="225"/>
      <c r="F323" s="225"/>
    </row>
    <row r="324" spans="5:6" x14ac:dyDescent="0.35">
      <c r="E324" s="225"/>
      <c r="F324" s="225"/>
    </row>
    <row r="325" spans="5:6" x14ac:dyDescent="0.35">
      <c r="E325" s="225"/>
      <c r="F325" s="225"/>
    </row>
    <row r="326" spans="5:6" x14ac:dyDescent="0.35">
      <c r="E326" s="225"/>
      <c r="F326" s="225"/>
    </row>
    <row r="327" spans="5:6" x14ac:dyDescent="0.35">
      <c r="E327" s="225"/>
      <c r="F327" s="225"/>
    </row>
    <row r="328" spans="5:6" x14ac:dyDescent="0.35">
      <c r="E328" s="225"/>
      <c r="F328" s="225"/>
    </row>
    <row r="329" spans="5:6" x14ac:dyDescent="0.35">
      <c r="E329" s="225"/>
      <c r="F329" s="225"/>
    </row>
    <row r="330" spans="5:6" x14ac:dyDescent="0.35">
      <c r="E330" s="225"/>
      <c r="F330" s="225"/>
    </row>
    <row r="331" spans="5:6" x14ac:dyDescent="0.35">
      <c r="E331" s="225"/>
      <c r="F331" s="225"/>
    </row>
    <row r="332" spans="5:6" x14ac:dyDescent="0.35">
      <c r="E332" s="225"/>
      <c r="F332" s="225"/>
    </row>
    <row r="333" spans="5:6" x14ac:dyDescent="0.35">
      <c r="E333" s="225"/>
      <c r="F333" s="225"/>
    </row>
    <row r="334" spans="5:6" x14ac:dyDescent="0.35">
      <c r="E334" s="225"/>
      <c r="F334" s="225"/>
    </row>
    <row r="335" spans="5:6" x14ac:dyDescent="0.35">
      <c r="E335" s="225"/>
      <c r="F335" s="225"/>
    </row>
    <row r="336" spans="5:6" x14ac:dyDescent="0.35">
      <c r="E336" s="225"/>
      <c r="F336" s="225"/>
    </row>
    <row r="337" spans="5:6" x14ac:dyDescent="0.35">
      <c r="E337" s="225"/>
      <c r="F337" s="225"/>
    </row>
    <row r="338" spans="5:6" x14ac:dyDescent="0.35">
      <c r="E338" s="225"/>
      <c r="F338" s="225"/>
    </row>
    <row r="339" spans="5:6" x14ac:dyDescent="0.35">
      <c r="E339" s="225"/>
      <c r="F339" s="225"/>
    </row>
    <row r="340" spans="5:6" x14ac:dyDescent="0.35">
      <c r="E340" s="225"/>
      <c r="F340" s="225"/>
    </row>
    <row r="341" spans="5:6" x14ac:dyDescent="0.35">
      <c r="E341" s="225"/>
      <c r="F341" s="225"/>
    </row>
    <row r="342" spans="5:6" x14ac:dyDescent="0.35">
      <c r="E342" s="225"/>
      <c r="F342" s="225"/>
    </row>
    <row r="343" spans="5:6" x14ac:dyDescent="0.35">
      <c r="E343" s="225"/>
      <c r="F343" s="225"/>
    </row>
    <row r="344" spans="5:6" x14ac:dyDescent="0.35">
      <c r="E344" s="225"/>
      <c r="F344" s="225"/>
    </row>
    <row r="345" spans="5:6" x14ac:dyDescent="0.35">
      <c r="E345" s="225"/>
      <c r="F345" s="225"/>
    </row>
    <row r="346" spans="5:6" x14ac:dyDescent="0.35">
      <c r="E346" s="225"/>
      <c r="F346" s="225"/>
    </row>
    <row r="347" spans="5:6" x14ac:dyDescent="0.35">
      <c r="E347" s="225"/>
      <c r="F347" s="225"/>
    </row>
    <row r="348" spans="5:6" x14ac:dyDescent="0.35">
      <c r="E348" s="225"/>
      <c r="F348" s="225"/>
    </row>
    <row r="349" spans="5:6" x14ac:dyDescent="0.35">
      <c r="E349" s="225"/>
      <c r="F349" s="225"/>
    </row>
    <row r="350" spans="5:6" x14ac:dyDescent="0.35">
      <c r="E350" s="225"/>
      <c r="F350" s="225"/>
    </row>
    <row r="351" spans="5:6" x14ac:dyDescent="0.35">
      <c r="E351" s="225"/>
      <c r="F351" s="225"/>
    </row>
    <row r="352" spans="5:6" x14ac:dyDescent="0.35">
      <c r="E352" s="225"/>
      <c r="F352" s="225"/>
    </row>
    <row r="353" spans="5:6" x14ac:dyDescent="0.35">
      <c r="E353" s="225"/>
      <c r="F353" s="225"/>
    </row>
    <row r="354" spans="5:6" x14ac:dyDescent="0.35">
      <c r="E354" s="225"/>
      <c r="F354" s="225"/>
    </row>
    <row r="355" spans="5:6" x14ac:dyDescent="0.35">
      <c r="E355" s="225"/>
      <c r="F355" s="225"/>
    </row>
    <row r="356" spans="5:6" x14ac:dyDescent="0.35">
      <c r="E356" s="225"/>
      <c r="F356" s="225"/>
    </row>
    <row r="357" spans="5:6" x14ac:dyDescent="0.35">
      <c r="E357" s="225"/>
      <c r="F357" s="225"/>
    </row>
    <row r="358" spans="5:6" x14ac:dyDescent="0.35">
      <c r="E358" s="225"/>
      <c r="F358" s="225"/>
    </row>
    <row r="359" spans="5:6" x14ac:dyDescent="0.35">
      <c r="E359" s="225"/>
      <c r="F359" s="225"/>
    </row>
    <row r="360" spans="5:6" x14ac:dyDescent="0.35">
      <c r="E360" s="225"/>
      <c r="F360" s="225"/>
    </row>
    <row r="361" spans="5:6" x14ac:dyDescent="0.35">
      <c r="E361" s="225"/>
      <c r="F361" s="225"/>
    </row>
    <row r="362" spans="5:6" x14ac:dyDescent="0.35">
      <c r="E362" s="225"/>
      <c r="F362" s="225"/>
    </row>
    <row r="363" spans="5:6" x14ac:dyDescent="0.35">
      <c r="E363" s="225"/>
      <c r="F363" s="225"/>
    </row>
    <row r="364" spans="5:6" x14ac:dyDescent="0.35">
      <c r="E364" s="225"/>
      <c r="F364" s="225"/>
    </row>
    <row r="365" spans="5:6" x14ac:dyDescent="0.35">
      <c r="E365" s="225"/>
      <c r="F365" s="225"/>
    </row>
    <row r="366" spans="5:6" x14ac:dyDescent="0.35">
      <c r="E366" s="225"/>
      <c r="F366" s="225"/>
    </row>
    <row r="367" spans="5:6" x14ac:dyDescent="0.35">
      <c r="E367" s="225"/>
      <c r="F367" s="225"/>
    </row>
    <row r="368" spans="5:6" x14ac:dyDescent="0.35">
      <c r="E368" s="225"/>
      <c r="F368" s="225"/>
    </row>
    <row r="369" spans="5:6" x14ac:dyDescent="0.35">
      <c r="E369" s="225"/>
      <c r="F369" s="225"/>
    </row>
    <row r="370" spans="5:6" x14ac:dyDescent="0.35">
      <c r="E370" s="225"/>
      <c r="F370" s="225"/>
    </row>
    <row r="371" spans="5:6" x14ac:dyDescent="0.35">
      <c r="E371" s="225"/>
      <c r="F371" s="225"/>
    </row>
    <row r="372" spans="5:6" x14ac:dyDescent="0.35">
      <c r="E372" s="225"/>
      <c r="F372" s="225"/>
    </row>
    <row r="373" spans="5:6" x14ac:dyDescent="0.35">
      <c r="E373" s="225"/>
      <c r="F373" s="225"/>
    </row>
    <row r="374" spans="5:6" x14ac:dyDescent="0.35">
      <c r="E374" s="225"/>
      <c r="F374" s="225"/>
    </row>
    <row r="375" spans="5:6" x14ac:dyDescent="0.35">
      <c r="E375" s="225"/>
      <c r="F375" s="225"/>
    </row>
    <row r="376" spans="5:6" x14ac:dyDescent="0.35">
      <c r="E376" s="225"/>
      <c r="F376" s="225"/>
    </row>
    <row r="377" spans="5:6" x14ac:dyDescent="0.35">
      <c r="E377" s="225"/>
      <c r="F377" s="225"/>
    </row>
    <row r="378" spans="5:6" x14ac:dyDescent="0.35">
      <c r="E378" s="225"/>
      <c r="F378" s="225"/>
    </row>
    <row r="379" spans="5:6" x14ac:dyDescent="0.35">
      <c r="E379" s="225"/>
      <c r="F379" s="225"/>
    </row>
    <row r="380" spans="5:6" x14ac:dyDescent="0.35">
      <c r="E380" s="225"/>
      <c r="F380" s="225"/>
    </row>
    <row r="381" spans="5:6" x14ac:dyDescent="0.35">
      <c r="E381" s="225"/>
      <c r="F381" s="225"/>
    </row>
    <row r="382" spans="5:6" x14ac:dyDescent="0.35">
      <c r="E382" s="225"/>
      <c r="F382" s="225"/>
    </row>
    <row r="383" spans="5:6" x14ac:dyDescent="0.35">
      <c r="E383" s="225"/>
      <c r="F383" s="225"/>
    </row>
    <row r="384" spans="5:6" x14ac:dyDescent="0.35">
      <c r="E384" s="225"/>
      <c r="F384" s="225"/>
    </row>
    <row r="385" spans="5:6" x14ac:dyDescent="0.35">
      <c r="E385" s="225"/>
      <c r="F385" s="225"/>
    </row>
    <row r="386" spans="5:6" x14ac:dyDescent="0.35">
      <c r="E386" s="225"/>
      <c r="F386" s="225"/>
    </row>
    <row r="387" spans="5:6" x14ac:dyDescent="0.35">
      <c r="E387" s="225"/>
      <c r="F387" s="225"/>
    </row>
    <row r="388" spans="5:6" x14ac:dyDescent="0.35">
      <c r="E388" s="225"/>
      <c r="F388" s="225"/>
    </row>
    <row r="389" spans="5:6" x14ac:dyDescent="0.35">
      <c r="E389" s="225"/>
      <c r="F389" s="225"/>
    </row>
    <row r="390" spans="5:6" x14ac:dyDescent="0.35">
      <c r="E390" s="225"/>
      <c r="F390" s="225"/>
    </row>
    <row r="391" spans="5:6" x14ac:dyDescent="0.35">
      <c r="E391" s="225"/>
      <c r="F391" s="225"/>
    </row>
    <row r="392" spans="5:6" x14ac:dyDescent="0.35">
      <c r="E392" s="225"/>
      <c r="F392" s="225"/>
    </row>
    <row r="393" spans="5:6" x14ac:dyDescent="0.35">
      <c r="E393" s="225"/>
      <c r="F393" s="225"/>
    </row>
    <row r="394" spans="5:6" x14ac:dyDescent="0.35">
      <c r="E394" s="225"/>
      <c r="F394" s="225"/>
    </row>
    <row r="395" spans="5:6" x14ac:dyDescent="0.35">
      <c r="E395" s="225"/>
      <c r="F395" s="225"/>
    </row>
    <row r="396" spans="5:6" x14ac:dyDescent="0.35">
      <c r="E396" s="225"/>
      <c r="F396" s="225"/>
    </row>
    <row r="397" spans="5:6" x14ac:dyDescent="0.35">
      <c r="E397" s="225"/>
      <c r="F397" s="225"/>
    </row>
    <row r="398" spans="5:6" x14ac:dyDescent="0.35">
      <c r="E398" s="225"/>
      <c r="F398" s="225"/>
    </row>
    <row r="399" spans="5:6" x14ac:dyDescent="0.35">
      <c r="E399" s="225"/>
      <c r="F399" s="225"/>
    </row>
    <row r="400" spans="5:6" x14ac:dyDescent="0.35">
      <c r="E400" s="225"/>
      <c r="F400" s="225"/>
    </row>
    <row r="401" spans="5:6" x14ac:dyDescent="0.35">
      <c r="E401" s="225"/>
      <c r="F401" s="225"/>
    </row>
    <row r="402" spans="5:6" x14ac:dyDescent="0.35">
      <c r="E402" s="225"/>
      <c r="F402" s="225"/>
    </row>
    <row r="403" spans="5:6" x14ac:dyDescent="0.35">
      <c r="E403" s="225"/>
      <c r="F403" s="225"/>
    </row>
    <row r="404" spans="5:6" x14ac:dyDescent="0.35">
      <c r="E404" s="225"/>
      <c r="F404" s="225"/>
    </row>
    <row r="405" spans="5:6" x14ac:dyDescent="0.35">
      <c r="E405" s="225"/>
      <c r="F405" s="225"/>
    </row>
    <row r="406" spans="5:6" x14ac:dyDescent="0.35">
      <c r="E406" s="225"/>
      <c r="F406" s="225"/>
    </row>
    <row r="407" spans="5:6" x14ac:dyDescent="0.35">
      <c r="E407" s="225"/>
      <c r="F407" s="225"/>
    </row>
    <row r="408" spans="5:6" x14ac:dyDescent="0.35">
      <c r="E408" s="225"/>
      <c r="F408" s="225"/>
    </row>
    <row r="409" spans="5:6" x14ac:dyDescent="0.35">
      <c r="E409" s="225"/>
      <c r="F409" s="225"/>
    </row>
    <row r="410" spans="5:6" x14ac:dyDescent="0.35">
      <c r="E410" s="225"/>
      <c r="F410" s="225"/>
    </row>
    <row r="411" spans="5:6" x14ac:dyDescent="0.35">
      <c r="E411" s="225"/>
      <c r="F411" s="225"/>
    </row>
    <row r="412" spans="5:6" x14ac:dyDescent="0.35">
      <c r="E412" s="225"/>
      <c r="F412" s="225"/>
    </row>
    <row r="413" spans="5:6" x14ac:dyDescent="0.35">
      <c r="E413" s="225"/>
      <c r="F413" s="225"/>
    </row>
    <row r="414" spans="5:6" x14ac:dyDescent="0.35">
      <c r="E414" s="225"/>
      <c r="F414" s="225"/>
    </row>
    <row r="415" spans="5:6" x14ac:dyDescent="0.35">
      <c r="E415" s="225"/>
      <c r="F415" s="225"/>
    </row>
    <row r="416" spans="5:6" x14ac:dyDescent="0.35">
      <c r="E416" s="225"/>
      <c r="F416" s="225"/>
    </row>
    <row r="417" spans="5:6" x14ac:dyDescent="0.35">
      <c r="E417" s="225"/>
      <c r="F417" s="225"/>
    </row>
    <row r="418" spans="5:6" x14ac:dyDescent="0.35">
      <c r="E418" s="225"/>
      <c r="F418" s="225"/>
    </row>
    <row r="419" spans="5:6" x14ac:dyDescent="0.35">
      <c r="E419" s="225"/>
      <c r="F419" s="225"/>
    </row>
    <row r="420" spans="5:6" x14ac:dyDescent="0.35">
      <c r="E420" s="225"/>
      <c r="F420" s="225"/>
    </row>
    <row r="421" spans="5:6" x14ac:dyDescent="0.35">
      <c r="E421" s="225"/>
      <c r="F421" s="225"/>
    </row>
    <row r="422" spans="5:6" x14ac:dyDescent="0.35">
      <c r="E422" s="225"/>
      <c r="F422" s="225"/>
    </row>
    <row r="423" spans="5:6" x14ac:dyDescent="0.35">
      <c r="E423" s="225"/>
      <c r="F423" s="225"/>
    </row>
    <row r="424" spans="5:6" x14ac:dyDescent="0.35">
      <c r="E424" s="225"/>
      <c r="F424" s="225"/>
    </row>
    <row r="425" spans="5:6" x14ac:dyDescent="0.35">
      <c r="E425" s="225"/>
      <c r="F425" s="225"/>
    </row>
    <row r="426" spans="5:6" x14ac:dyDescent="0.35">
      <c r="E426" s="225"/>
      <c r="F426" s="225"/>
    </row>
    <row r="427" spans="5:6" x14ac:dyDescent="0.35">
      <c r="E427" s="225"/>
      <c r="F427" s="225"/>
    </row>
    <row r="428" spans="5:6" x14ac:dyDescent="0.35">
      <c r="E428" s="225"/>
      <c r="F428" s="225"/>
    </row>
    <row r="429" spans="5:6" x14ac:dyDescent="0.35">
      <c r="E429" s="225"/>
      <c r="F429" s="225"/>
    </row>
    <row r="430" spans="5:6" x14ac:dyDescent="0.35">
      <c r="E430" s="225"/>
      <c r="F430" s="225"/>
    </row>
    <row r="431" spans="5:6" x14ac:dyDescent="0.35">
      <c r="E431" s="225"/>
      <c r="F431" s="225"/>
    </row>
    <row r="432" spans="5:6" x14ac:dyDescent="0.35">
      <c r="E432" s="225"/>
      <c r="F432" s="225"/>
    </row>
    <row r="433" spans="5:6" x14ac:dyDescent="0.35">
      <c r="E433" s="225"/>
      <c r="F433" s="225"/>
    </row>
    <row r="434" spans="5:6" x14ac:dyDescent="0.35">
      <c r="E434" s="225"/>
      <c r="F434" s="225"/>
    </row>
    <row r="435" spans="5:6" x14ac:dyDescent="0.35">
      <c r="E435" s="225"/>
      <c r="F435" s="225"/>
    </row>
    <row r="436" spans="5:6" x14ac:dyDescent="0.35">
      <c r="E436" s="225"/>
      <c r="F436" s="225"/>
    </row>
    <row r="437" spans="5:6" x14ac:dyDescent="0.35">
      <c r="E437" s="225"/>
      <c r="F437" s="225"/>
    </row>
    <row r="438" spans="5:6" x14ac:dyDescent="0.35">
      <c r="E438" s="225"/>
      <c r="F438" s="225"/>
    </row>
    <row r="439" spans="5:6" x14ac:dyDescent="0.35">
      <c r="E439" s="225"/>
      <c r="F439" s="225"/>
    </row>
    <row r="440" spans="5:6" x14ac:dyDescent="0.35">
      <c r="E440" s="225"/>
      <c r="F440" s="225"/>
    </row>
    <row r="441" spans="5:6" x14ac:dyDescent="0.35">
      <c r="E441" s="225"/>
      <c r="F441" s="225"/>
    </row>
    <row r="442" spans="5:6" x14ac:dyDescent="0.35">
      <c r="E442" s="225"/>
      <c r="F442" s="225"/>
    </row>
    <row r="443" spans="5:6" x14ac:dyDescent="0.35">
      <c r="E443" s="225"/>
      <c r="F443" s="225"/>
    </row>
    <row r="444" spans="5:6" x14ac:dyDescent="0.35">
      <c r="E444" s="225"/>
      <c r="F444" s="225"/>
    </row>
    <row r="445" spans="5:6" x14ac:dyDescent="0.35">
      <c r="E445" s="225"/>
      <c r="F445" s="225"/>
    </row>
    <row r="446" spans="5:6" x14ac:dyDescent="0.35">
      <c r="E446" s="225"/>
      <c r="F446" s="225"/>
    </row>
    <row r="447" spans="5:6" x14ac:dyDescent="0.35">
      <c r="E447" s="225"/>
      <c r="F447" s="225"/>
    </row>
    <row r="448" spans="5:6" x14ac:dyDescent="0.35">
      <c r="E448" s="225"/>
      <c r="F448" s="225"/>
    </row>
    <row r="449" spans="5:6" x14ac:dyDescent="0.35">
      <c r="E449" s="225"/>
      <c r="F449" s="225"/>
    </row>
    <row r="450" spans="5:6" x14ac:dyDescent="0.35">
      <c r="E450" s="225"/>
      <c r="F450" s="225"/>
    </row>
    <row r="451" spans="5:6" x14ac:dyDescent="0.35">
      <c r="E451" s="225"/>
      <c r="F451" s="225"/>
    </row>
    <row r="452" spans="5:6" x14ac:dyDescent="0.35">
      <c r="E452" s="225"/>
      <c r="F452" s="225"/>
    </row>
    <row r="453" spans="5:6" x14ac:dyDescent="0.35">
      <c r="E453" s="225"/>
      <c r="F453" s="225"/>
    </row>
    <row r="454" spans="5:6" x14ac:dyDescent="0.35">
      <c r="E454" s="225"/>
      <c r="F454" s="225"/>
    </row>
    <row r="455" spans="5:6" x14ac:dyDescent="0.35">
      <c r="E455" s="225"/>
      <c r="F455" s="225"/>
    </row>
    <row r="456" spans="5:6" x14ac:dyDescent="0.35">
      <c r="E456" s="225"/>
      <c r="F456" s="225"/>
    </row>
    <row r="457" spans="5:6" x14ac:dyDescent="0.35">
      <c r="E457" s="225"/>
      <c r="F457" s="225"/>
    </row>
    <row r="458" spans="5:6" x14ac:dyDescent="0.35">
      <c r="E458" s="225"/>
      <c r="F458" s="225"/>
    </row>
    <row r="459" spans="5:6" x14ac:dyDescent="0.35">
      <c r="E459" s="225"/>
      <c r="F459" s="225"/>
    </row>
    <row r="460" spans="5:6" x14ac:dyDescent="0.35">
      <c r="E460" s="225"/>
      <c r="F460" s="225"/>
    </row>
    <row r="461" spans="5:6" x14ac:dyDescent="0.35">
      <c r="E461" s="225"/>
      <c r="F461" s="225"/>
    </row>
    <row r="462" spans="5:6" x14ac:dyDescent="0.35">
      <c r="E462" s="225"/>
      <c r="F462" s="225"/>
    </row>
    <row r="463" spans="5:6" x14ac:dyDescent="0.35">
      <c r="E463" s="225"/>
      <c r="F463" s="225"/>
    </row>
    <row r="464" spans="5:6" x14ac:dyDescent="0.35">
      <c r="E464" s="225"/>
      <c r="F464" s="225"/>
    </row>
    <row r="465" spans="5:6" x14ac:dyDescent="0.35">
      <c r="E465" s="225"/>
      <c r="F465" s="225"/>
    </row>
    <row r="466" spans="5:6" x14ac:dyDescent="0.35">
      <c r="E466" s="225"/>
      <c r="F466" s="225"/>
    </row>
    <row r="467" spans="5:6" x14ac:dyDescent="0.35">
      <c r="E467" s="225"/>
      <c r="F467" s="225"/>
    </row>
    <row r="468" spans="5:6" x14ac:dyDescent="0.35">
      <c r="E468" s="225"/>
      <c r="F468" s="225"/>
    </row>
    <row r="469" spans="5:6" x14ac:dyDescent="0.35">
      <c r="E469" s="225"/>
      <c r="F469" s="225"/>
    </row>
    <row r="470" spans="5:6" x14ac:dyDescent="0.35">
      <c r="E470" s="225"/>
      <c r="F470" s="225"/>
    </row>
    <row r="471" spans="5:6" x14ac:dyDescent="0.35">
      <c r="E471" s="225"/>
      <c r="F471" s="225"/>
    </row>
    <row r="472" spans="5:6" x14ac:dyDescent="0.35">
      <c r="E472" s="225"/>
      <c r="F472" s="225"/>
    </row>
    <row r="473" spans="5:6" x14ac:dyDescent="0.35">
      <c r="E473" s="225"/>
      <c r="F473" s="225"/>
    </row>
    <row r="474" spans="5:6" x14ac:dyDescent="0.35">
      <c r="E474" s="225"/>
      <c r="F474" s="225"/>
    </row>
    <row r="475" spans="5:6" x14ac:dyDescent="0.35">
      <c r="E475" s="225"/>
      <c r="F475" s="225"/>
    </row>
    <row r="476" spans="5:6" x14ac:dyDescent="0.35">
      <c r="E476" s="225"/>
      <c r="F476" s="225"/>
    </row>
    <row r="477" spans="5:6" x14ac:dyDescent="0.35">
      <c r="E477" s="225"/>
      <c r="F477" s="225"/>
    </row>
    <row r="478" spans="5:6" x14ac:dyDescent="0.35">
      <c r="E478" s="225"/>
      <c r="F478" s="225"/>
    </row>
    <row r="479" spans="5:6" x14ac:dyDescent="0.35">
      <c r="E479" s="225"/>
      <c r="F479" s="225"/>
    </row>
    <row r="480" spans="5:6" x14ac:dyDescent="0.35">
      <c r="E480" s="225"/>
      <c r="F480" s="225"/>
    </row>
    <row r="481" spans="5:6" x14ac:dyDescent="0.35">
      <c r="E481" s="225"/>
      <c r="F481" s="225"/>
    </row>
    <row r="482" spans="5:6" x14ac:dyDescent="0.35">
      <c r="E482" s="225"/>
      <c r="F482" s="225"/>
    </row>
    <row r="483" spans="5:6" x14ac:dyDescent="0.35">
      <c r="E483" s="225"/>
      <c r="F483" s="225"/>
    </row>
    <row r="484" spans="5:6" x14ac:dyDescent="0.35">
      <c r="E484" s="225"/>
      <c r="F484" s="225"/>
    </row>
    <row r="485" spans="5:6" x14ac:dyDescent="0.35">
      <c r="E485" s="225"/>
      <c r="F485" s="225"/>
    </row>
    <row r="486" spans="5:6" x14ac:dyDescent="0.35">
      <c r="E486" s="225"/>
      <c r="F486" s="225"/>
    </row>
    <row r="487" spans="5:6" x14ac:dyDescent="0.35">
      <c r="E487" s="225"/>
      <c r="F487" s="225"/>
    </row>
    <row r="488" spans="5:6" x14ac:dyDescent="0.35">
      <c r="E488" s="225"/>
      <c r="F488" s="225"/>
    </row>
    <row r="489" spans="5:6" x14ac:dyDescent="0.35">
      <c r="E489" s="225"/>
      <c r="F489" s="225"/>
    </row>
    <row r="490" spans="5:6" x14ac:dyDescent="0.35">
      <c r="E490" s="225"/>
      <c r="F490" s="225"/>
    </row>
    <row r="491" spans="5:6" x14ac:dyDescent="0.35">
      <c r="E491" s="225"/>
      <c r="F491" s="225"/>
    </row>
    <row r="492" spans="5:6" x14ac:dyDescent="0.35">
      <c r="E492" s="225"/>
      <c r="F492" s="225"/>
    </row>
    <row r="493" spans="5:6" x14ac:dyDescent="0.35">
      <c r="E493" s="225"/>
      <c r="F493" s="225"/>
    </row>
    <row r="494" spans="5:6" x14ac:dyDescent="0.35">
      <c r="E494" s="225"/>
      <c r="F494" s="225"/>
    </row>
    <row r="495" spans="5:6" x14ac:dyDescent="0.35">
      <c r="E495" s="225"/>
      <c r="F495" s="225"/>
    </row>
    <row r="496" spans="5:6" x14ac:dyDescent="0.35">
      <c r="E496" s="225"/>
      <c r="F496" s="225"/>
    </row>
    <row r="497" spans="5:6" x14ac:dyDescent="0.35">
      <c r="E497" s="225"/>
      <c r="F497" s="225"/>
    </row>
    <row r="498" spans="5:6" x14ac:dyDescent="0.35">
      <c r="E498" s="225"/>
      <c r="F498" s="225"/>
    </row>
    <row r="499" spans="5:6" x14ac:dyDescent="0.35">
      <c r="E499" s="225"/>
      <c r="F499" s="225"/>
    </row>
    <row r="500" spans="5:6" x14ac:dyDescent="0.35">
      <c r="E500" s="225"/>
      <c r="F500" s="225"/>
    </row>
    <row r="501" spans="5:6" x14ac:dyDescent="0.35">
      <c r="E501" s="225"/>
      <c r="F501" s="225"/>
    </row>
    <row r="502" spans="5:6" x14ac:dyDescent="0.35">
      <c r="E502" s="225"/>
      <c r="F502" s="225"/>
    </row>
    <row r="503" spans="5:6" x14ac:dyDescent="0.35">
      <c r="E503" s="225"/>
      <c r="F503" s="225"/>
    </row>
    <row r="504" spans="5:6" x14ac:dyDescent="0.35">
      <c r="E504" s="225"/>
      <c r="F504" s="225"/>
    </row>
    <row r="505" spans="5:6" x14ac:dyDescent="0.35">
      <c r="E505" s="225"/>
      <c r="F505" s="225"/>
    </row>
    <row r="506" spans="5:6" x14ac:dyDescent="0.35">
      <c r="E506" s="225"/>
      <c r="F506" s="225"/>
    </row>
    <row r="507" spans="5:6" x14ac:dyDescent="0.35">
      <c r="E507" s="225"/>
      <c r="F507" s="225"/>
    </row>
    <row r="508" spans="5:6" x14ac:dyDescent="0.35">
      <c r="E508" s="225"/>
      <c r="F508" s="225"/>
    </row>
    <row r="509" spans="5:6" x14ac:dyDescent="0.35">
      <c r="E509" s="225"/>
      <c r="F509" s="225"/>
    </row>
    <row r="510" spans="5:6" x14ac:dyDescent="0.35">
      <c r="E510" s="225"/>
      <c r="F510" s="225"/>
    </row>
    <row r="511" spans="5:6" x14ac:dyDescent="0.35">
      <c r="E511" s="225"/>
      <c r="F511" s="225"/>
    </row>
    <row r="512" spans="5:6" x14ac:dyDescent="0.35">
      <c r="E512" s="225"/>
      <c r="F512" s="225"/>
    </row>
    <row r="513" spans="5:6" x14ac:dyDescent="0.35">
      <c r="E513" s="225"/>
      <c r="F513" s="225"/>
    </row>
    <row r="514" spans="5:6" x14ac:dyDescent="0.35">
      <c r="E514" s="225"/>
      <c r="F514" s="225"/>
    </row>
    <row r="515" spans="5:6" x14ac:dyDescent="0.35">
      <c r="E515" s="225"/>
      <c r="F515" s="225"/>
    </row>
    <row r="516" spans="5:6" x14ac:dyDescent="0.35">
      <c r="E516" s="225"/>
      <c r="F516" s="225"/>
    </row>
    <row r="517" spans="5:6" x14ac:dyDescent="0.35">
      <c r="E517" s="225"/>
      <c r="F517" s="225"/>
    </row>
    <row r="518" spans="5:6" x14ac:dyDescent="0.35">
      <c r="E518" s="225"/>
      <c r="F518" s="225"/>
    </row>
    <row r="519" spans="5:6" x14ac:dyDescent="0.35">
      <c r="E519" s="225"/>
      <c r="F519" s="225"/>
    </row>
    <row r="520" spans="5:6" x14ac:dyDescent="0.35">
      <c r="E520" s="225"/>
      <c r="F520" s="225"/>
    </row>
    <row r="521" spans="5:6" x14ac:dyDescent="0.35">
      <c r="E521" s="225"/>
      <c r="F521" s="225"/>
    </row>
    <row r="522" spans="5:6" x14ac:dyDescent="0.35">
      <c r="E522" s="225"/>
      <c r="F522" s="225"/>
    </row>
    <row r="523" spans="5:6" x14ac:dyDescent="0.35">
      <c r="E523" s="225"/>
      <c r="F523" s="225"/>
    </row>
    <row r="524" spans="5:6" x14ac:dyDescent="0.35">
      <c r="E524" s="225"/>
      <c r="F524" s="225"/>
    </row>
    <row r="525" spans="5:6" x14ac:dyDescent="0.35">
      <c r="E525" s="225"/>
      <c r="F525" s="225"/>
    </row>
    <row r="526" spans="5:6" x14ac:dyDescent="0.35">
      <c r="E526" s="225"/>
      <c r="F526" s="225"/>
    </row>
    <row r="527" spans="5:6" x14ac:dyDescent="0.35">
      <c r="E527" s="225"/>
      <c r="F527" s="225"/>
    </row>
    <row r="528" spans="5:6" x14ac:dyDescent="0.35">
      <c r="E528" s="225"/>
      <c r="F528" s="225"/>
    </row>
    <row r="529" spans="5:6" x14ac:dyDescent="0.35">
      <c r="E529" s="225"/>
      <c r="F529" s="225"/>
    </row>
    <row r="530" spans="5:6" x14ac:dyDescent="0.35">
      <c r="E530" s="225"/>
      <c r="F530" s="225"/>
    </row>
    <row r="531" spans="5:6" x14ac:dyDescent="0.35">
      <c r="E531" s="225"/>
      <c r="F531" s="225"/>
    </row>
    <row r="532" spans="5:6" x14ac:dyDescent="0.35">
      <c r="E532" s="225"/>
      <c r="F532" s="225"/>
    </row>
    <row r="533" spans="5:6" x14ac:dyDescent="0.35">
      <c r="E533" s="225"/>
      <c r="F533" s="225"/>
    </row>
    <row r="534" spans="5:6" x14ac:dyDescent="0.35">
      <c r="E534" s="225"/>
      <c r="F534" s="225"/>
    </row>
    <row r="535" spans="5:6" x14ac:dyDescent="0.35">
      <c r="E535" s="225"/>
      <c r="F535" s="225"/>
    </row>
    <row r="536" spans="5:6" x14ac:dyDescent="0.35">
      <c r="E536" s="225"/>
      <c r="F536" s="225"/>
    </row>
    <row r="537" spans="5:6" x14ac:dyDescent="0.35">
      <c r="E537" s="225"/>
      <c r="F537" s="225"/>
    </row>
    <row r="538" spans="5:6" x14ac:dyDescent="0.35">
      <c r="E538" s="225"/>
      <c r="F538" s="225"/>
    </row>
    <row r="539" spans="5:6" x14ac:dyDescent="0.35">
      <c r="E539" s="225"/>
      <c r="F539" s="225"/>
    </row>
    <row r="540" spans="5:6" x14ac:dyDescent="0.35">
      <c r="E540" s="225"/>
      <c r="F540" s="225"/>
    </row>
    <row r="541" spans="5:6" x14ac:dyDescent="0.35">
      <c r="E541" s="225"/>
      <c r="F541" s="225"/>
    </row>
    <row r="542" spans="5:6" x14ac:dyDescent="0.35">
      <c r="E542" s="225"/>
      <c r="F542" s="225"/>
    </row>
    <row r="543" spans="5:6" x14ac:dyDescent="0.35">
      <c r="E543" s="225"/>
      <c r="F543" s="225"/>
    </row>
    <row r="544" spans="5:6" x14ac:dyDescent="0.35">
      <c r="E544" s="225"/>
      <c r="F544" s="225"/>
    </row>
    <row r="545" spans="5:6" x14ac:dyDescent="0.35">
      <c r="E545" s="225"/>
      <c r="F545" s="225"/>
    </row>
    <row r="546" spans="5:6" x14ac:dyDescent="0.35">
      <c r="E546" s="225"/>
      <c r="F546" s="225"/>
    </row>
    <row r="547" spans="5:6" x14ac:dyDescent="0.35">
      <c r="E547" s="225"/>
      <c r="F547" s="225"/>
    </row>
    <row r="548" spans="5:6" x14ac:dyDescent="0.35">
      <c r="E548" s="225"/>
      <c r="F548" s="225"/>
    </row>
    <row r="549" spans="5:6" x14ac:dyDescent="0.35">
      <c r="E549" s="225"/>
      <c r="F549" s="225"/>
    </row>
    <row r="550" spans="5:6" x14ac:dyDescent="0.35">
      <c r="E550" s="225"/>
      <c r="F550" s="225"/>
    </row>
    <row r="551" spans="5:6" x14ac:dyDescent="0.35">
      <c r="E551" s="225"/>
      <c r="F551" s="225"/>
    </row>
    <row r="552" spans="5:6" x14ac:dyDescent="0.35">
      <c r="E552" s="225"/>
      <c r="F552" s="225"/>
    </row>
    <row r="553" spans="5:6" x14ac:dyDescent="0.35">
      <c r="E553" s="225"/>
      <c r="F553" s="225"/>
    </row>
    <row r="554" spans="5:6" x14ac:dyDescent="0.35">
      <c r="E554" s="225"/>
      <c r="F554" s="225"/>
    </row>
    <row r="555" spans="5:6" x14ac:dyDescent="0.35">
      <c r="E555" s="225"/>
      <c r="F555" s="225"/>
    </row>
    <row r="556" spans="5:6" x14ac:dyDescent="0.35">
      <c r="E556" s="225"/>
      <c r="F556" s="225"/>
    </row>
    <row r="557" spans="5:6" x14ac:dyDescent="0.35">
      <c r="E557" s="225"/>
      <c r="F557" s="225"/>
    </row>
    <row r="558" spans="5:6" x14ac:dyDescent="0.35">
      <c r="E558" s="225"/>
      <c r="F558" s="225"/>
    </row>
    <row r="559" spans="5:6" x14ac:dyDescent="0.35">
      <c r="E559" s="225"/>
      <c r="F559" s="225"/>
    </row>
    <row r="560" spans="5:6" x14ac:dyDescent="0.35">
      <c r="E560" s="225"/>
      <c r="F560" s="225"/>
    </row>
    <row r="561" spans="5:6" x14ac:dyDescent="0.35">
      <c r="E561" s="225"/>
      <c r="F561" s="225"/>
    </row>
    <row r="562" spans="5:6" x14ac:dyDescent="0.35">
      <c r="E562" s="225"/>
      <c r="F562" s="225"/>
    </row>
    <row r="563" spans="5:6" x14ac:dyDescent="0.35">
      <c r="E563" s="225"/>
      <c r="F563" s="225"/>
    </row>
    <row r="564" spans="5:6" x14ac:dyDescent="0.35">
      <c r="E564" s="225"/>
      <c r="F564" s="225"/>
    </row>
    <row r="565" spans="5:6" x14ac:dyDescent="0.35">
      <c r="E565" s="225"/>
      <c r="F565" s="225"/>
    </row>
    <row r="566" spans="5:6" x14ac:dyDescent="0.35">
      <c r="E566" s="225"/>
      <c r="F566" s="225"/>
    </row>
    <row r="567" spans="5:6" x14ac:dyDescent="0.35">
      <c r="E567" s="225"/>
      <c r="F567" s="225"/>
    </row>
    <row r="568" spans="5:6" x14ac:dyDescent="0.35">
      <c r="E568" s="225"/>
      <c r="F568" s="225"/>
    </row>
    <row r="569" spans="5:6" x14ac:dyDescent="0.35">
      <c r="E569" s="225"/>
      <c r="F569" s="225"/>
    </row>
    <row r="570" spans="5:6" x14ac:dyDescent="0.35">
      <c r="E570" s="225"/>
      <c r="F570" s="225"/>
    </row>
    <row r="571" spans="5:6" x14ac:dyDescent="0.35">
      <c r="E571" s="225"/>
      <c r="F571" s="225"/>
    </row>
    <row r="572" spans="5:6" x14ac:dyDescent="0.35">
      <c r="E572" s="225"/>
      <c r="F572" s="225"/>
    </row>
    <row r="573" spans="5:6" x14ac:dyDescent="0.35">
      <c r="E573" s="225"/>
      <c r="F573" s="225"/>
    </row>
    <row r="574" spans="5:6" x14ac:dyDescent="0.35">
      <c r="E574" s="225"/>
      <c r="F574" s="225"/>
    </row>
    <row r="575" spans="5:6" x14ac:dyDescent="0.35">
      <c r="E575" s="225"/>
      <c r="F575" s="225"/>
    </row>
    <row r="576" spans="5:6" x14ac:dyDescent="0.35">
      <c r="E576" s="225"/>
      <c r="F576" s="225"/>
    </row>
    <row r="577" spans="5:6" x14ac:dyDescent="0.35">
      <c r="E577" s="225"/>
      <c r="F577" s="225"/>
    </row>
    <row r="578" spans="5:6" x14ac:dyDescent="0.35">
      <c r="E578" s="225"/>
      <c r="F578" s="225"/>
    </row>
    <row r="579" spans="5:6" x14ac:dyDescent="0.35">
      <c r="E579" s="225"/>
      <c r="F579" s="225"/>
    </row>
    <row r="580" spans="5:6" x14ac:dyDescent="0.35">
      <c r="E580" s="225"/>
      <c r="F580" s="225"/>
    </row>
    <row r="581" spans="5:6" x14ac:dyDescent="0.35">
      <c r="E581" s="225"/>
      <c r="F581" s="225"/>
    </row>
    <row r="582" spans="5:6" x14ac:dyDescent="0.35">
      <c r="E582" s="225"/>
      <c r="F582" s="225"/>
    </row>
    <row r="583" spans="5:6" x14ac:dyDescent="0.35">
      <c r="E583" s="225"/>
      <c r="F583" s="225"/>
    </row>
    <row r="584" spans="5:6" x14ac:dyDescent="0.35">
      <c r="E584" s="225"/>
      <c r="F584" s="225"/>
    </row>
    <row r="585" spans="5:6" x14ac:dyDescent="0.35">
      <c r="E585" s="225"/>
      <c r="F585" s="225"/>
    </row>
    <row r="586" spans="5:6" x14ac:dyDescent="0.35">
      <c r="E586" s="225"/>
      <c r="F586" s="225"/>
    </row>
    <row r="587" spans="5:6" x14ac:dyDescent="0.35">
      <c r="E587" s="225"/>
      <c r="F587" s="225"/>
    </row>
    <row r="588" spans="5:6" x14ac:dyDescent="0.35">
      <c r="E588" s="225"/>
      <c r="F588" s="225"/>
    </row>
    <row r="589" spans="5:6" x14ac:dyDescent="0.35">
      <c r="E589" s="225"/>
      <c r="F589" s="225"/>
    </row>
    <row r="590" spans="5:6" x14ac:dyDescent="0.35">
      <c r="E590" s="225"/>
      <c r="F590" s="225"/>
    </row>
    <row r="591" spans="5:6" x14ac:dyDescent="0.35">
      <c r="E591" s="225"/>
      <c r="F591" s="225"/>
    </row>
    <row r="592" spans="5:6" x14ac:dyDescent="0.35">
      <c r="E592" s="225"/>
      <c r="F592" s="225"/>
    </row>
    <row r="593" spans="5:6" x14ac:dyDescent="0.35">
      <c r="E593" s="225"/>
      <c r="F593" s="225"/>
    </row>
    <row r="594" spans="5:6" x14ac:dyDescent="0.35">
      <c r="E594" s="225"/>
      <c r="F594" s="225"/>
    </row>
    <row r="595" spans="5:6" x14ac:dyDescent="0.35">
      <c r="E595" s="225"/>
      <c r="F595" s="225"/>
    </row>
    <row r="596" spans="5:6" x14ac:dyDescent="0.35">
      <c r="E596" s="225"/>
      <c r="F596" s="225"/>
    </row>
    <row r="597" spans="5:6" x14ac:dyDescent="0.35">
      <c r="E597" s="225"/>
      <c r="F597" s="225"/>
    </row>
    <row r="598" spans="5:6" x14ac:dyDescent="0.35">
      <c r="E598" s="225"/>
      <c r="F598" s="225"/>
    </row>
    <row r="599" spans="5:6" x14ac:dyDescent="0.35">
      <c r="E599" s="225"/>
      <c r="F599" s="225"/>
    </row>
    <row r="600" spans="5:6" x14ac:dyDescent="0.35">
      <c r="E600" s="225"/>
      <c r="F600" s="225"/>
    </row>
    <row r="601" spans="5:6" x14ac:dyDescent="0.35">
      <c r="E601" s="225"/>
      <c r="F601" s="225"/>
    </row>
    <row r="602" spans="5:6" x14ac:dyDescent="0.35">
      <c r="E602" s="225"/>
      <c r="F602" s="225"/>
    </row>
    <row r="603" spans="5:6" x14ac:dyDescent="0.35">
      <c r="E603" s="225"/>
      <c r="F603" s="225"/>
    </row>
    <row r="604" spans="5:6" x14ac:dyDescent="0.35">
      <c r="E604" s="225"/>
      <c r="F604" s="225"/>
    </row>
    <row r="605" spans="5:6" x14ac:dyDescent="0.35">
      <c r="E605" s="225"/>
      <c r="F605" s="225"/>
    </row>
    <row r="606" spans="5:6" x14ac:dyDescent="0.35">
      <c r="E606" s="225"/>
      <c r="F606" s="225"/>
    </row>
    <row r="607" spans="5:6" x14ac:dyDescent="0.35">
      <c r="E607" s="225"/>
      <c r="F607" s="225"/>
    </row>
    <row r="608" spans="5:6" x14ac:dyDescent="0.35">
      <c r="E608" s="225"/>
      <c r="F608" s="225"/>
    </row>
    <row r="609" spans="5:6" x14ac:dyDescent="0.35">
      <c r="E609" s="225"/>
      <c r="F609" s="225"/>
    </row>
    <row r="610" spans="5:6" x14ac:dyDescent="0.35">
      <c r="E610" s="225"/>
      <c r="F610" s="225"/>
    </row>
    <row r="611" spans="5:6" x14ac:dyDescent="0.35">
      <c r="E611" s="225"/>
      <c r="F611" s="225"/>
    </row>
    <row r="612" spans="5:6" x14ac:dyDescent="0.35">
      <c r="E612" s="225"/>
      <c r="F612" s="225"/>
    </row>
    <row r="613" spans="5:6" x14ac:dyDescent="0.35">
      <c r="E613" s="225"/>
      <c r="F613" s="225"/>
    </row>
    <row r="614" spans="5:6" x14ac:dyDescent="0.35">
      <c r="E614" s="225"/>
      <c r="F614" s="225"/>
    </row>
    <row r="615" spans="5:6" x14ac:dyDescent="0.35">
      <c r="E615" s="225"/>
      <c r="F615" s="225"/>
    </row>
    <row r="616" spans="5:6" x14ac:dyDescent="0.35">
      <c r="E616" s="225"/>
      <c r="F616" s="225"/>
    </row>
    <row r="617" spans="5:6" x14ac:dyDescent="0.35">
      <c r="E617" s="225"/>
      <c r="F617" s="225"/>
    </row>
    <row r="618" spans="5:6" x14ac:dyDescent="0.35">
      <c r="E618" s="225"/>
      <c r="F618" s="225"/>
    </row>
    <row r="619" spans="5:6" x14ac:dyDescent="0.35">
      <c r="E619" s="225"/>
      <c r="F619" s="225"/>
    </row>
    <row r="620" spans="5:6" x14ac:dyDescent="0.35">
      <c r="E620" s="225"/>
      <c r="F620" s="225"/>
    </row>
    <row r="621" spans="5:6" x14ac:dyDescent="0.35">
      <c r="E621" s="225"/>
      <c r="F621" s="225"/>
    </row>
    <row r="622" spans="5:6" x14ac:dyDescent="0.35">
      <c r="E622" s="225"/>
      <c r="F622" s="225"/>
    </row>
    <row r="623" spans="5:6" x14ac:dyDescent="0.35">
      <c r="E623" s="225"/>
      <c r="F623" s="225"/>
    </row>
    <row r="624" spans="5:6" x14ac:dyDescent="0.35">
      <c r="E624" s="225"/>
      <c r="F624" s="225"/>
    </row>
    <row r="625" spans="5:6" x14ac:dyDescent="0.35">
      <c r="E625" s="225"/>
      <c r="F625" s="225"/>
    </row>
    <row r="626" spans="5:6" x14ac:dyDescent="0.35">
      <c r="E626" s="225"/>
      <c r="F626" s="225"/>
    </row>
    <row r="627" spans="5:6" x14ac:dyDescent="0.35">
      <c r="E627" s="225"/>
      <c r="F627" s="225"/>
    </row>
    <row r="628" spans="5:6" x14ac:dyDescent="0.35">
      <c r="E628" s="225"/>
      <c r="F628" s="225"/>
    </row>
    <row r="629" spans="5:6" x14ac:dyDescent="0.35">
      <c r="E629" s="225"/>
      <c r="F629" s="225"/>
    </row>
    <row r="630" spans="5:6" x14ac:dyDescent="0.35">
      <c r="E630" s="225"/>
      <c r="F630" s="225"/>
    </row>
    <row r="631" spans="5:6" x14ac:dyDescent="0.35">
      <c r="E631" s="225"/>
      <c r="F631" s="225"/>
    </row>
    <row r="632" spans="5:6" x14ac:dyDescent="0.35">
      <c r="E632" s="225"/>
      <c r="F632" s="225"/>
    </row>
    <row r="633" spans="5:6" x14ac:dyDescent="0.35">
      <c r="E633" s="225"/>
      <c r="F633" s="225"/>
    </row>
    <row r="634" spans="5:6" x14ac:dyDescent="0.35">
      <c r="E634" s="225"/>
      <c r="F634" s="225"/>
    </row>
    <row r="635" spans="5:6" x14ac:dyDescent="0.35">
      <c r="E635" s="225"/>
      <c r="F635" s="225"/>
    </row>
    <row r="636" spans="5:6" x14ac:dyDescent="0.35">
      <c r="E636" s="225"/>
      <c r="F636" s="225"/>
    </row>
    <row r="637" spans="5:6" x14ac:dyDescent="0.35">
      <c r="E637" s="225"/>
      <c r="F637" s="225"/>
    </row>
    <row r="638" spans="5:6" x14ac:dyDescent="0.35">
      <c r="E638" s="225"/>
      <c r="F638" s="225"/>
    </row>
    <row r="639" spans="5:6" x14ac:dyDescent="0.35">
      <c r="E639" s="225"/>
      <c r="F639" s="225"/>
    </row>
    <row r="640" spans="5:6" x14ac:dyDescent="0.35">
      <c r="E640" s="225"/>
      <c r="F640" s="225"/>
    </row>
    <row r="641" spans="5:6" x14ac:dyDescent="0.35">
      <c r="E641" s="225"/>
      <c r="F641" s="225"/>
    </row>
    <row r="642" spans="5:6" x14ac:dyDescent="0.35">
      <c r="E642" s="225"/>
      <c r="F642" s="225"/>
    </row>
    <row r="643" spans="5:6" x14ac:dyDescent="0.35">
      <c r="E643" s="225"/>
      <c r="F643" s="225"/>
    </row>
    <row r="644" spans="5:6" x14ac:dyDescent="0.35">
      <c r="E644" s="225"/>
      <c r="F644" s="225"/>
    </row>
    <row r="645" spans="5:6" x14ac:dyDescent="0.35">
      <c r="E645" s="225"/>
      <c r="F645" s="225"/>
    </row>
    <row r="646" spans="5:6" x14ac:dyDescent="0.35">
      <c r="E646" s="225"/>
      <c r="F646" s="225"/>
    </row>
    <row r="647" spans="5:6" x14ac:dyDescent="0.35">
      <c r="E647" s="225"/>
      <c r="F647" s="225"/>
    </row>
    <row r="648" spans="5:6" x14ac:dyDescent="0.35">
      <c r="E648" s="225"/>
      <c r="F648" s="225"/>
    </row>
    <row r="649" spans="5:6" x14ac:dyDescent="0.35">
      <c r="E649" s="225"/>
      <c r="F649" s="225"/>
    </row>
    <row r="650" spans="5:6" x14ac:dyDescent="0.35">
      <c r="E650" s="225"/>
      <c r="F650" s="225"/>
    </row>
    <row r="651" spans="5:6" x14ac:dyDescent="0.35">
      <c r="E651" s="225"/>
      <c r="F651" s="225"/>
    </row>
    <row r="652" spans="5:6" x14ac:dyDescent="0.35">
      <c r="E652" s="225"/>
      <c r="F652" s="225"/>
    </row>
    <row r="653" spans="5:6" x14ac:dyDescent="0.35">
      <c r="E653" s="225"/>
      <c r="F653" s="225"/>
    </row>
    <row r="654" spans="5:6" x14ac:dyDescent="0.35">
      <c r="E654" s="225"/>
      <c r="F654" s="225"/>
    </row>
    <row r="655" spans="5:6" x14ac:dyDescent="0.35">
      <c r="E655" s="225"/>
      <c r="F655" s="225"/>
    </row>
    <row r="656" spans="5:6" x14ac:dyDescent="0.35">
      <c r="E656" s="225"/>
      <c r="F656" s="225"/>
    </row>
    <row r="657" spans="5:6" x14ac:dyDescent="0.35">
      <c r="E657" s="225"/>
      <c r="F657" s="225"/>
    </row>
    <row r="658" spans="5:6" x14ac:dyDescent="0.35">
      <c r="E658" s="225"/>
      <c r="F658" s="225"/>
    </row>
    <row r="659" spans="5:6" x14ac:dyDescent="0.35">
      <c r="E659" s="225"/>
      <c r="F659" s="225"/>
    </row>
    <row r="660" spans="5:6" x14ac:dyDescent="0.35">
      <c r="E660" s="225"/>
      <c r="F660" s="225"/>
    </row>
    <row r="661" spans="5:6" x14ac:dyDescent="0.35">
      <c r="E661" s="225"/>
      <c r="F661" s="225"/>
    </row>
    <row r="662" spans="5:6" x14ac:dyDescent="0.35">
      <c r="E662" s="225"/>
      <c r="F662" s="225"/>
    </row>
    <row r="663" spans="5:6" x14ac:dyDescent="0.35">
      <c r="E663" s="225"/>
      <c r="F663" s="225"/>
    </row>
    <row r="664" spans="5:6" x14ac:dyDescent="0.35">
      <c r="E664" s="225"/>
      <c r="F664" s="225"/>
    </row>
    <row r="665" spans="5:6" x14ac:dyDescent="0.35">
      <c r="E665" s="225"/>
      <c r="F665" s="225"/>
    </row>
    <row r="666" spans="5:6" x14ac:dyDescent="0.35">
      <c r="E666" s="225"/>
      <c r="F666" s="225"/>
    </row>
    <row r="667" spans="5:6" x14ac:dyDescent="0.35">
      <c r="E667" s="225"/>
      <c r="F667" s="225"/>
    </row>
    <row r="668" spans="5:6" x14ac:dyDescent="0.35">
      <c r="E668" s="225"/>
      <c r="F668" s="225"/>
    </row>
    <row r="669" spans="5:6" x14ac:dyDescent="0.35">
      <c r="E669" s="225"/>
      <c r="F669" s="225"/>
    </row>
    <row r="670" spans="5:6" x14ac:dyDescent="0.35">
      <c r="E670" s="225"/>
      <c r="F670" s="225"/>
    </row>
    <row r="671" spans="5:6" x14ac:dyDescent="0.35">
      <c r="E671" s="225"/>
      <c r="F671" s="225"/>
    </row>
    <row r="672" spans="5:6" x14ac:dyDescent="0.35">
      <c r="E672" s="225"/>
      <c r="F672" s="225"/>
    </row>
    <row r="673" spans="5:6" x14ac:dyDescent="0.35">
      <c r="E673" s="225"/>
      <c r="F673" s="225"/>
    </row>
    <row r="674" spans="5:6" x14ac:dyDescent="0.35">
      <c r="E674" s="225"/>
      <c r="F674" s="225"/>
    </row>
    <row r="675" spans="5:6" x14ac:dyDescent="0.35">
      <c r="E675" s="225"/>
      <c r="F675" s="225"/>
    </row>
    <row r="676" spans="5:6" x14ac:dyDescent="0.35">
      <c r="E676" s="225"/>
      <c r="F676" s="225"/>
    </row>
    <row r="677" spans="5:6" x14ac:dyDescent="0.35">
      <c r="E677" s="225"/>
      <c r="F677" s="225"/>
    </row>
    <row r="678" spans="5:6" x14ac:dyDescent="0.35">
      <c r="E678" s="225"/>
      <c r="F678" s="225"/>
    </row>
    <row r="679" spans="5:6" x14ac:dyDescent="0.35">
      <c r="E679" s="225"/>
      <c r="F679" s="225"/>
    </row>
    <row r="680" spans="5:6" x14ac:dyDescent="0.35">
      <c r="E680" s="225"/>
      <c r="F680" s="225"/>
    </row>
    <row r="681" spans="5:6" x14ac:dyDescent="0.35">
      <c r="E681" s="225"/>
      <c r="F681" s="225"/>
    </row>
    <row r="682" spans="5:6" x14ac:dyDescent="0.35">
      <c r="E682" s="225"/>
      <c r="F682" s="225"/>
    </row>
    <row r="683" spans="5:6" x14ac:dyDescent="0.35">
      <c r="E683" s="225"/>
      <c r="F683" s="225"/>
    </row>
    <row r="684" spans="5:6" x14ac:dyDescent="0.35">
      <c r="E684" s="225"/>
      <c r="F684" s="225"/>
    </row>
    <row r="685" spans="5:6" x14ac:dyDescent="0.35">
      <c r="E685" s="225"/>
      <c r="F685" s="225"/>
    </row>
    <row r="686" spans="5:6" x14ac:dyDescent="0.35">
      <c r="E686" s="225"/>
      <c r="F686" s="225"/>
    </row>
    <row r="687" spans="5:6" x14ac:dyDescent="0.35">
      <c r="E687" s="225"/>
      <c r="F687" s="225"/>
    </row>
    <row r="688" spans="5:6" x14ac:dyDescent="0.35">
      <c r="E688" s="225"/>
      <c r="F688" s="225"/>
    </row>
    <row r="689" spans="5:6" x14ac:dyDescent="0.35">
      <c r="E689" s="225"/>
      <c r="F689" s="225"/>
    </row>
    <row r="690" spans="5:6" x14ac:dyDescent="0.35">
      <c r="E690" s="225"/>
      <c r="F690" s="225"/>
    </row>
    <row r="691" spans="5:6" x14ac:dyDescent="0.35">
      <c r="E691" s="225"/>
      <c r="F691" s="225"/>
    </row>
    <row r="692" spans="5:6" x14ac:dyDescent="0.35">
      <c r="E692" s="225"/>
      <c r="F692" s="225"/>
    </row>
    <row r="693" spans="5:6" x14ac:dyDescent="0.35">
      <c r="E693" s="225"/>
      <c r="F693" s="225"/>
    </row>
    <row r="694" spans="5:6" x14ac:dyDescent="0.35">
      <c r="E694" s="225"/>
      <c r="F694" s="225"/>
    </row>
    <row r="695" spans="5:6" x14ac:dyDescent="0.35">
      <c r="E695" s="225"/>
      <c r="F695" s="225"/>
    </row>
    <row r="696" spans="5:6" x14ac:dyDescent="0.35">
      <c r="E696" s="225"/>
      <c r="F696" s="225"/>
    </row>
    <row r="697" spans="5:6" x14ac:dyDescent="0.35">
      <c r="E697" s="225"/>
      <c r="F697" s="225"/>
    </row>
    <row r="698" spans="5:6" x14ac:dyDescent="0.35">
      <c r="E698" s="225"/>
      <c r="F698" s="225"/>
    </row>
    <row r="699" spans="5:6" x14ac:dyDescent="0.35">
      <c r="E699" s="225"/>
      <c r="F699" s="225"/>
    </row>
    <row r="700" spans="5:6" x14ac:dyDescent="0.35">
      <c r="E700" s="225"/>
      <c r="F700" s="225"/>
    </row>
    <row r="701" spans="5:6" x14ac:dyDescent="0.35">
      <c r="E701" s="225"/>
      <c r="F701" s="225"/>
    </row>
    <row r="702" spans="5:6" x14ac:dyDescent="0.35">
      <c r="E702" s="225"/>
      <c r="F702" s="225"/>
    </row>
    <row r="703" spans="5:6" x14ac:dyDescent="0.35">
      <c r="E703" s="225"/>
      <c r="F703" s="225"/>
    </row>
    <row r="704" spans="5:6" x14ac:dyDescent="0.35">
      <c r="E704" s="225"/>
      <c r="F704" s="225"/>
    </row>
    <row r="705" spans="5:6" x14ac:dyDescent="0.35">
      <c r="E705" s="225"/>
      <c r="F705" s="225"/>
    </row>
    <row r="706" spans="5:6" x14ac:dyDescent="0.35">
      <c r="E706" s="225"/>
      <c r="F706" s="225"/>
    </row>
    <row r="707" spans="5:6" x14ac:dyDescent="0.35">
      <c r="E707" s="225"/>
      <c r="F707" s="225"/>
    </row>
    <row r="708" spans="5:6" x14ac:dyDescent="0.35">
      <c r="E708" s="225"/>
      <c r="F708" s="225"/>
    </row>
    <row r="709" spans="5:6" x14ac:dyDescent="0.35">
      <c r="E709" s="225"/>
      <c r="F709" s="225"/>
    </row>
    <row r="710" spans="5:6" x14ac:dyDescent="0.35">
      <c r="E710" s="225"/>
      <c r="F710" s="225"/>
    </row>
    <row r="711" spans="5:6" x14ac:dyDescent="0.35">
      <c r="E711" s="225"/>
      <c r="F711" s="225"/>
    </row>
    <row r="712" spans="5:6" x14ac:dyDescent="0.35">
      <c r="E712" s="225"/>
      <c r="F712" s="225"/>
    </row>
    <row r="713" spans="5:6" x14ac:dyDescent="0.35">
      <c r="E713" s="225"/>
      <c r="F713" s="225"/>
    </row>
    <row r="714" spans="5:6" x14ac:dyDescent="0.35">
      <c r="E714" s="225"/>
      <c r="F714" s="225"/>
    </row>
    <row r="715" spans="5:6" x14ac:dyDescent="0.35">
      <c r="E715" s="225"/>
      <c r="F715" s="225"/>
    </row>
    <row r="716" spans="5:6" x14ac:dyDescent="0.35">
      <c r="E716" s="225"/>
      <c r="F716" s="225"/>
    </row>
    <row r="717" spans="5:6" x14ac:dyDescent="0.35">
      <c r="E717" s="225"/>
      <c r="F717" s="225"/>
    </row>
    <row r="718" spans="5:6" x14ac:dyDescent="0.35">
      <c r="E718" s="225"/>
      <c r="F718" s="225"/>
    </row>
    <row r="719" spans="5:6" x14ac:dyDescent="0.35">
      <c r="E719" s="225"/>
      <c r="F719" s="225"/>
    </row>
    <row r="720" spans="5:6" x14ac:dyDescent="0.35">
      <c r="E720" s="225"/>
      <c r="F720" s="225"/>
    </row>
    <row r="721" spans="5:6" x14ac:dyDescent="0.35">
      <c r="E721" s="225"/>
      <c r="F721" s="225"/>
    </row>
    <row r="722" spans="5:6" x14ac:dyDescent="0.35">
      <c r="E722" s="225"/>
      <c r="F722" s="225"/>
    </row>
    <row r="723" spans="5:6" x14ac:dyDescent="0.35">
      <c r="E723" s="225"/>
      <c r="F723" s="225"/>
    </row>
    <row r="724" spans="5:6" x14ac:dyDescent="0.35">
      <c r="E724" s="225"/>
      <c r="F724" s="225"/>
    </row>
    <row r="725" spans="5:6" x14ac:dyDescent="0.35">
      <c r="E725" s="225"/>
      <c r="F725" s="225"/>
    </row>
    <row r="726" spans="5:6" x14ac:dyDescent="0.35">
      <c r="E726" s="225"/>
      <c r="F726" s="225"/>
    </row>
    <row r="727" spans="5:6" x14ac:dyDescent="0.35">
      <c r="E727" s="225"/>
      <c r="F727" s="225"/>
    </row>
    <row r="728" spans="5:6" x14ac:dyDescent="0.35">
      <c r="E728" s="225"/>
      <c r="F728" s="225"/>
    </row>
    <row r="729" spans="5:6" x14ac:dyDescent="0.35">
      <c r="E729" s="225"/>
      <c r="F729" s="225"/>
    </row>
    <row r="730" spans="5:6" x14ac:dyDescent="0.35">
      <c r="E730" s="225"/>
      <c r="F730" s="225"/>
    </row>
    <row r="731" spans="5:6" x14ac:dyDescent="0.35">
      <c r="E731" s="225"/>
      <c r="F731" s="225"/>
    </row>
    <row r="732" spans="5:6" x14ac:dyDescent="0.35">
      <c r="E732" s="225"/>
      <c r="F732" s="225"/>
    </row>
    <row r="733" spans="5:6" x14ac:dyDescent="0.35">
      <c r="E733" s="225"/>
      <c r="F733" s="225"/>
    </row>
    <row r="734" spans="5:6" x14ac:dyDescent="0.35">
      <c r="E734" s="225"/>
      <c r="F734" s="225"/>
    </row>
    <row r="735" spans="5:6" x14ac:dyDescent="0.35">
      <c r="E735" s="225"/>
      <c r="F735" s="225"/>
    </row>
    <row r="736" spans="5:6" x14ac:dyDescent="0.35">
      <c r="E736" s="225"/>
      <c r="F736" s="225"/>
    </row>
    <row r="737" spans="5:6" x14ac:dyDescent="0.35">
      <c r="E737" s="225"/>
      <c r="F737" s="225"/>
    </row>
    <row r="738" spans="5:6" x14ac:dyDescent="0.35">
      <c r="E738" s="225"/>
      <c r="F738" s="225"/>
    </row>
    <row r="739" spans="5:6" x14ac:dyDescent="0.35">
      <c r="E739" s="225"/>
      <c r="F739" s="225"/>
    </row>
    <row r="740" spans="5:6" x14ac:dyDescent="0.35">
      <c r="E740" s="225"/>
      <c r="F740" s="225"/>
    </row>
    <row r="741" spans="5:6" x14ac:dyDescent="0.35">
      <c r="E741" s="225"/>
      <c r="F741" s="225"/>
    </row>
    <row r="742" spans="5:6" x14ac:dyDescent="0.35">
      <c r="E742" s="225"/>
      <c r="F742" s="225"/>
    </row>
    <row r="743" spans="5:6" x14ac:dyDescent="0.35">
      <c r="E743" s="225"/>
      <c r="F743" s="225"/>
    </row>
    <row r="744" spans="5:6" x14ac:dyDescent="0.35">
      <c r="E744" s="225"/>
      <c r="F744" s="225"/>
    </row>
    <row r="745" spans="5:6" x14ac:dyDescent="0.35">
      <c r="E745" s="225"/>
      <c r="F745" s="225"/>
    </row>
    <row r="746" spans="5:6" x14ac:dyDescent="0.35">
      <c r="E746" s="225"/>
      <c r="F746" s="225"/>
    </row>
    <row r="747" spans="5:6" x14ac:dyDescent="0.35">
      <c r="E747" s="225"/>
      <c r="F747" s="225"/>
    </row>
    <row r="748" spans="5:6" x14ac:dyDescent="0.35">
      <c r="E748" s="225"/>
      <c r="F748" s="225"/>
    </row>
    <row r="749" spans="5:6" x14ac:dyDescent="0.35">
      <c r="E749" s="225"/>
      <c r="F749" s="225"/>
    </row>
    <row r="750" spans="5:6" x14ac:dyDescent="0.35">
      <c r="E750" s="225"/>
      <c r="F750" s="225"/>
    </row>
    <row r="751" spans="5:6" x14ac:dyDescent="0.35">
      <c r="E751" s="225"/>
      <c r="F751" s="225"/>
    </row>
    <row r="752" spans="5:6" x14ac:dyDescent="0.35">
      <c r="E752" s="225"/>
      <c r="F752" s="225"/>
    </row>
    <row r="753" spans="5:6" x14ac:dyDescent="0.35">
      <c r="E753" s="225"/>
      <c r="F753" s="225"/>
    </row>
    <row r="754" spans="5:6" x14ac:dyDescent="0.35">
      <c r="E754" s="225"/>
      <c r="F754" s="225"/>
    </row>
    <row r="755" spans="5:6" x14ac:dyDescent="0.35">
      <c r="E755" s="225"/>
      <c r="F755" s="225"/>
    </row>
    <row r="756" spans="5:6" x14ac:dyDescent="0.35">
      <c r="E756" s="225"/>
      <c r="F756" s="225"/>
    </row>
    <row r="757" spans="5:6" x14ac:dyDescent="0.35">
      <c r="E757" s="225"/>
      <c r="F757" s="225"/>
    </row>
    <row r="758" spans="5:6" x14ac:dyDescent="0.35">
      <c r="E758" s="225"/>
      <c r="F758" s="225"/>
    </row>
    <row r="759" spans="5:6" x14ac:dyDescent="0.35">
      <c r="E759" s="225"/>
      <c r="F759" s="225"/>
    </row>
    <row r="760" spans="5:6" x14ac:dyDescent="0.35">
      <c r="E760" s="225"/>
      <c r="F760" s="225"/>
    </row>
    <row r="761" spans="5:6" x14ac:dyDescent="0.35">
      <c r="E761" s="225"/>
      <c r="F761" s="225"/>
    </row>
    <row r="762" spans="5:6" x14ac:dyDescent="0.35">
      <c r="E762" s="225"/>
      <c r="F762" s="225"/>
    </row>
    <row r="763" spans="5:6" x14ac:dyDescent="0.35">
      <c r="E763" s="225"/>
      <c r="F763" s="225"/>
    </row>
    <row r="764" spans="5:6" x14ac:dyDescent="0.35">
      <c r="E764" s="225"/>
      <c r="F764" s="225"/>
    </row>
    <row r="765" spans="5:6" x14ac:dyDescent="0.35">
      <c r="E765" s="225"/>
      <c r="F765" s="225"/>
    </row>
    <row r="766" spans="5:6" x14ac:dyDescent="0.35">
      <c r="E766" s="225"/>
      <c r="F766" s="225"/>
    </row>
    <row r="767" spans="5:6" x14ac:dyDescent="0.35">
      <c r="E767" s="225"/>
      <c r="F767" s="225"/>
    </row>
    <row r="768" spans="5:6" x14ac:dyDescent="0.35">
      <c r="E768" s="225"/>
      <c r="F768" s="225"/>
    </row>
    <row r="769" spans="5:6" x14ac:dyDescent="0.35">
      <c r="E769" s="225"/>
      <c r="F769" s="225"/>
    </row>
    <row r="770" spans="5:6" x14ac:dyDescent="0.35">
      <c r="E770" s="225"/>
      <c r="F770" s="225"/>
    </row>
    <row r="771" spans="5:6" x14ac:dyDescent="0.35">
      <c r="E771" s="225"/>
      <c r="F771" s="225"/>
    </row>
    <row r="772" spans="5:6" x14ac:dyDescent="0.35">
      <c r="E772" s="225"/>
      <c r="F772" s="225"/>
    </row>
    <row r="773" spans="5:6" x14ac:dyDescent="0.35">
      <c r="E773" s="225"/>
      <c r="F773" s="225"/>
    </row>
    <row r="774" spans="5:6" x14ac:dyDescent="0.35">
      <c r="E774" s="225"/>
      <c r="F774" s="225"/>
    </row>
    <row r="775" spans="5:6" x14ac:dyDescent="0.35">
      <c r="E775" s="225"/>
      <c r="F775" s="225"/>
    </row>
    <row r="776" spans="5:6" x14ac:dyDescent="0.35">
      <c r="E776" s="225"/>
      <c r="F776" s="225"/>
    </row>
    <row r="777" spans="5:6" x14ac:dyDescent="0.35">
      <c r="E777" s="225"/>
      <c r="F777" s="225"/>
    </row>
    <row r="778" spans="5:6" x14ac:dyDescent="0.35">
      <c r="E778" s="225"/>
      <c r="F778" s="225"/>
    </row>
    <row r="779" spans="5:6" x14ac:dyDescent="0.35">
      <c r="E779" s="225"/>
      <c r="F779" s="225"/>
    </row>
    <row r="780" spans="5:6" x14ac:dyDescent="0.35">
      <c r="E780" s="225"/>
      <c r="F780" s="225"/>
    </row>
    <row r="781" spans="5:6" x14ac:dyDescent="0.35">
      <c r="E781" s="225"/>
      <c r="F781" s="225"/>
    </row>
    <row r="782" spans="5:6" x14ac:dyDescent="0.35">
      <c r="E782" s="225"/>
      <c r="F782" s="225"/>
    </row>
    <row r="783" spans="5:6" x14ac:dyDescent="0.35">
      <c r="E783" s="225"/>
      <c r="F783" s="225"/>
    </row>
    <row r="784" spans="5:6" x14ac:dyDescent="0.35">
      <c r="E784" s="225"/>
      <c r="F784" s="225"/>
    </row>
    <row r="785" spans="5:6" x14ac:dyDescent="0.35">
      <c r="E785" s="225"/>
      <c r="F785" s="225"/>
    </row>
    <row r="786" spans="5:6" x14ac:dyDescent="0.35">
      <c r="E786" s="225"/>
      <c r="F786" s="225"/>
    </row>
    <row r="787" spans="5:6" x14ac:dyDescent="0.35">
      <c r="E787" s="225"/>
      <c r="F787" s="225"/>
    </row>
    <row r="788" spans="5:6" x14ac:dyDescent="0.35">
      <c r="E788" s="225"/>
      <c r="F788" s="225"/>
    </row>
    <row r="789" spans="5:6" x14ac:dyDescent="0.35">
      <c r="E789" s="225"/>
      <c r="F789" s="225"/>
    </row>
    <row r="790" spans="5:6" x14ac:dyDescent="0.35">
      <c r="E790" s="225"/>
      <c r="F790" s="225"/>
    </row>
    <row r="791" spans="5:6" x14ac:dyDescent="0.35">
      <c r="E791" s="225"/>
      <c r="F791" s="225"/>
    </row>
    <row r="792" spans="5:6" x14ac:dyDescent="0.35">
      <c r="E792" s="225"/>
      <c r="F792" s="225"/>
    </row>
    <row r="793" spans="5:6" x14ac:dyDescent="0.35">
      <c r="E793" s="225"/>
      <c r="F793" s="225"/>
    </row>
    <row r="794" spans="5:6" x14ac:dyDescent="0.35">
      <c r="E794" s="225"/>
      <c r="F794" s="225"/>
    </row>
    <row r="795" spans="5:6" x14ac:dyDescent="0.35">
      <c r="E795" s="225"/>
      <c r="F795" s="225"/>
    </row>
    <row r="796" spans="5:6" x14ac:dyDescent="0.35">
      <c r="E796" s="225"/>
      <c r="F796" s="225"/>
    </row>
    <row r="797" spans="5:6" x14ac:dyDescent="0.35">
      <c r="E797" s="225"/>
      <c r="F797" s="225"/>
    </row>
    <row r="798" spans="5:6" x14ac:dyDescent="0.35">
      <c r="E798" s="225"/>
      <c r="F798" s="225"/>
    </row>
    <row r="799" spans="5:6" x14ac:dyDescent="0.35">
      <c r="E799" s="225"/>
      <c r="F799" s="225"/>
    </row>
    <row r="800" spans="5:6" x14ac:dyDescent="0.35">
      <c r="E800" s="225"/>
      <c r="F800" s="225"/>
    </row>
    <row r="801" spans="5:6" x14ac:dyDescent="0.35">
      <c r="E801" s="225"/>
      <c r="F801" s="225"/>
    </row>
    <row r="802" spans="5:6" x14ac:dyDescent="0.35">
      <c r="E802" s="225"/>
      <c r="F802" s="225"/>
    </row>
    <row r="803" spans="5:6" x14ac:dyDescent="0.35">
      <c r="E803" s="225"/>
      <c r="F803" s="225"/>
    </row>
    <row r="804" spans="5:6" x14ac:dyDescent="0.35">
      <c r="E804" s="225"/>
      <c r="F804" s="225"/>
    </row>
    <row r="805" spans="5:6" x14ac:dyDescent="0.35">
      <c r="E805" s="225"/>
      <c r="F805" s="225"/>
    </row>
    <row r="806" spans="5:6" x14ac:dyDescent="0.35">
      <c r="E806" s="225"/>
      <c r="F806" s="225"/>
    </row>
    <row r="807" spans="5:6" x14ac:dyDescent="0.35">
      <c r="E807" s="225"/>
      <c r="F807" s="225"/>
    </row>
    <row r="808" spans="5:6" x14ac:dyDescent="0.35">
      <c r="E808" s="225"/>
      <c r="F808" s="225"/>
    </row>
    <row r="809" spans="5:6" x14ac:dyDescent="0.35">
      <c r="E809" s="225"/>
      <c r="F809" s="225"/>
    </row>
    <row r="810" spans="5:6" x14ac:dyDescent="0.35">
      <c r="E810" s="225"/>
      <c r="F810" s="225"/>
    </row>
    <row r="811" spans="5:6" x14ac:dyDescent="0.35">
      <c r="E811" s="225"/>
      <c r="F811" s="225"/>
    </row>
    <row r="812" spans="5:6" x14ac:dyDescent="0.35">
      <c r="E812" s="225"/>
      <c r="F812" s="225"/>
    </row>
    <row r="813" spans="5:6" x14ac:dyDescent="0.35">
      <c r="E813" s="225"/>
      <c r="F813" s="225"/>
    </row>
    <row r="814" spans="5:6" x14ac:dyDescent="0.35">
      <c r="E814" s="225"/>
      <c r="F814" s="225"/>
    </row>
    <row r="815" spans="5:6" x14ac:dyDescent="0.35">
      <c r="E815" s="225"/>
      <c r="F815" s="225"/>
    </row>
    <row r="816" spans="5:6" x14ac:dyDescent="0.35">
      <c r="E816" s="225"/>
      <c r="F816" s="225"/>
    </row>
    <row r="817" spans="5:6" x14ac:dyDescent="0.35">
      <c r="E817" s="225"/>
      <c r="F817" s="225"/>
    </row>
    <row r="818" spans="5:6" x14ac:dyDescent="0.35">
      <c r="E818" s="225"/>
      <c r="F818" s="225"/>
    </row>
    <row r="819" spans="5:6" x14ac:dyDescent="0.35">
      <c r="E819" s="225"/>
      <c r="F819" s="225"/>
    </row>
    <row r="820" spans="5:6" x14ac:dyDescent="0.35">
      <c r="E820" s="225"/>
      <c r="F820" s="225"/>
    </row>
    <row r="821" spans="5:6" x14ac:dyDescent="0.35">
      <c r="E821" s="225"/>
      <c r="F821" s="225"/>
    </row>
    <row r="822" spans="5:6" x14ac:dyDescent="0.35">
      <c r="E822" s="225"/>
      <c r="F822" s="225"/>
    </row>
    <row r="823" spans="5:6" x14ac:dyDescent="0.35">
      <c r="E823" s="225"/>
      <c r="F823" s="225"/>
    </row>
    <row r="824" spans="5:6" x14ac:dyDescent="0.35">
      <c r="E824" s="225"/>
      <c r="F824" s="225"/>
    </row>
    <row r="825" spans="5:6" x14ac:dyDescent="0.35">
      <c r="E825" s="225"/>
      <c r="F825" s="225"/>
    </row>
    <row r="826" spans="5:6" x14ac:dyDescent="0.35">
      <c r="E826" s="225"/>
      <c r="F826" s="225"/>
    </row>
    <row r="827" spans="5:6" x14ac:dyDescent="0.35">
      <c r="E827" s="225"/>
      <c r="F827" s="225"/>
    </row>
    <row r="828" spans="5:6" x14ac:dyDescent="0.35">
      <c r="E828" s="225"/>
      <c r="F828" s="225"/>
    </row>
    <row r="829" spans="5:6" x14ac:dyDescent="0.35">
      <c r="E829" s="225"/>
      <c r="F829" s="225"/>
    </row>
    <row r="830" spans="5:6" x14ac:dyDescent="0.35">
      <c r="E830" s="225"/>
      <c r="F830" s="225"/>
    </row>
    <row r="831" spans="5:6" x14ac:dyDescent="0.35">
      <c r="E831" s="225"/>
      <c r="F831" s="225"/>
    </row>
    <row r="832" spans="5:6" x14ac:dyDescent="0.35">
      <c r="E832" s="225"/>
      <c r="F832" s="225"/>
    </row>
    <row r="833" spans="5:6" x14ac:dyDescent="0.35">
      <c r="E833" s="225"/>
      <c r="F833" s="225"/>
    </row>
    <row r="834" spans="5:6" x14ac:dyDescent="0.35">
      <c r="E834" s="225"/>
      <c r="F834" s="225"/>
    </row>
    <row r="835" spans="5:6" x14ac:dyDescent="0.35">
      <c r="E835" s="225"/>
      <c r="F835" s="225"/>
    </row>
    <row r="836" spans="5:6" x14ac:dyDescent="0.35">
      <c r="E836" s="225"/>
      <c r="F836" s="225"/>
    </row>
    <row r="837" spans="5:6" x14ac:dyDescent="0.35">
      <c r="E837" s="225"/>
      <c r="F837" s="225"/>
    </row>
    <row r="838" spans="5:6" x14ac:dyDescent="0.35">
      <c r="E838" s="225"/>
      <c r="F838" s="225"/>
    </row>
    <row r="839" spans="5:6" x14ac:dyDescent="0.35">
      <c r="E839" s="225"/>
      <c r="F839" s="225"/>
    </row>
    <row r="840" spans="5:6" x14ac:dyDescent="0.35">
      <c r="E840" s="225"/>
      <c r="F840" s="225"/>
    </row>
    <row r="841" spans="5:6" x14ac:dyDescent="0.35">
      <c r="E841" s="225"/>
      <c r="F841" s="225"/>
    </row>
    <row r="842" spans="5:6" x14ac:dyDescent="0.35">
      <c r="E842" s="225"/>
      <c r="F842" s="225"/>
    </row>
    <row r="843" spans="5:6" x14ac:dyDescent="0.35">
      <c r="E843" s="225"/>
      <c r="F843" s="225"/>
    </row>
    <row r="844" spans="5:6" x14ac:dyDescent="0.35">
      <c r="E844" s="225"/>
      <c r="F844" s="225"/>
    </row>
    <row r="845" spans="5:6" x14ac:dyDescent="0.35">
      <c r="E845" s="225"/>
      <c r="F845" s="225"/>
    </row>
    <row r="846" spans="5:6" x14ac:dyDescent="0.35">
      <c r="E846" s="225"/>
      <c r="F846" s="225"/>
    </row>
    <row r="847" spans="5:6" x14ac:dyDescent="0.35">
      <c r="E847" s="225"/>
      <c r="F847" s="225"/>
    </row>
    <row r="848" spans="5:6" x14ac:dyDescent="0.35">
      <c r="E848" s="225"/>
      <c r="F848" s="225"/>
    </row>
    <row r="849" spans="5:6" x14ac:dyDescent="0.35">
      <c r="E849" s="225"/>
      <c r="F849" s="225"/>
    </row>
    <row r="850" spans="5:6" x14ac:dyDescent="0.35">
      <c r="E850" s="225"/>
      <c r="F850" s="225"/>
    </row>
    <row r="851" spans="5:6" x14ac:dyDescent="0.35">
      <c r="E851" s="225"/>
      <c r="F851" s="225"/>
    </row>
    <row r="852" spans="5:6" x14ac:dyDescent="0.35">
      <c r="E852" s="225"/>
      <c r="F852" s="225"/>
    </row>
    <row r="853" spans="5:6" x14ac:dyDescent="0.35">
      <c r="E853" s="225"/>
      <c r="F853" s="225"/>
    </row>
    <row r="854" spans="5:6" x14ac:dyDescent="0.35">
      <c r="E854" s="225"/>
      <c r="F854" s="225"/>
    </row>
    <row r="855" spans="5:6" x14ac:dyDescent="0.35">
      <c r="E855" s="225"/>
      <c r="F855" s="225"/>
    </row>
    <row r="856" spans="5:6" x14ac:dyDescent="0.35">
      <c r="E856" s="225"/>
      <c r="F856" s="225"/>
    </row>
    <row r="857" spans="5:6" x14ac:dyDescent="0.35">
      <c r="E857" s="225"/>
      <c r="F857" s="225"/>
    </row>
    <row r="858" spans="5:6" x14ac:dyDescent="0.35">
      <c r="E858" s="225"/>
      <c r="F858" s="225"/>
    </row>
    <row r="859" spans="5:6" x14ac:dyDescent="0.35">
      <c r="E859" s="225"/>
      <c r="F859" s="225"/>
    </row>
    <row r="860" spans="5:6" x14ac:dyDescent="0.35">
      <c r="E860" s="225"/>
      <c r="F860" s="225"/>
    </row>
    <row r="861" spans="5:6" x14ac:dyDescent="0.35">
      <c r="E861" s="225"/>
      <c r="F861" s="225"/>
    </row>
    <row r="862" spans="5:6" x14ac:dyDescent="0.35">
      <c r="E862" s="225"/>
      <c r="F862" s="225"/>
    </row>
    <row r="863" spans="5:6" x14ac:dyDescent="0.35">
      <c r="E863" s="225"/>
      <c r="F863" s="225"/>
    </row>
    <row r="864" spans="5:6" x14ac:dyDescent="0.35">
      <c r="E864" s="225"/>
      <c r="F864" s="225"/>
    </row>
    <row r="865" spans="5:6" x14ac:dyDescent="0.35">
      <c r="E865" s="225"/>
      <c r="F865" s="225"/>
    </row>
    <row r="866" spans="5:6" x14ac:dyDescent="0.35">
      <c r="E866" s="225"/>
      <c r="F866" s="225"/>
    </row>
    <row r="867" spans="5:6" x14ac:dyDescent="0.35">
      <c r="E867" s="225"/>
      <c r="F867" s="225"/>
    </row>
    <row r="868" spans="5:6" x14ac:dyDescent="0.35">
      <c r="E868" s="225"/>
      <c r="F868" s="225"/>
    </row>
    <row r="869" spans="5:6" x14ac:dyDescent="0.35">
      <c r="E869" s="225"/>
      <c r="F869" s="225"/>
    </row>
    <row r="870" spans="5:6" x14ac:dyDescent="0.35">
      <c r="E870" s="225"/>
      <c r="F870" s="225"/>
    </row>
    <row r="871" spans="5:6" x14ac:dyDescent="0.35">
      <c r="E871" s="225"/>
      <c r="F871" s="225"/>
    </row>
    <row r="872" spans="5:6" x14ac:dyDescent="0.35">
      <c r="E872" s="225"/>
      <c r="F872" s="225"/>
    </row>
    <row r="873" spans="5:6" x14ac:dyDescent="0.35">
      <c r="E873" s="225"/>
      <c r="F873" s="225"/>
    </row>
    <row r="874" spans="5:6" x14ac:dyDescent="0.35">
      <c r="E874" s="225"/>
      <c r="F874" s="225"/>
    </row>
    <row r="875" spans="5:6" x14ac:dyDescent="0.35">
      <c r="E875" s="225"/>
      <c r="F875" s="225"/>
    </row>
    <row r="876" spans="5:6" x14ac:dyDescent="0.35">
      <c r="E876" s="225"/>
      <c r="F876" s="225"/>
    </row>
    <row r="877" spans="5:6" x14ac:dyDescent="0.35">
      <c r="E877" s="225"/>
      <c r="F877" s="225"/>
    </row>
    <row r="878" spans="5:6" x14ac:dyDescent="0.35">
      <c r="E878" s="225"/>
      <c r="F878" s="225"/>
    </row>
    <row r="879" spans="5:6" x14ac:dyDescent="0.35">
      <c r="E879" s="225"/>
      <c r="F879" s="225"/>
    </row>
    <row r="880" spans="5:6" x14ac:dyDescent="0.35">
      <c r="E880" s="225"/>
      <c r="F880" s="225"/>
    </row>
    <row r="881" spans="5:6" x14ac:dyDescent="0.35">
      <c r="E881" s="225"/>
      <c r="F881" s="225"/>
    </row>
    <row r="882" spans="5:6" x14ac:dyDescent="0.35">
      <c r="E882" s="225"/>
      <c r="F882" s="225"/>
    </row>
    <row r="883" spans="5:6" x14ac:dyDescent="0.35">
      <c r="E883" s="225"/>
      <c r="F883" s="225"/>
    </row>
    <row r="884" spans="5:6" x14ac:dyDescent="0.35">
      <c r="E884" s="225"/>
      <c r="F884" s="225"/>
    </row>
    <row r="885" spans="5:6" x14ac:dyDescent="0.35">
      <c r="E885" s="225"/>
      <c r="F885" s="225"/>
    </row>
    <row r="886" spans="5:6" x14ac:dyDescent="0.35">
      <c r="E886" s="225"/>
      <c r="F886" s="225"/>
    </row>
    <row r="887" spans="5:6" x14ac:dyDescent="0.35">
      <c r="E887" s="225"/>
      <c r="F887" s="225"/>
    </row>
    <row r="888" spans="5:6" x14ac:dyDescent="0.35">
      <c r="E888" s="225"/>
      <c r="F888" s="225"/>
    </row>
    <row r="889" spans="5:6" x14ac:dyDescent="0.35">
      <c r="E889" s="225"/>
      <c r="F889" s="225"/>
    </row>
    <row r="890" spans="5:6" x14ac:dyDescent="0.35">
      <c r="E890" s="225"/>
      <c r="F890" s="225"/>
    </row>
    <row r="891" spans="5:6" x14ac:dyDescent="0.35">
      <c r="E891" s="225"/>
      <c r="F891" s="225"/>
    </row>
    <row r="892" spans="5:6" x14ac:dyDescent="0.35">
      <c r="E892" s="225"/>
      <c r="F892" s="225"/>
    </row>
    <row r="893" spans="5:6" x14ac:dyDescent="0.35">
      <c r="E893" s="225"/>
      <c r="F893" s="225"/>
    </row>
    <row r="894" spans="5:6" x14ac:dyDescent="0.35">
      <c r="E894" s="225"/>
      <c r="F894" s="225"/>
    </row>
    <row r="895" spans="5:6" x14ac:dyDescent="0.35">
      <c r="E895" s="225"/>
      <c r="F895" s="225"/>
    </row>
    <row r="896" spans="5:6" x14ac:dyDescent="0.35">
      <c r="E896" s="225"/>
      <c r="F896" s="225"/>
    </row>
    <row r="897" spans="5:6" x14ac:dyDescent="0.35">
      <c r="E897" s="225"/>
      <c r="F897" s="225"/>
    </row>
    <row r="898" spans="5:6" x14ac:dyDescent="0.35">
      <c r="E898" s="225"/>
      <c r="F898" s="225"/>
    </row>
    <row r="899" spans="5:6" x14ac:dyDescent="0.35">
      <c r="E899" s="225"/>
      <c r="F899" s="225"/>
    </row>
    <row r="900" spans="5:6" x14ac:dyDescent="0.35">
      <c r="E900" s="225"/>
      <c r="F900" s="225"/>
    </row>
    <row r="901" spans="5:6" x14ac:dyDescent="0.35">
      <c r="E901" s="225"/>
      <c r="F901" s="225"/>
    </row>
    <row r="902" spans="5:6" x14ac:dyDescent="0.35">
      <c r="E902" s="225"/>
      <c r="F902" s="225"/>
    </row>
    <row r="903" spans="5:6" x14ac:dyDescent="0.35">
      <c r="E903" s="225"/>
      <c r="F903" s="225"/>
    </row>
    <row r="904" spans="5:6" x14ac:dyDescent="0.35">
      <c r="E904" s="225"/>
      <c r="F904" s="225"/>
    </row>
    <row r="905" spans="5:6" x14ac:dyDescent="0.35">
      <c r="E905" s="225"/>
      <c r="F905" s="225"/>
    </row>
    <row r="906" spans="5:6" x14ac:dyDescent="0.35">
      <c r="E906" s="225"/>
      <c r="F906" s="225"/>
    </row>
    <row r="907" spans="5:6" x14ac:dyDescent="0.35">
      <c r="E907" s="225"/>
      <c r="F907" s="225"/>
    </row>
    <row r="908" spans="5:6" x14ac:dyDescent="0.35">
      <c r="E908" s="225"/>
      <c r="F908" s="225"/>
    </row>
    <row r="909" spans="5:6" x14ac:dyDescent="0.35">
      <c r="E909" s="225"/>
      <c r="F909" s="225"/>
    </row>
    <row r="910" spans="5:6" x14ac:dyDescent="0.35">
      <c r="E910" s="225"/>
      <c r="F910" s="225"/>
    </row>
    <row r="911" spans="5:6" x14ac:dyDescent="0.35">
      <c r="E911" s="225"/>
      <c r="F911" s="225"/>
    </row>
    <row r="912" spans="5:6" x14ac:dyDescent="0.35">
      <c r="E912" s="225"/>
      <c r="F912" s="225"/>
    </row>
    <row r="913" spans="5:6" x14ac:dyDescent="0.35">
      <c r="E913" s="225"/>
      <c r="F913" s="225"/>
    </row>
    <row r="914" spans="5:6" x14ac:dyDescent="0.35">
      <c r="E914" s="225"/>
      <c r="F914" s="225"/>
    </row>
    <row r="915" spans="5:6" x14ac:dyDescent="0.35">
      <c r="E915" s="225"/>
      <c r="F915" s="225"/>
    </row>
    <row r="916" spans="5:6" x14ac:dyDescent="0.35">
      <c r="E916" s="225"/>
      <c r="F916" s="225"/>
    </row>
    <row r="917" spans="5:6" x14ac:dyDescent="0.35">
      <c r="E917" s="225"/>
      <c r="F917" s="225"/>
    </row>
    <row r="918" spans="5:6" x14ac:dyDescent="0.35">
      <c r="E918" s="225"/>
      <c r="F918" s="225"/>
    </row>
    <row r="919" spans="5:6" x14ac:dyDescent="0.35">
      <c r="E919" s="225"/>
      <c r="F919" s="225"/>
    </row>
    <row r="920" spans="5:6" x14ac:dyDescent="0.35">
      <c r="E920" s="225"/>
      <c r="F920" s="225"/>
    </row>
  </sheetData>
  <mergeCells count="2">
    <mergeCell ref="H2:S2"/>
    <mergeCell ref="T2:AE2"/>
  </mergeCells>
  <dataValidations count="7">
    <dataValidation operator="greaterThan" allowBlank="1" showInputMessage="1" showErrorMessage="1" errorTitle="Date entry error" error="Please enter a valid capacity effective end date that is after the capacity effective start date." sqref="F5:F35" xr:uid="{2514BED6-D830-4ED6-BB36-438BCF679DAA}"/>
    <dataValidation allowBlank="1" showInputMessage="1" showErrorMessage="1" errorTitle="Date entry error" error="Please enter a valid date." sqref="E5:E35" xr:uid="{CFD7610A-382C-4E84-A84F-458AC4D93F2E}"/>
    <dataValidation type="date" allowBlank="1" showInputMessage="1" showErrorMessage="1" errorTitle="Date entry error" error="Please enter a valid date." sqref="E36:E920" xr:uid="{AA85EE59-6348-4643-A478-E2443F665447}">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6:F920" xr:uid="{341A3F2C-9D0A-4445-A232-7FA50532A694}">
      <formula1>E36</formula1>
    </dataValidation>
    <dataValidation type="list" allowBlank="1" showInputMessage="1" showErrorMessage="1" sqref="C36:C42" xr:uid="{0AF806C8-C2D9-4C7F-9013-F1CC11B2DF56}">
      <formula1>Resource_ID</formula1>
    </dataValidation>
    <dataValidation type="list" allowBlank="1" showInputMessage="1" showErrorMessage="1" sqref="C1092:C65535" xr:uid="{1A50B317-5406-436C-AFAF-5D679ED063CA}">
      <formula1>SchedulingID</formula1>
    </dataValidation>
    <dataValidation allowBlank="1" showInputMessage="1" showErrorMessage="1" promptTitle="Zone for resource" sqref="G5:G35 D5:D42" xr:uid="{A7A1DC07-0D3A-40A5-9404-3545E8BED07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613BB1E-6F20-4B96-8458-325BA6ECFC6C}">
          <x14:formula1>
            <xm:f>'ID and Local Area'!$A:$A</xm:f>
          </x14:formula1>
          <xm:sqref>C5:C35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517"/>
  <sheetViews>
    <sheetView zoomScaleNormal="100" workbookViewId="0">
      <selection activeCell="G3" sqref="G3"/>
    </sheetView>
  </sheetViews>
  <sheetFormatPr defaultColWidth="8.86328125" defaultRowHeight="12.75" x14ac:dyDescent="0.35"/>
  <cols>
    <col min="1" max="1" width="6.3984375" customWidth="1"/>
    <col min="2" max="2" width="9.265625" style="10" customWidth="1"/>
    <col min="3" max="3" width="16.1328125" style="10" customWidth="1"/>
    <col min="4" max="18" width="12.73046875" style="10" customWidth="1"/>
  </cols>
  <sheetData>
    <row r="1" spans="1:18" ht="15" x14ac:dyDescent="0.4">
      <c r="A1" s="9" t="s">
        <v>95</v>
      </c>
    </row>
    <row r="2" spans="1:18" ht="15" x14ac:dyDescent="0.4">
      <c r="A2" s="9" t="s">
        <v>96</v>
      </c>
    </row>
    <row r="3" spans="1:18" s="11" customFormat="1" ht="52.5" x14ac:dyDescent="0.4">
      <c r="B3" s="72" t="s">
        <v>146</v>
      </c>
      <c r="C3" s="72" t="s">
        <v>147</v>
      </c>
      <c r="D3" s="72" t="s">
        <v>128</v>
      </c>
      <c r="E3" s="72" t="s">
        <v>129</v>
      </c>
      <c r="F3" s="72" t="s">
        <v>12</v>
      </c>
      <c r="G3" s="156" t="s">
        <v>2227</v>
      </c>
      <c r="H3" s="156" t="s">
        <v>2228</v>
      </c>
      <c r="I3" s="156" t="s">
        <v>2229</v>
      </c>
      <c r="J3" s="156" t="s">
        <v>2230</v>
      </c>
      <c r="K3" s="156" t="s">
        <v>2231</v>
      </c>
      <c r="L3" s="156" t="s">
        <v>2232</v>
      </c>
      <c r="M3" s="156" t="s">
        <v>2233</v>
      </c>
      <c r="N3" s="156" t="s">
        <v>2234</v>
      </c>
      <c r="O3" s="156" t="s">
        <v>2235</v>
      </c>
      <c r="P3" s="156" t="s">
        <v>2236</v>
      </c>
      <c r="Q3" s="156" t="s">
        <v>2237</v>
      </c>
      <c r="R3" s="156" t="s">
        <v>2238</v>
      </c>
    </row>
    <row r="4" spans="1:18" s="11" customFormat="1" ht="15" customHeight="1" x14ac:dyDescent="0.4">
      <c r="A4" s="122" t="s">
        <v>346</v>
      </c>
      <c r="B4" s="123"/>
      <c r="C4" s="108"/>
      <c r="D4" s="108"/>
      <c r="E4" s="109"/>
      <c r="F4" s="109"/>
      <c r="G4" s="110">
        <f>SUM(G5:G500)</f>
        <v>0</v>
      </c>
      <c r="H4" s="110">
        <f t="shared" ref="H4:R4" si="0">SUM(H5:H500)</f>
        <v>0</v>
      </c>
      <c r="I4" s="110">
        <f t="shared" si="0"/>
        <v>0</v>
      </c>
      <c r="J4" s="110">
        <f t="shared" si="0"/>
        <v>0</v>
      </c>
      <c r="K4" s="110">
        <f t="shared" si="0"/>
        <v>0</v>
      </c>
      <c r="L4" s="110">
        <f t="shared" si="0"/>
        <v>0</v>
      </c>
      <c r="M4" s="110">
        <f t="shared" si="0"/>
        <v>0</v>
      </c>
      <c r="N4" s="110">
        <f t="shared" si="0"/>
        <v>0</v>
      </c>
      <c r="O4" s="110">
        <f t="shared" si="0"/>
        <v>0</v>
      </c>
      <c r="P4" s="110">
        <f t="shared" si="0"/>
        <v>0</v>
      </c>
      <c r="Q4" s="110">
        <f t="shared" si="0"/>
        <v>0</v>
      </c>
      <c r="R4" s="110">
        <f t="shared" si="0"/>
        <v>0</v>
      </c>
    </row>
    <row r="5" spans="1:18" x14ac:dyDescent="0.35">
      <c r="B5" s="87"/>
      <c r="C5" s="244"/>
      <c r="D5" s="107"/>
      <c r="E5" s="107"/>
      <c r="F5" s="244"/>
      <c r="G5" s="24"/>
      <c r="H5" s="24"/>
      <c r="I5" s="24"/>
      <c r="J5" s="24"/>
      <c r="K5" s="24"/>
      <c r="L5" s="24"/>
      <c r="M5" s="24"/>
      <c r="N5" s="24"/>
      <c r="O5" s="24"/>
      <c r="P5" s="24"/>
      <c r="Q5" s="24"/>
      <c r="R5" s="24"/>
    </row>
    <row r="6" spans="1:18" x14ac:dyDescent="0.35">
      <c r="B6" s="87"/>
      <c r="C6" s="244"/>
      <c r="D6" s="107"/>
      <c r="E6" s="107"/>
      <c r="F6" s="244"/>
      <c r="G6" s="24"/>
      <c r="H6" s="24"/>
      <c r="I6" s="24"/>
      <c r="J6" s="24"/>
      <c r="K6" s="24"/>
      <c r="L6" s="24"/>
      <c r="M6" s="24"/>
      <c r="N6" s="24"/>
      <c r="O6" s="24"/>
      <c r="P6" s="24"/>
      <c r="Q6" s="24"/>
      <c r="R6" s="24"/>
    </row>
    <row r="7" spans="1:18" x14ac:dyDescent="0.35">
      <c r="B7" s="73"/>
      <c r="C7" s="244"/>
      <c r="D7" s="107"/>
      <c r="E7" s="107"/>
      <c r="F7" s="244"/>
      <c r="G7" s="24"/>
      <c r="H7" s="24"/>
      <c r="I7" s="24"/>
      <c r="J7" s="24"/>
      <c r="K7" s="24"/>
      <c r="L7" s="24"/>
      <c r="M7" s="24"/>
      <c r="N7" s="24"/>
      <c r="O7" s="24"/>
      <c r="P7" s="24"/>
      <c r="Q7" s="24"/>
      <c r="R7" s="24"/>
    </row>
    <row r="8" spans="1:18" x14ac:dyDescent="0.35">
      <c r="B8" s="73"/>
      <c r="C8" s="244"/>
      <c r="D8" s="107"/>
      <c r="E8" s="107"/>
      <c r="F8" s="244"/>
      <c r="G8" s="24"/>
      <c r="H8" s="24"/>
      <c r="I8" s="24"/>
      <c r="J8" s="24"/>
      <c r="K8" s="24"/>
      <c r="L8" s="24"/>
      <c r="M8" s="24"/>
      <c r="N8" s="24"/>
      <c r="O8" s="24"/>
      <c r="P8" s="24"/>
      <c r="Q8" s="24"/>
      <c r="R8" s="24"/>
    </row>
    <row r="9" spans="1:18" ht="12.75" customHeight="1" x14ac:dyDescent="0.35">
      <c r="B9" s="73"/>
      <c r="C9" s="244"/>
      <c r="D9" s="107"/>
      <c r="E9" s="107"/>
      <c r="F9" s="244"/>
      <c r="G9" s="24"/>
      <c r="H9" s="24"/>
      <c r="I9" s="24"/>
      <c r="J9" s="24"/>
      <c r="K9" s="24"/>
      <c r="L9" s="24"/>
      <c r="M9" s="24"/>
      <c r="N9" s="24"/>
      <c r="O9" s="24"/>
      <c r="P9" s="24"/>
      <c r="Q9" s="24"/>
      <c r="R9" s="24"/>
    </row>
    <row r="10" spans="1:18" x14ac:dyDescent="0.35">
      <c r="B10" s="73"/>
      <c r="C10" s="244"/>
      <c r="D10" s="107"/>
      <c r="E10" s="107"/>
      <c r="F10" s="244"/>
      <c r="G10" s="24"/>
      <c r="H10" s="24"/>
      <c r="I10" s="24"/>
      <c r="J10" s="24"/>
      <c r="K10" s="24"/>
      <c r="L10" s="24"/>
      <c r="M10" s="24"/>
      <c r="N10" s="24"/>
      <c r="O10" s="24"/>
      <c r="P10" s="24"/>
      <c r="Q10" s="24"/>
      <c r="R10" s="24"/>
    </row>
    <row r="11" spans="1:18" x14ac:dyDescent="0.35">
      <c r="B11" s="73"/>
      <c r="C11" s="25"/>
      <c r="D11" s="107"/>
      <c r="E11" s="107"/>
      <c r="F11" s="244"/>
      <c r="G11" s="24"/>
      <c r="H11" s="24"/>
      <c r="I11" s="24"/>
      <c r="J11" s="24"/>
      <c r="K11" s="24"/>
      <c r="L11" s="24"/>
      <c r="M11" s="24"/>
      <c r="N11" s="24"/>
      <c r="O11" s="24"/>
      <c r="P11" s="24"/>
      <c r="Q11" s="24"/>
      <c r="R11" s="24"/>
    </row>
    <row r="12" spans="1:18" x14ac:dyDescent="0.35">
      <c r="B12" s="73"/>
      <c r="C12" s="25"/>
      <c r="D12" s="107"/>
      <c r="E12" s="107"/>
      <c r="F12" s="244"/>
      <c r="G12" s="24"/>
      <c r="H12" s="24"/>
      <c r="I12" s="24"/>
      <c r="J12" s="24"/>
      <c r="K12" s="24"/>
      <c r="L12" s="24"/>
      <c r="M12" s="24"/>
      <c r="N12" s="24"/>
      <c r="O12" s="24"/>
      <c r="P12" s="24"/>
      <c r="Q12" s="24"/>
      <c r="R12" s="24"/>
    </row>
    <row r="13" spans="1:18" x14ac:dyDescent="0.35">
      <c r="B13" s="73"/>
      <c r="C13" s="25"/>
      <c r="D13" s="107"/>
      <c r="E13" s="107"/>
      <c r="F13" s="244"/>
      <c r="G13" s="24"/>
      <c r="H13" s="24"/>
      <c r="I13" s="24"/>
      <c r="J13" s="24"/>
      <c r="K13" s="24"/>
      <c r="L13" s="24"/>
      <c r="M13" s="24"/>
      <c r="N13" s="24"/>
      <c r="O13" s="24"/>
      <c r="P13" s="24"/>
      <c r="Q13" s="24"/>
      <c r="R13" s="24"/>
    </row>
    <row r="14" spans="1:18" x14ac:dyDescent="0.35">
      <c r="B14" s="73"/>
      <c r="C14" s="25" t="s">
        <v>103</v>
      </c>
      <c r="D14" s="107"/>
      <c r="E14" s="107"/>
      <c r="F14" s="244"/>
      <c r="G14" s="24"/>
      <c r="H14" s="24"/>
      <c r="I14" s="24"/>
      <c r="J14" s="24"/>
      <c r="K14" s="24"/>
      <c r="L14" s="24"/>
      <c r="M14" s="24"/>
      <c r="N14" s="24"/>
      <c r="O14" s="24"/>
      <c r="P14" s="24"/>
      <c r="Q14" s="24"/>
      <c r="R14" s="24"/>
    </row>
    <row r="15" spans="1:18" x14ac:dyDescent="0.35">
      <c r="B15" s="73"/>
      <c r="C15" s="25"/>
      <c r="D15" s="107"/>
      <c r="E15" s="107"/>
      <c r="F15" s="244"/>
      <c r="G15" s="24"/>
      <c r="H15" s="24"/>
      <c r="I15" s="24"/>
      <c r="J15" s="24"/>
      <c r="K15" s="24"/>
      <c r="L15" s="24"/>
      <c r="M15" s="24"/>
      <c r="N15" s="24"/>
      <c r="O15" s="24"/>
      <c r="P15" s="24"/>
      <c r="Q15" s="24"/>
      <c r="R15" s="24"/>
    </row>
    <row r="16" spans="1:18" x14ac:dyDescent="0.35">
      <c r="B16" s="73"/>
      <c r="C16" s="25" t="s">
        <v>103</v>
      </c>
      <c r="D16" s="107"/>
      <c r="E16" s="107"/>
      <c r="F16" s="244"/>
      <c r="G16" s="24"/>
      <c r="H16" s="24"/>
      <c r="I16" s="24"/>
      <c r="J16" s="24"/>
      <c r="K16" s="24"/>
      <c r="L16" s="24"/>
      <c r="M16" s="24"/>
      <c r="N16" s="24"/>
      <c r="O16" s="24"/>
      <c r="P16" s="24"/>
      <c r="Q16" s="24"/>
      <c r="R16" s="24"/>
    </row>
    <row r="17" spans="2:18" x14ac:dyDescent="0.35">
      <c r="B17" s="73"/>
      <c r="C17" s="25" t="s">
        <v>103</v>
      </c>
      <c r="D17" s="107"/>
      <c r="E17" s="107"/>
      <c r="F17" s="244"/>
      <c r="G17" s="24"/>
      <c r="H17" s="24"/>
      <c r="I17" s="24"/>
      <c r="J17" s="24"/>
      <c r="K17" s="24"/>
      <c r="L17" s="24"/>
      <c r="M17" s="24"/>
      <c r="N17" s="24"/>
      <c r="O17" s="24"/>
      <c r="P17" s="24"/>
      <c r="Q17" s="24"/>
      <c r="R17" s="24"/>
    </row>
    <row r="18" spans="2:18" x14ac:dyDescent="0.35">
      <c r="B18" s="73"/>
      <c r="C18" s="25" t="s">
        <v>103</v>
      </c>
      <c r="D18" s="107"/>
      <c r="E18" s="107"/>
      <c r="F18" s="244"/>
      <c r="G18" s="24"/>
      <c r="H18" s="24"/>
      <c r="I18" s="24"/>
      <c r="J18" s="24"/>
      <c r="K18" s="24"/>
      <c r="L18" s="24"/>
      <c r="M18" s="24"/>
      <c r="N18" s="24"/>
      <c r="O18" s="24"/>
      <c r="P18" s="24"/>
      <c r="Q18" s="24"/>
      <c r="R18" s="24"/>
    </row>
    <row r="19" spans="2:18" x14ac:dyDescent="0.35">
      <c r="B19" s="73"/>
      <c r="C19" s="25" t="s">
        <v>103</v>
      </c>
      <c r="D19" s="107"/>
      <c r="E19" s="107"/>
      <c r="F19" s="244"/>
      <c r="G19" s="24"/>
      <c r="H19" s="24"/>
      <c r="I19" s="24"/>
      <c r="J19" s="24"/>
      <c r="K19" s="24"/>
      <c r="L19" s="24"/>
      <c r="M19" s="24"/>
      <c r="N19" s="24"/>
      <c r="O19" s="24"/>
      <c r="P19" s="24"/>
      <c r="Q19" s="24"/>
      <c r="R19" s="24"/>
    </row>
    <row r="20" spans="2:18" x14ac:dyDescent="0.35">
      <c r="B20" s="73"/>
      <c r="C20" s="25" t="s">
        <v>103</v>
      </c>
      <c r="D20" s="107"/>
      <c r="E20" s="107"/>
      <c r="F20" s="244"/>
      <c r="G20" s="24"/>
      <c r="H20" s="24"/>
      <c r="I20" s="24"/>
      <c r="J20" s="24"/>
      <c r="K20" s="24"/>
      <c r="L20" s="24"/>
      <c r="M20" s="24"/>
      <c r="N20" s="24"/>
      <c r="O20" s="24"/>
      <c r="P20" s="24"/>
      <c r="Q20" s="24"/>
      <c r="R20" s="24"/>
    </row>
    <row r="21" spans="2:18" x14ac:dyDescent="0.35">
      <c r="B21" s="73"/>
      <c r="C21" s="25" t="s">
        <v>103</v>
      </c>
      <c r="D21" s="107"/>
      <c r="E21" s="107"/>
      <c r="F21" s="244"/>
      <c r="G21" s="24"/>
      <c r="H21" s="24"/>
      <c r="I21" s="24"/>
      <c r="J21" s="24"/>
      <c r="K21" s="24"/>
      <c r="L21" s="24"/>
      <c r="M21" s="24"/>
      <c r="N21" s="24"/>
      <c r="O21" s="24"/>
      <c r="P21" s="24"/>
      <c r="Q21" s="24"/>
      <c r="R21" s="24"/>
    </row>
    <row r="22" spans="2:18" x14ac:dyDescent="0.35">
      <c r="B22" s="73"/>
      <c r="C22" s="25" t="s">
        <v>103</v>
      </c>
      <c r="D22" s="107"/>
      <c r="E22" s="107"/>
      <c r="F22" s="244"/>
      <c r="G22" s="24"/>
      <c r="H22" s="24"/>
      <c r="I22" s="24"/>
      <c r="J22" s="24"/>
      <c r="K22" s="24"/>
      <c r="L22" s="24"/>
      <c r="M22" s="24"/>
      <c r="N22" s="24"/>
      <c r="O22" s="24"/>
      <c r="P22" s="24"/>
      <c r="Q22" s="24"/>
      <c r="R22" s="24"/>
    </row>
    <row r="23" spans="2:18" x14ac:dyDescent="0.35">
      <c r="B23" s="73"/>
      <c r="C23" s="25" t="s">
        <v>103</v>
      </c>
      <c r="D23" s="107"/>
      <c r="E23" s="107"/>
      <c r="F23" s="244"/>
      <c r="G23" s="24"/>
      <c r="H23" s="24"/>
      <c r="I23" s="24"/>
      <c r="J23" s="24"/>
      <c r="K23" s="24"/>
      <c r="L23" s="24"/>
      <c r="M23" s="24"/>
      <c r="N23" s="24"/>
      <c r="O23" s="24"/>
      <c r="P23" s="24"/>
      <c r="Q23" s="24"/>
      <c r="R23" s="24"/>
    </row>
    <row r="24" spans="2:18" x14ac:dyDescent="0.35">
      <c r="B24" s="73"/>
      <c r="C24" s="25"/>
      <c r="D24" s="107"/>
      <c r="E24" s="107"/>
      <c r="F24" s="244"/>
      <c r="G24" s="24"/>
      <c r="H24" s="24"/>
      <c r="I24" s="24"/>
      <c r="J24" s="24"/>
      <c r="K24" s="24"/>
      <c r="L24" s="24"/>
      <c r="M24" s="24"/>
      <c r="N24" s="24"/>
      <c r="O24" s="24"/>
      <c r="P24" s="24"/>
      <c r="Q24" s="24"/>
      <c r="R24" s="24"/>
    </row>
    <row r="25" spans="2:18" x14ac:dyDescent="0.35">
      <c r="B25" s="73"/>
      <c r="C25" s="25" t="s">
        <v>103</v>
      </c>
      <c r="D25" s="107"/>
      <c r="E25" s="107"/>
      <c r="F25" s="244"/>
      <c r="G25" s="24"/>
      <c r="H25" s="24"/>
      <c r="I25" s="24"/>
      <c r="J25" s="24"/>
      <c r="K25" s="24"/>
      <c r="L25" s="24"/>
      <c r="M25" s="24"/>
      <c r="N25" s="24"/>
      <c r="O25" s="24"/>
      <c r="P25" s="24"/>
      <c r="Q25" s="24"/>
      <c r="R25" s="24"/>
    </row>
    <row r="26" spans="2:18" x14ac:dyDescent="0.35">
      <c r="B26" s="73"/>
      <c r="C26" s="25" t="s">
        <v>103</v>
      </c>
      <c r="D26" s="107"/>
      <c r="E26" s="107"/>
      <c r="F26" s="244"/>
      <c r="G26" s="24"/>
      <c r="H26" s="24"/>
      <c r="I26" s="24"/>
      <c r="J26" s="24"/>
      <c r="K26" s="24"/>
      <c r="L26" s="24"/>
      <c r="M26" s="24"/>
      <c r="N26" s="24"/>
      <c r="O26" s="24"/>
      <c r="P26" s="24"/>
      <c r="Q26" s="24"/>
      <c r="R26" s="24"/>
    </row>
    <row r="27" spans="2:18" x14ac:dyDescent="0.35">
      <c r="B27" s="73"/>
      <c r="C27" s="25" t="s">
        <v>103</v>
      </c>
      <c r="D27" s="107"/>
      <c r="E27" s="107"/>
      <c r="F27" s="244"/>
      <c r="G27" s="24"/>
      <c r="H27" s="24"/>
      <c r="I27" s="24"/>
      <c r="J27" s="24"/>
      <c r="K27" s="24"/>
      <c r="L27" s="24"/>
      <c r="M27" s="24"/>
      <c r="N27" s="24"/>
      <c r="O27" s="24"/>
      <c r="P27" s="24"/>
      <c r="Q27" s="24"/>
      <c r="R27" s="24"/>
    </row>
    <row r="28" spans="2:18" x14ac:dyDescent="0.35">
      <c r="B28" s="73"/>
      <c r="C28" s="25" t="s">
        <v>103</v>
      </c>
      <c r="D28" s="107"/>
      <c r="E28" s="107"/>
      <c r="F28" s="244"/>
      <c r="G28" s="24"/>
      <c r="H28" s="24"/>
      <c r="I28" s="24"/>
      <c r="J28" s="24"/>
      <c r="K28" s="24"/>
      <c r="L28" s="24"/>
      <c r="M28" s="24"/>
      <c r="N28" s="24"/>
      <c r="O28" s="24"/>
      <c r="P28" s="24"/>
      <c r="Q28" s="24"/>
      <c r="R28" s="24"/>
    </row>
    <row r="29" spans="2:18" x14ac:dyDescent="0.35">
      <c r="B29" s="73"/>
      <c r="C29" s="25" t="s">
        <v>103</v>
      </c>
      <c r="D29" s="107"/>
      <c r="E29" s="107"/>
      <c r="F29" s="244"/>
      <c r="G29" s="24"/>
      <c r="H29" s="24"/>
      <c r="I29" s="24"/>
      <c r="J29" s="24"/>
      <c r="K29" s="24"/>
      <c r="L29" s="24"/>
      <c r="M29" s="24"/>
      <c r="N29" s="24"/>
      <c r="O29" s="24"/>
      <c r="P29" s="24"/>
      <c r="Q29" s="24"/>
      <c r="R29" s="24"/>
    </row>
    <row r="30" spans="2:18" x14ac:dyDescent="0.35">
      <c r="B30" s="73"/>
      <c r="C30" s="25" t="s">
        <v>103</v>
      </c>
      <c r="D30" s="107"/>
      <c r="E30" s="107"/>
      <c r="F30" s="244"/>
      <c r="G30" s="24"/>
      <c r="H30" s="24"/>
      <c r="I30" s="24"/>
      <c r="J30" s="24"/>
      <c r="K30" s="24"/>
      <c r="L30" s="24"/>
      <c r="M30" s="24"/>
      <c r="N30" s="24"/>
      <c r="O30" s="24"/>
      <c r="P30" s="24"/>
      <c r="Q30" s="24"/>
      <c r="R30" s="24"/>
    </row>
    <row r="31" spans="2:18" x14ac:dyDescent="0.35">
      <c r="B31" s="73"/>
      <c r="C31" s="25" t="s">
        <v>103</v>
      </c>
      <c r="D31" s="107"/>
      <c r="E31" s="107"/>
      <c r="F31" s="244"/>
      <c r="G31" s="24"/>
      <c r="H31" s="24"/>
      <c r="I31" s="24"/>
      <c r="J31" s="24"/>
      <c r="K31" s="24"/>
      <c r="L31" s="24"/>
      <c r="M31" s="24"/>
      <c r="N31" s="24"/>
      <c r="O31" s="24"/>
      <c r="P31" s="24"/>
      <c r="Q31" s="24"/>
      <c r="R31" s="24"/>
    </row>
    <row r="32" spans="2:18" x14ac:dyDescent="0.35">
      <c r="B32" s="73"/>
      <c r="C32" s="25" t="s">
        <v>103</v>
      </c>
      <c r="D32" s="107"/>
      <c r="E32" s="107"/>
      <c r="F32" s="244"/>
      <c r="G32" s="24"/>
      <c r="H32" s="24"/>
      <c r="I32" s="24"/>
      <c r="J32" s="24"/>
      <c r="K32" s="24"/>
      <c r="L32" s="24"/>
      <c r="M32" s="24"/>
      <c r="N32" s="24"/>
      <c r="O32" s="24"/>
      <c r="P32" s="24"/>
      <c r="Q32" s="24"/>
      <c r="R32" s="24"/>
    </row>
    <row r="33" spans="2:18" x14ac:dyDescent="0.35">
      <c r="B33" s="73"/>
      <c r="C33" s="25" t="s">
        <v>103</v>
      </c>
      <c r="D33" s="107"/>
      <c r="E33" s="107"/>
      <c r="F33" s="244"/>
      <c r="G33" s="24"/>
      <c r="H33" s="24"/>
      <c r="I33" s="24"/>
      <c r="J33" s="24"/>
      <c r="K33" s="24"/>
      <c r="L33" s="24"/>
      <c r="M33" s="24"/>
      <c r="N33" s="24"/>
      <c r="O33" s="24"/>
      <c r="P33" s="24"/>
      <c r="Q33" s="24"/>
      <c r="R33" s="24"/>
    </row>
    <row r="34" spans="2:18" x14ac:dyDescent="0.35">
      <c r="B34" s="73"/>
      <c r="C34" s="25" t="s">
        <v>103</v>
      </c>
      <c r="D34" s="107"/>
      <c r="E34" s="107"/>
      <c r="F34" s="244"/>
      <c r="G34" s="24"/>
      <c r="H34" s="24"/>
      <c r="I34" s="24"/>
      <c r="J34" s="24"/>
      <c r="K34" s="24"/>
      <c r="L34" s="24"/>
      <c r="M34" s="24"/>
      <c r="N34" s="24"/>
      <c r="O34" s="24"/>
      <c r="P34" s="24"/>
      <c r="Q34" s="24"/>
      <c r="R34" s="24"/>
    </row>
    <row r="35" spans="2:18" x14ac:dyDescent="0.35">
      <c r="B35" s="73"/>
      <c r="C35" s="25" t="s">
        <v>103</v>
      </c>
      <c r="D35" s="107"/>
      <c r="E35" s="107"/>
      <c r="F35" s="244"/>
      <c r="G35" s="24"/>
      <c r="H35" s="24"/>
      <c r="I35" s="24"/>
      <c r="J35" s="24"/>
      <c r="K35" s="24"/>
      <c r="L35" s="24"/>
      <c r="M35" s="24"/>
      <c r="N35" s="24"/>
      <c r="O35" s="24"/>
      <c r="P35" s="24"/>
      <c r="Q35" s="24"/>
      <c r="R35" s="24"/>
    </row>
    <row r="36" spans="2:18" x14ac:dyDescent="0.35">
      <c r="B36" s="73"/>
      <c r="C36" s="25" t="s">
        <v>103</v>
      </c>
      <c r="D36" s="107"/>
      <c r="E36" s="107"/>
      <c r="F36" s="244"/>
      <c r="G36" s="24"/>
      <c r="H36" s="24"/>
      <c r="I36" s="24"/>
      <c r="J36" s="24"/>
      <c r="K36" s="24"/>
      <c r="L36" s="24"/>
      <c r="M36" s="24"/>
      <c r="N36" s="24"/>
      <c r="O36" s="24"/>
      <c r="P36" s="24"/>
      <c r="Q36" s="24"/>
      <c r="R36" s="24"/>
    </row>
    <row r="37" spans="2:18" x14ac:dyDescent="0.35">
      <c r="D37" s="225"/>
      <c r="E37" s="225"/>
    </row>
    <row r="38" spans="2:18" x14ac:dyDescent="0.35">
      <c r="D38" s="225"/>
      <c r="E38" s="225"/>
    </row>
    <row r="39" spans="2:18" x14ac:dyDescent="0.35">
      <c r="D39" s="225"/>
      <c r="E39" s="225"/>
    </row>
    <row r="40" spans="2:18" x14ac:dyDescent="0.35">
      <c r="D40" s="225"/>
      <c r="E40" s="225"/>
    </row>
    <row r="41" spans="2:18" x14ac:dyDescent="0.35">
      <c r="D41" s="225"/>
      <c r="E41" s="225"/>
    </row>
    <row r="42" spans="2:18" x14ac:dyDescent="0.35">
      <c r="D42" s="225"/>
      <c r="E42" s="225"/>
    </row>
    <row r="43" spans="2:18" x14ac:dyDescent="0.35">
      <c r="D43" s="225"/>
      <c r="E43" s="225"/>
    </row>
    <row r="44" spans="2:18" x14ac:dyDescent="0.35">
      <c r="D44" s="225"/>
      <c r="E44" s="225"/>
    </row>
    <row r="45" spans="2:18" x14ac:dyDescent="0.35">
      <c r="D45" s="225"/>
      <c r="E45" s="225"/>
    </row>
    <row r="46" spans="2:18" x14ac:dyDescent="0.35">
      <c r="D46" s="225"/>
      <c r="E46" s="225"/>
    </row>
    <row r="47" spans="2:18" x14ac:dyDescent="0.35">
      <c r="D47" s="225"/>
      <c r="E47" s="225"/>
    </row>
    <row r="48" spans="2:18" x14ac:dyDescent="0.35">
      <c r="D48" s="225"/>
      <c r="E48" s="225"/>
    </row>
    <row r="49" spans="4:5" x14ac:dyDescent="0.35">
      <c r="D49" s="225"/>
      <c r="E49" s="225"/>
    </row>
    <row r="50" spans="4:5" x14ac:dyDescent="0.35">
      <c r="D50" s="225"/>
      <c r="E50" s="225"/>
    </row>
    <row r="51" spans="4:5" x14ac:dyDescent="0.35">
      <c r="D51" s="225"/>
      <c r="E51" s="225"/>
    </row>
    <row r="52" spans="4:5" x14ac:dyDescent="0.35">
      <c r="D52" s="225"/>
      <c r="E52" s="225"/>
    </row>
    <row r="53" spans="4:5" x14ac:dyDescent="0.35">
      <c r="D53" s="225"/>
      <c r="E53" s="225"/>
    </row>
    <row r="54" spans="4:5" x14ac:dyDescent="0.35">
      <c r="D54" s="225"/>
      <c r="E54" s="225"/>
    </row>
    <row r="55" spans="4:5" x14ac:dyDescent="0.35">
      <c r="D55" s="225"/>
      <c r="E55" s="225"/>
    </row>
    <row r="56" spans="4:5" x14ac:dyDescent="0.35">
      <c r="D56" s="225"/>
      <c r="E56" s="225"/>
    </row>
    <row r="57" spans="4:5" x14ac:dyDescent="0.35">
      <c r="D57" s="225"/>
      <c r="E57" s="225"/>
    </row>
    <row r="58" spans="4:5" x14ac:dyDescent="0.35">
      <c r="D58" s="225"/>
      <c r="E58" s="225"/>
    </row>
    <row r="59" spans="4:5" x14ac:dyDescent="0.35">
      <c r="D59" s="225"/>
      <c r="E59" s="225"/>
    </row>
    <row r="60" spans="4:5" x14ac:dyDescent="0.35">
      <c r="D60" s="225"/>
      <c r="E60" s="225"/>
    </row>
    <row r="61" spans="4:5" x14ac:dyDescent="0.35">
      <c r="D61" s="225"/>
      <c r="E61" s="225"/>
    </row>
    <row r="62" spans="4:5" x14ac:dyDescent="0.35">
      <c r="D62" s="225"/>
      <c r="E62" s="225"/>
    </row>
    <row r="63" spans="4:5" x14ac:dyDescent="0.35">
      <c r="D63" s="225"/>
      <c r="E63" s="225"/>
    </row>
    <row r="64" spans="4:5" x14ac:dyDescent="0.35">
      <c r="D64" s="225"/>
      <c r="E64" s="225"/>
    </row>
    <row r="65" spans="4:5" x14ac:dyDescent="0.35">
      <c r="D65" s="225"/>
      <c r="E65" s="225"/>
    </row>
    <row r="66" spans="4:5" x14ac:dyDescent="0.35">
      <c r="D66" s="225"/>
      <c r="E66" s="225"/>
    </row>
    <row r="67" spans="4:5" x14ac:dyDescent="0.35">
      <c r="D67" s="225"/>
      <c r="E67" s="225"/>
    </row>
    <row r="68" spans="4:5" x14ac:dyDescent="0.35">
      <c r="D68" s="225"/>
      <c r="E68" s="225"/>
    </row>
    <row r="69" spans="4:5" x14ac:dyDescent="0.35">
      <c r="D69" s="225"/>
      <c r="E69" s="225"/>
    </row>
    <row r="70" spans="4:5" x14ac:dyDescent="0.35">
      <c r="D70" s="225"/>
      <c r="E70" s="225"/>
    </row>
    <row r="71" spans="4:5" x14ac:dyDescent="0.35">
      <c r="D71" s="225"/>
      <c r="E71" s="225"/>
    </row>
    <row r="72" spans="4:5" x14ac:dyDescent="0.35">
      <c r="D72" s="225"/>
      <c r="E72" s="225"/>
    </row>
    <row r="73" spans="4:5" x14ac:dyDescent="0.35">
      <c r="D73" s="225"/>
      <c r="E73" s="225"/>
    </row>
    <row r="74" spans="4:5" x14ac:dyDescent="0.35">
      <c r="D74" s="225"/>
      <c r="E74" s="225"/>
    </row>
    <row r="75" spans="4:5" x14ac:dyDescent="0.35">
      <c r="D75" s="225"/>
      <c r="E75" s="225"/>
    </row>
    <row r="76" spans="4:5" x14ac:dyDescent="0.35">
      <c r="D76" s="225"/>
      <c r="E76" s="225"/>
    </row>
    <row r="77" spans="4:5" x14ac:dyDescent="0.35">
      <c r="D77" s="225"/>
      <c r="E77" s="225"/>
    </row>
    <row r="78" spans="4:5" x14ac:dyDescent="0.35">
      <c r="D78" s="225"/>
      <c r="E78" s="225"/>
    </row>
    <row r="79" spans="4:5" x14ac:dyDescent="0.35">
      <c r="D79" s="225"/>
      <c r="E79" s="225"/>
    </row>
    <row r="80" spans="4:5" x14ac:dyDescent="0.35">
      <c r="D80" s="225"/>
      <c r="E80" s="225"/>
    </row>
    <row r="81" spans="4:5" x14ac:dyDescent="0.35">
      <c r="D81" s="225"/>
      <c r="E81" s="225"/>
    </row>
    <row r="82" spans="4:5" x14ac:dyDescent="0.35">
      <c r="D82" s="225"/>
      <c r="E82" s="225"/>
    </row>
    <row r="83" spans="4:5" x14ac:dyDescent="0.35">
      <c r="D83" s="225"/>
      <c r="E83" s="225"/>
    </row>
    <row r="84" spans="4:5" x14ac:dyDescent="0.35">
      <c r="D84" s="225"/>
      <c r="E84" s="225"/>
    </row>
    <row r="85" spans="4:5" x14ac:dyDescent="0.35">
      <c r="D85" s="225"/>
      <c r="E85" s="225"/>
    </row>
    <row r="86" spans="4:5" x14ac:dyDescent="0.35">
      <c r="D86" s="225"/>
      <c r="E86" s="225"/>
    </row>
    <row r="87" spans="4:5" x14ac:dyDescent="0.35">
      <c r="D87" s="225"/>
      <c r="E87" s="225"/>
    </row>
    <row r="88" spans="4:5" x14ac:dyDescent="0.35">
      <c r="D88" s="225"/>
      <c r="E88" s="225"/>
    </row>
    <row r="89" spans="4:5" x14ac:dyDescent="0.35">
      <c r="D89" s="225"/>
      <c r="E89" s="225"/>
    </row>
    <row r="90" spans="4:5" x14ac:dyDescent="0.35">
      <c r="D90" s="225"/>
      <c r="E90" s="225"/>
    </row>
    <row r="91" spans="4:5" x14ac:dyDescent="0.35">
      <c r="D91" s="225"/>
      <c r="E91" s="225"/>
    </row>
    <row r="92" spans="4:5" x14ac:dyDescent="0.35">
      <c r="D92" s="225"/>
      <c r="E92" s="225"/>
    </row>
    <row r="93" spans="4:5" x14ac:dyDescent="0.35">
      <c r="D93" s="225"/>
      <c r="E93" s="225"/>
    </row>
    <row r="94" spans="4:5" x14ac:dyDescent="0.35">
      <c r="D94" s="225"/>
      <c r="E94" s="225"/>
    </row>
    <row r="95" spans="4:5" x14ac:dyDescent="0.35">
      <c r="D95" s="225"/>
      <c r="E95" s="225"/>
    </row>
    <row r="96" spans="4:5" x14ac:dyDescent="0.35">
      <c r="D96" s="225"/>
      <c r="E96" s="225"/>
    </row>
    <row r="97" spans="4:5" x14ac:dyDescent="0.35">
      <c r="D97" s="225"/>
      <c r="E97" s="225"/>
    </row>
    <row r="98" spans="4:5" x14ac:dyDescent="0.35">
      <c r="D98" s="225"/>
      <c r="E98" s="225"/>
    </row>
    <row r="99" spans="4:5" x14ac:dyDescent="0.35">
      <c r="D99" s="225"/>
      <c r="E99" s="225"/>
    </row>
    <row r="100" spans="4:5" x14ac:dyDescent="0.35">
      <c r="D100" s="225"/>
      <c r="E100" s="225"/>
    </row>
    <row r="101" spans="4:5" x14ac:dyDescent="0.35">
      <c r="D101" s="225"/>
      <c r="E101" s="225"/>
    </row>
    <row r="102" spans="4:5" x14ac:dyDescent="0.35">
      <c r="D102" s="225"/>
      <c r="E102" s="225"/>
    </row>
    <row r="103" spans="4:5" x14ac:dyDescent="0.35">
      <c r="D103" s="225"/>
      <c r="E103" s="225"/>
    </row>
    <row r="104" spans="4:5" x14ac:dyDescent="0.35">
      <c r="D104" s="225"/>
      <c r="E104" s="225"/>
    </row>
    <row r="105" spans="4:5" x14ac:dyDescent="0.35">
      <c r="D105" s="225"/>
      <c r="E105" s="225"/>
    </row>
    <row r="106" spans="4:5" x14ac:dyDescent="0.35">
      <c r="D106" s="225"/>
      <c r="E106" s="225"/>
    </row>
    <row r="107" spans="4:5" x14ac:dyDescent="0.35">
      <c r="D107" s="225"/>
      <c r="E107" s="225"/>
    </row>
    <row r="108" spans="4:5" x14ac:dyDescent="0.35">
      <c r="D108" s="225"/>
      <c r="E108" s="225"/>
    </row>
    <row r="109" spans="4:5" x14ac:dyDescent="0.35">
      <c r="D109" s="225"/>
      <c r="E109" s="225"/>
    </row>
    <row r="110" spans="4:5" x14ac:dyDescent="0.35">
      <c r="D110" s="225"/>
      <c r="E110" s="225"/>
    </row>
    <row r="111" spans="4:5" x14ac:dyDescent="0.35">
      <c r="D111" s="225"/>
      <c r="E111" s="225"/>
    </row>
    <row r="112" spans="4:5" x14ac:dyDescent="0.35">
      <c r="D112" s="225"/>
      <c r="E112" s="225"/>
    </row>
    <row r="113" spans="4:5" x14ac:dyDescent="0.35">
      <c r="D113" s="225"/>
      <c r="E113" s="225"/>
    </row>
    <row r="114" spans="4:5" x14ac:dyDescent="0.35">
      <c r="D114" s="225"/>
      <c r="E114" s="225"/>
    </row>
    <row r="115" spans="4:5" x14ac:dyDescent="0.35">
      <c r="D115" s="225"/>
      <c r="E115" s="225"/>
    </row>
    <row r="116" spans="4:5" x14ac:dyDescent="0.35">
      <c r="D116" s="225"/>
      <c r="E116" s="225"/>
    </row>
    <row r="117" spans="4:5" x14ac:dyDescent="0.35">
      <c r="D117" s="225"/>
      <c r="E117" s="225"/>
    </row>
    <row r="118" spans="4:5" x14ac:dyDescent="0.35">
      <c r="D118" s="225"/>
      <c r="E118" s="225"/>
    </row>
    <row r="119" spans="4:5" x14ac:dyDescent="0.35">
      <c r="D119" s="225"/>
      <c r="E119" s="225"/>
    </row>
    <row r="120" spans="4:5" x14ac:dyDescent="0.35">
      <c r="D120" s="225"/>
      <c r="E120" s="225"/>
    </row>
    <row r="121" spans="4:5" x14ac:dyDescent="0.35">
      <c r="D121" s="225"/>
      <c r="E121" s="225"/>
    </row>
    <row r="122" spans="4:5" x14ac:dyDescent="0.35">
      <c r="D122" s="225"/>
      <c r="E122" s="225"/>
    </row>
    <row r="123" spans="4:5" x14ac:dyDescent="0.35">
      <c r="D123" s="225"/>
      <c r="E123" s="225"/>
    </row>
    <row r="124" spans="4:5" x14ac:dyDescent="0.35">
      <c r="D124" s="225"/>
      <c r="E124" s="225"/>
    </row>
    <row r="125" spans="4:5" x14ac:dyDescent="0.35">
      <c r="D125" s="225"/>
      <c r="E125" s="225"/>
    </row>
    <row r="126" spans="4:5" x14ac:dyDescent="0.35">
      <c r="D126" s="225"/>
      <c r="E126" s="225"/>
    </row>
    <row r="127" spans="4:5" x14ac:dyDescent="0.35">
      <c r="D127" s="225"/>
      <c r="E127" s="225"/>
    </row>
    <row r="128" spans="4:5" x14ac:dyDescent="0.35">
      <c r="D128" s="225"/>
      <c r="E128" s="225"/>
    </row>
    <row r="129" spans="4:5" x14ac:dyDescent="0.35">
      <c r="D129" s="225"/>
      <c r="E129" s="225"/>
    </row>
    <row r="130" spans="4:5" x14ac:dyDescent="0.35">
      <c r="D130" s="225"/>
      <c r="E130" s="225"/>
    </row>
    <row r="131" spans="4:5" x14ac:dyDescent="0.35">
      <c r="D131" s="225"/>
      <c r="E131" s="225"/>
    </row>
    <row r="132" spans="4:5" x14ac:dyDescent="0.35">
      <c r="D132" s="225"/>
      <c r="E132" s="225"/>
    </row>
    <row r="133" spans="4:5" x14ac:dyDescent="0.35">
      <c r="D133" s="225"/>
      <c r="E133" s="225"/>
    </row>
    <row r="134" spans="4:5" x14ac:dyDescent="0.35">
      <c r="D134" s="225"/>
      <c r="E134" s="225"/>
    </row>
    <row r="135" spans="4:5" x14ac:dyDescent="0.35">
      <c r="D135" s="225"/>
      <c r="E135" s="225"/>
    </row>
    <row r="136" spans="4:5" x14ac:dyDescent="0.35">
      <c r="D136" s="225"/>
      <c r="E136" s="225"/>
    </row>
    <row r="137" spans="4:5" x14ac:dyDescent="0.35">
      <c r="D137" s="225"/>
      <c r="E137" s="225"/>
    </row>
    <row r="138" spans="4:5" x14ac:dyDescent="0.35">
      <c r="D138" s="225"/>
      <c r="E138" s="225"/>
    </row>
    <row r="139" spans="4:5" x14ac:dyDescent="0.35">
      <c r="D139" s="225"/>
      <c r="E139" s="225"/>
    </row>
    <row r="140" spans="4:5" x14ac:dyDescent="0.35">
      <c r="D140" s="225"/>
      <c r="E140" s="225"/>
    </row>
    <row r="141" spans="4:5" x14ac:dyDescent="0.35">
      <c r="D141" s="225"/>
      <c r="E141" s="225"/>
    </row>
    <row r="142" spans="4:5" x14ac:dyDescent="0.35">
      <c r="D142" s="225"/>
      <c r="E142" s="225"/>
    </row>
    <row r="143" spans="4:5" x14ac:dyDescent="0.35">
      <c r="D143" s="225"/>
      <c r="E143" s="225"/>
    </row>
    <row r="144" spans="4:5" x14ac:dyDescent="0.35">
      <c r="D144" s="225"/>
      <c r="E144" s="225"/>
    </row>
    <row r="145" spans="4:5" x14ac:dyDescent="0.35">
      <c r="D145" s="225"/>
      <c r="E145" s="225"/>
    </row>
    <row r="146" spans="4:5" x14ac:dyDescent="0.35">
      <c r="D146" s="225"/>
      <c r="E146" s="225"/>
    </row>
    <row r="147" spans="4:5" x14ac:dyDescent="0.35">
      <c r="D147" s="225"/>
      <c r="E147" s="225"/>
    </row>
    <row r="148" spans="4:5" x14ac:dyDescent="0.35">
      <c r="D148" s="225"/>
      <c r="E148" s="225"/>
    </row>
    <row r="149" spans="4:5" x14ac:dyDescent="0.35">
      <c r="D149" s="225"/>
      <c r="E149" s="225"/>
    </row>
    <row r="150" spans="4:5" x14ac:dyDescent="0.35">
      <c r="D150" s="225"/>
      <c r="E150" s="225"/>
    </row>
    <row r="151" spans="4:5" x14ac:dyDescent="0.35">
      <c r="D151" s="225"/>
      <c r="E151" s="225"/>
    </row>
    <row r="152" spans="4:5" x14ac:dyDescent="0.35">
      <c r="D152" s="225"/>
      <c r="E152" s="225"/>
    </row>
    <row r="153" spans="4:5" x14ac:dyDescent="0.35">
      <c r="D153" s="225"/>
      <c r="E153" s="225"/>
    </row>
    <row r="154" spans="4:5" x14ac:dyDescent="0.35">
      <c r="D154" s="225"/>
      <c r="E154" s="225"/>
    </row>
    <row r="155" spans="4:5" x14ac:dyDescent="0.35">
      <c r="D155" s="225"/>
      <c r="E155" s="225"/>
    </row>
    <row r="156" spans="4:5" x14ac:dyDescent="0.35">
      <c r="D156" s="225"/>
      <c r="E156" s="225"/>
    </row>
    <row r="157" spans="4:5" x14ac:dyDescent="0.35">
      <c r="D157" s="225"/>
      <c r="E157" s="225"/>
    </row>
    <row r="158" spans="4:5" x14ac:dyDescent="0.35">
      <c r="D158" s="225"/>
      <c r="E158" s="225"/>
    </row>
    <row r="159" spans="4:5" x14ac:dyDescent="0.35">
      <c r="D159" s="225"/>
      <c r="E159" s="225"/>
    </row>
    <row r="160" spans="4:5" x14ac:dyDescent="0.35">
      <c r="D160" s="225"/>
      <c r="E160" s="225"/>
    </row>
    <row r="161" spans="4:5" x14ac:dyDescent="0.35">
      <c r="D161" s="225"/>
      <c r="E161" s="225"/>
    </row>
    <row r="162" spans="4:5" x14ac:dyDescent="0.35">
      <c r="D162" s="225"/>
      <c r="E162" s="225"/>
    </row>
    <row r="163" spans="4:5" x14ac:dyDescent="0.35">
      <c r="D163" s="225"/>
      <c r="E163" s="225"/>
    </row>
    <row r="164" spans="4:5" x14ac:dyDescent="0.35">
      <c r="D164" s="225"/>
      <c r="E164" s="225"/>
    </row>
    <row r="165" spans="4:5" x14ac:dyDescent="0.35">
      <c r="D165" s="225"/>
      <c r="E165" s="225"/>
    </row>
    <row r="166" spans="4:5" x14ac:dyDescent="0.35">
      <c r="D166" s="225"/>
      <c r="E166" s="225"/>
    </row>
    <row r="167" spans="4:5" x14ac:dyDescent="0.35">
      <c r="D167" s="225"/>
      <c r="E167" s="225"/>
    </row>
    <row r="168" spans="4:5" x14ac:dyDescent="0.35">
      <c r="D168" s="225"/>
      <c r="E168" s="225"/>
    </row>
    <row r="169" spans="4:5" x14ac:dyDescent="0.35">
      <c r="D169" s="225"/>
      <c r="E169" s="225"/>
    </row>
    <row r="170" spans="4:5" x14ac:dyDescent="0.35">
      <c r="D170" s="225"/>
      <c r="E170" s="225"/>
    </row>
    <row r="171" spans="4:5" x14ac:dyDescent="0.35">
      <c r="D171" s="225"/>
      <c r="E171" s="225"/>
    </row>
    <row r="172" spans="4:5" x14ac:dyDescent="0.35">
      <c r="D172" s="225"/>
      <c r="E172" s="225"/>
    </row>
    <row r="173" spans="4:5" x14ac:dyDescent="0.35">
      <c r="D173" s="225"/>
      <c r="E173" s="225"/>
    </row>
    <row r="174" spans="4:5" x14ac:dyDescent="0.35">
      <c r="D174" s="225"/>
      <c r="E174" s="225"/>
    </row>
    <row r="175" spans="4:5" x14ac:dyDescent="0.35">
      <c r="D175" s="225"/>
      <c r="E175" s="225"/>
    </row>
    <row r="176" spans="4:5" x14ac:dyDescent="0.35">
      <c r="D176" s="225"/>
      <c r="E176" s="225"/>
    </row>
    <row r="177" spans="4:5" x14ac:dyDescent="0.35">
      <c r="D177" s="225"/>
      <c r="E177" s="225"/>
    </row>
    <row r="178" spans="4:5" x14ac:dyDescent="0.35">
      <c r="D178" s="225"/>
      <c r="E178" s="225"/>
    </row>
    <row r="179" spans="4:5" x14ac:dyDescent="0.35">
      <c r="D179" s="225"/>
      <c r="E179" s="225"/>
    </row>
    <row r="180" spans="4:5" x14ac:dyDescent="0.35">
      <c r="D180" s="225"/>
      <c r="E180" s="225"/>
    </row>
    <row r="181" spans="4:5" x14ac:dyDescent="0.35">
      <c r="D181" s="225"/>
      <c r="E181" s="225"/>
    </row>
    <row r="182" spans="4:5" x14ac:dyDescent="0.35">
      <c r="D182" s="225"/>
      <c r="E182" s="225"/>
    </row>
    <row r="183" spans="4:5" x14ac:dyDescent="0.35">
      <c r="D183" s="225"/>
      <c r="E183" s="225"/>
    </row>
    <row r="184" spans="4:5" x14ac:dyDescent="0.35">
      <c r="D184" s="225"/>
      <c r="E184" s="225"/>
    </row>
    <row r="185" spans="4:5" x14ac:dyDescent="0.35">
      <c r="D185" s="225"/>
      <c r="E185" s="225"/>
    </row>
    <row r="186" spans="4:5" x14ac:dyDescent="0.35">
      <c r="D186" s="225"/>
      <c r="E186" s="225"/>
    </row>
    <row r="187" spans="4:5" x14ac:dyDescent="0.35">
      <c r="D187" s="225"/>
      <c r="E187" s="225"/>
    </row>
    <row r="188" spans="4:5" x14ac:dyDescent="0.35">
      <c r="D188" s="225"/>
      <c r="E188" s="225"/>
    </row>
    <row r="189" spans="4:5" x14ac:dyDescent="0.35">
      <c r="D189" s="225"/>
      <c r="E189" s="225"/>
    </row>
    <row r="190" spans="4:5" x14ac:dyDescent="0.35">
      <c r="D190" s="225"/>
      <c r="E190" s="225"/>
    </row>
    <row r="191" spans="4:5" x14ac:dyDescent="0.35">
      <c r="D191" s="225"/>
      <c r="E191" s="225"/>
    </row>
    <row r="192" spans="4:5" x14ac:dyDescent="0.35">
      <c r="D192" s="225"/>
      <c r="E192" s="225"/>
    </row>
    <row r="193" spans="4:5" x14ac:dyDescent="0.35">
      <c r="D193" s="225"/>
      <c r="E193" s="225"/>
    </row>
    <row r="194" spans="4:5" x14ac:dyDescent="0.35">
      <c r="D194" s="225"/>
      <c r="E194" s="225"/>
    </row>
    <row r="195" spans="4:5" x14ac:dyDescent="0.35">
      <c r="D195" s="225"/>
      <c r="E195" s="225"/>
    </row>
    <row r="196" spans="4:5" x14ac:dyDescent="0.35">
      <c r="D196" s="225"/>
      <c r="E196" s="225"/>
    </row>
    <row r="197" spans="4:5" x14ac:dyDescent="0.35">
      <c r="D197" s="225"/>
      <c r="E197" s="225"/>
    </row>
    <row r="198" spans="4:5" x14ac:dyDescent="0.35">
      <c r="D198" s="225"/>
      <c r="E198" s="225"/>
    </row>
    <row r="199" spans="4:5" x14ac:dyDescent="0.35">
      <c r="D199" s="225"/>
      <c r="E199" s="225"/>
    </row>
    <row r="200" spans="4:5" x14ac:dyDescent="0.35">
      <c r="D200" s="225"/>
      <c r="E200" s="225"/>
    </row>
    <row r="201" spans="4:5" x14ac:dyDescent="0.35">
      <c r="D201" s="225"/>
      <c r="E201" s="225"/>
    </row>
    <row r="202" spans="4:5" x14ac:dyDescent="0.35">
      <c r="D202" s="225"/>
      <c r="E202" s="225"/>
    </row>
    <row r="203" spans="4:5" x14ac:dyDescent="0.35">
      <c r="D203" s="225"/>
      <c r="E203" s="225"/>
    </row>
    <row r="204" spans="4:5" x14ac:dyDescent="0.35">
      <c r="D204" s="225"/>
      <c r="E204" s="225"/>
    </row>
    <row r="205" spans="4:5" x14ac:dyDescent="0.35">
      <c r="D205" s="225"/>
      <c r="E205" s="225"/>
    </row>
    <row r="206" spans="4:5" x14ac:dyDescent="0.35">
      <c r="D206" s="225"/>
      <c r="E206" s="225"/>
    </row>
    <row r="207" spans="4:5" x14ac:dyDescent="0.35">
      <c r="D207" s="225"/>
      <c r="E207" s="225"/>
    </row>
    <row r="208" spans="4:5" x14ac:dyDescent="0.35">
      <c r="D208" s="225"/>
      <c r="E208" s="225"/>
    </row>
    <row r="209" spans="4:5" x14ac:dyDescent="0.35">
      <c r="D209" s="225"/>
      <c r="E209" s="225"/>
    </row>
    <row r="210" spans="4:5" x14ac:dyDescent="0.35">
      <c r="D210" s="225"/>
      <c r="E210" s="225"/>
    </row>
    <row r="211" spans="4:5" x14ac:dyDescent="0.35">
      <c r="D211" s="225"/>
      <c r="E211" s="225"/>
    </row>
    <row r="212" spans="4:5" x14ac:dyDescent="0.35">
      <c r="D212" s="225"/>
      <c r="E212" s="225"/>
    </row>
    <row r="213" spans="4:5" x14ac:dyDescent="0.35">
      <c r="D213" s="225"/>
      <c r="E213" s="225"/>
    </row>
    <row r="214" spans="4:5" x14ac:dyDescent="0.35">
      <c r="D214" s="225"/>
      <c r="E214" s="225"/>
    </row>
    <row r="215" spans="4:5" x14ac:dyDescent="0.35">
      <c r="D215" s="225"/>
      <c r="E215" s="225"/>
    </row>
    <row r="216" spans="4:5" x14ac:dyDescent="0.35">
      <c r="D216" s="225"/>
      <c r="E216" s="225"/>
    </row>
    <row r="217" spans="4:5" x14ac:dyDescent="0.35">
      <c r="D217" s="225"/>
      <c r="E217" s="225"/>
    </row>
    <row r="218" spans="4:5" x14ac:dyDescent="0.35">
      <c r="D218" s="225"/>
      <c r="E218" s="225"/>
    </row>
    <row r="219" spans="4:5" x14ac:dyDescent="0.35">
      <c r="D219" s="225"/>
      <c r="E219" s="225"/>
    </row>
    <row r="220" spans="4:5" x14ac:dyDescent="0.35">
      <c r="D220" s="225"/>
      <c r="E220" s="225"/>
    </row>
    <row r="221" spans="4:5" x14ac:dyDescent="0.35">
      <c r="D221" s="225"/>
      <c r="E221" s="225"/>
    </row>
    <row r="222" spans="4:5" x14ac:dyDescent="0.35">
      <c r="D222" s="225"/>
      <c r="E222" s="225"/>
    </row>
    <row r="223" spans="4:5" x14ac:dyDescent="0.35">
      <c r="D223" s="225"/>
      <c r="E223" s="225"/>
    </row>
    <row r="224" spans="4:5" x14ac:dyDescent="0.35">
      <c r="D224" s="225"/>
      <c r="E224" s="225"/>
    </row>
    <row r="225" spans="4:5" x14ac:dyDescent="0.35">
      <c r="D225" s="225"/>
      <c r="E225" s="225"/>
    </row>
    <row r="226" spans="4:5" x14ac:dyDescent="0.35">
      <c r="D226" s="225"/>
      <c r="E226" s="225"/>
    </row>
    <row r="227" spans="4:5" x14ac:dyDescent="0.35">
      <c r="D227" s="225"/>
      <c r="E227" s="225"/>
    </row>
    <row r="228" spans="4:5" x14ac:dyDescent="0.35">
      <c r="D228" s="225"/>
      <c r="E228" s="225"/>
    </row>
    <row r="229" spans="4:5" x14ac:dyDescent="0.35">
      <c r="D229" s="225"/>
      <c r="E229" s="225"/>
    </row>
    <row r="230" spans="4:5" x14ac:dyDescent="0.35">
      <c r="D230" s="225"/>
      <c r="E230" s="225"/>
    </row>
    <row r="231" spans="4:5" x14ac:dyDescent="0.35">
      <c r="D231" s="225"/>
      <c r="E231" s="225"/>
    </row>
    <row r="232" spans="4:5" x14ac:dyDescent="0.35">
      <c r="D232" s="225"/>
      <c r="E232" s="225"/>
    </row>
    <row r="233" spans="4:5" x14ac:dyDescent="0.35">
      <c r="D233" s="225"/>
      <c r="E233" s="225"/>
    </row>
    <row r="234" spans="4:5" x14ac:dyDescent="0.35">
      <c r="D234" s="225"/>
      <c r="E234" s="225"/>
    </row>
    <row r="235" spans="4:5" x14ac:dyDescent="0.35">
      <c r="D235" s="225"/>
      <c r="E235" s="225"/>
    </row>
    <row r="236" spans="4:5" x14ac:dyDescent="0.35">
      <c r="D236" s="225"/>
      <c r="E236" s="225"/>
    </row>
    <row r="237" spans="4:5" x14ac:dyDescent="0.35">
      <c r="D237" s="225"/>
      <c r="E237" s="225"/>
    </row>
    <row r="238" spans="4:5" x14ac:dyDescent="0.35">
      <c r="D238" s="225"/>
      <c r="E238" s="225"/>
    </row>
    <row r="239" spans="4:5" x14ac:dyDescent="0.35">
      <c r="D239" s="225"/>
      <c r="E239" s="225"/>
    </row>
    <row r="240" spans="4:5" x14ac:dyDescent="0.35">
      <c r="D240" s="225"/>
      <c r="E240" s="225"/>
    </row>
    <row r="241" spans="4:5" x14ac:dyDescent="0.35">
      <c r="D241" s="225"/>
      <c r="E241" s="225"/>
    </row>
    <row r="242" spans="4:5" x14ac:dyDescent="0.35">
      <c r="D242" s="225"/>
      <c r="E242" s="225"/>
    </row>
    <row r="243" spans="4:5" x14ac:dyDescent="0.35">
      <c r="D243" s="225"/>
      <c r="E243" s="225"/>
    </row>
    <row r="244" spans="4:5" x14ac:dyDescent="0.35">
      <c r="D244" s="225"/>
      <c r="E244" s="225"/>
    </row>
    <row r="245" spans="4:5" x14ac:dyDescent="0.35">
      <c r="D245" s="225"/>
      <c r="E245" s="225"/>
    </row>
    <row r="246" spans="4:5" x14ac:dyDescent="0.35">
      <c r="D246" s="225"/>
      <c r="E246" s="225"/>
    </row>
    <row r="247" spans="4:5" x14ac:dyDescent="0.35">
      <c r="D247" s="225"/>
      <c r="E247" s="225"/>
    </row>
    <row r="248" spans="4:5" x14ac:dyDescent="0.35">
      <c r="D248" s="225"/>
      <c r="E248" s="225"/>
    </row>
    <row r="249" spans="4:5" x14ac:dyDescent="0.35">
      <c r="D249" s="225"/>
      <c r="E249" s="225"/>
    </row>
    <row r="250" spans="4:5" x14ac:dyDescent="0.35">
      <c r="D250" s="225"/>
      <c r="E250" s="225"/>
    </row>
    <row r="251" spans="4:5" x14ac:dyDescent="0.35">
      <c r="D251" s="225"/>
      <c r="E251" s="225"/>
    </row>
    <row r="252" spans="4:5" x14ac:dyDescent="0.35">
      <c r="D252" s="225"/>
      <c r="E252" s="225"/>
    </row>
    <row r="253" spans="4:5" x14ac:dyDescent="0.35">
      <c r="D253" s="225"/>
      <c r="E253" s="225"/>
    </row>
    <row r="254" spans="4:5" x14ac:dyDescent="0.35">
      <c r="D254" s="225"/>
      <c r="E254" s="225"/>
    </row>
    <row r="255" spans="4:5" x14ac:dyDescent="0.35">
      <c r="D255" s="225"/>
      <c r="E255" s="225"/>
    </row>
    <row r="256" spans="4:5" x14ac:dyDescent="0.35">
      <c r="D256" s="225"/>
      <c r="E256" s="225"/>
    </row>
    <row r="257" spans="4:5" x14ac:dyDescent="0.35">
      <c r="D257" s="225"/>
      <c r="E257" s="225"/>
    </row>
    <row r="258" spans="4:5" x14ac:dyDescent="0.35">
      <c r="D258" s="225"/>
      <c r="E258" s="225"/>
    </row>
    <row r="259" spans="4:5" x14ac:dyDescent="0.35">
      <c r="D259" s="225"/>
      <c r="E259" s="225"/>
    </row>
    <row r="260" spans="4:5" x14ac:dyDescent="0.35">
      <c r="D260" s="225"/>
      <c r="E260" s="225"/>
    </row>
    <row r="261" spans="4:5" x14ac:dyDescent="0.35">
      <c r="D261" s="225"/>
      <c r="E261" s="225"/>
    </row>
    <row r="262" spans="4:5" x14ac:dyDescent="0.35">
      <c r="D262" s="225"/>
      <c r="E262" s="225"/>
    </row>
    <row r="263" spans="4:5" x14ac:dyDescent="0.35">
      <c r="D263" s="225"/>
      <c r="E263" s="225"/>
    </row>
    <row r="264" spans="4:5" x14ac:dyDescent="0.35">
      <c r="D264" s="225"/>
      <c r="E264" s="225"/>
    </row>
    <row r="265" spans="4:5" x14ac:dyDescent="0.35">
      <c r="D265" s="225"/>
      <c r="E265" s="225"/>
    </row>
    <row r="266" spans="4:5" x14ac:dyDescent="0.35">
      <c r="D266" s="225"/>
      <c r="E266" s="225"/>
    </row>
    <row r="267" spans="4:5" x14ac:dyDescent="0.35">
      <c r="D267" s="225"/>
      <c r="E267" s="225"/>
    </row>
    <row r="268" spans="4:5" x14ac:dyDescent="0.35">
      <c r="D268" s="225"/>
      <c r="E268" s="225"/>
    </row>
    <row r="269" spans="4:5" x14ac:dyDescent="0.35">
      <c r="D269" s="225"/>
      <c r="E269" s="225"/>
    </row>
    <row r="270" spans="4:5" x14ac:dyDescent="0.35">
      <c r="D270" s="225"/>
      <c r="E270" s="225"/>
    </row>
    <row r="271" spans="4:5" x14ac:dyDescent="0.35">
      <c r="D271" s="225"/>
      <c r="E271" s="225"/>
    </row>
    <row r="272" spans="4:5" x14ac:dyDescent="0.35">
      <c r="D272" s="225"/>
      <c r="E272" s="225"/>
    </row>
    <row r="273" spans="4:5" x14ac:dyDescent="0.35">
      <c r="D273" s="225"/>
      <c r="E273" s="225"/>
    </row>
    <row r="274" spans="4:5" x14ac:dyDescent="0.35">
      <c r="D274" s="225"/>
      <c r="E274" s="225"/>
    </row>
    <row r="275" spans="4:5" x14ac:dyDescent="0.35">
      <c r="D275" s="225"/>
      <c r="E275" s="225"/>
    </row>
    <row r="276" spans="4:5" x14ac:dyDescent="0.35">
      <c r="D276" s="225"/>
      <c r="E276" s="225"/>
    </row>
    <row r="277" spans="4:5" x14ac:dyDescent="0.35">
      <c r="D277" s="225"/>
      <c r="E277" s="225"/>
    </row>
    <row r="278" spans="4:5" x14ac:dyDescent="0.35">
      <c r="D278" s="225"/>
      <c r="E278" s="225"/>
    </row>
    <row r="279" spans="4:5" x14ac:dyDescent="0.35">
      <c r="D279" s="225"/>
      <c r="E279" s="225"/>
    </row>
    <row r="280" spans="4:5" x14ac:dyDescent="0.35">
      <c r="D280" s="225"/>
      <c r="E280" s="225"/>
    </row>
    <row r="281" spans="4:5" x14ac:dyDescent="0.35">
      <c r="D281" s="225"/>
      <c r="E281" s="225"/>
    </row>
    <row r="282" spans="4:5" x14ac:dyDescent="0.35">
      <c r="D282" s="225"/>
      <c r="E282" s="225"/>
    </row>
    <row r="283" spans="4:5" x14ac:dyDescent="0.35">
      <c r="D283" s="225"/>
      <c r="E283" s="225"/>
    </row>
    <row r="284" spans="4:5" x14ac:dyDescent="0.35">
      <c r="D284" s="225"/>
      <c r="E284" s="225"/>
    </row>
    <row r="285" spans="4:5" x14ac:dyDescent="0.35">
      <c r="D285" s="225"/>
      <c r="E285" s="225"/>
    </row>
    <row r="286" spans="4:5" x14ac:dyDescent="0.35">
      <c r="D286" s="225"/>
      <c r="E286" s="225"/>
    </row>
    <row r="287" spans="4:5" x14ac:dyDescent="0.35">
      <c r="D287" s="225"/>
      <c r="E287" s="225"/>
    </row>
    <row r="288" spans="4:5" x14ac:dyDescent="0.35">
      <c r="D288" s="225"/>
      <c r="E288" s="225"/>
    </row>
    <row r="289" spans="4:5" x14ac:dyDescent="0.35">
      <c r="D289" s="225"/>
      <c r="E289" s="225"/>
    </row>
    <row r="290" spans="4:5" x14ac:dyDescent="0.35">
      <c r="D290" s="225"/>
      <c r="E290" s="225"/>
    </row>
    <row r="291" spans="4:5" x14ac:dyDescent="0.35">
      <c r="D291" s="225"/>
      <c r="E291" s="225"/>
    </row>
    <row r="292" spans="4:5" x14ac:dyDescent="0.35">
      <c r="D292" s="225"/>
      <c r="E292" s="225"/>
    </row>
    <row r="293" spans="4:5" x14ac:dyDescent="0.35">
      <c r="D293" s="225"/>
      <c r="E293" s="225"/>
    </row>
    <row r="294" spans="4:5" x14ac:dyDescent="0.35">
      <c r="D294" s="225"/>
      <c r="E294" s="225"/>
    </row>
    <row r="295" spans="4:5" x14ac:dyDescent="0.35">
      <c r="D295" s="225"/>
      <c r="E295" s="225"/>
    </row>
    <row r="296" spans="4:5" x14ac:dyDescent="0.35">
      <c r="D296" s="225"/>
      <c r="E296" s="225"/>
    </row>
    <row r="297" spans="4:5" x14ac:dyDescent="0.35">
      <c r="D297" s="225"/>
      <c r="E297" s="225"/>
    </row>
    <row r="298" spans="4:5" x14ac:dyDescent="0.35">
      <c r="D298" s="225"/>
      <c r="E298" s="225"/>
    </row>
    <row r="299" spans="4:5" x14ac:dyDescent="0.35">
      <c r="D299" s="225"/>
      <c r="E299" s="225"/>
    </row>
    <row r="300" spans="4:5" x14ac:dyDescent="0.35">
      <c r="D300" s="225"/>
      <c r="E300" s="225"/>
    </row>
    <row r="301" spans="4:5" x14ac:dyDescent="0.35">
      <c r="D301" s="225"/>
      <c r="E301" s="225"/>
    </row>
    <row r="302" spans="4:5" x14ac:dyDescent="0.35">
      <c r="D302" s="225"/>
      <c r="E302" s="225"/>
    </row>
    <row r="303" spans="4:5" x14ac:dyDescent="0.35">
      <c r="D303" s="225"/>
      <c r="E303" s="225"/>
    </row>
    <row r="304" spans="4:5" x14ac:dyDescent="0.35">
      <c r="D304" s="225"/>
      <c r="E304" s="225"/>
    </row>
    <row r="305" spans="4:5" x14ac:dyDescent="0.35">
      <c r="D305" s="225"/>
      <c r="E305" s="225"/>
    </row>
    <row r="306" spans="4:5" x14ac:dyDescent="0.35">
      <c r="D306" s="225"/>
      <c r="E306" s="225"/>
    </row>
    <row r="307" spans="4:5" x14ac:dyDescent="0.35">
      <c r="D307" s="225"/>
      <c r="E307" s="225"/>
    </row>
    <row r="308" spans="4:5" x14ac:dyDescent="0.35">
      <c r="D308" s="225"/>
      <c r="E308" s="225"/>
    </row>
    <row r="309" spans="4:5" x14ac:dyDescent="0.35">
      <c r="D309" s="225"/>
      <c r="E309" s="225"/>
    </row>
    <row r="310" spans="4:5" x14ac:dyDescent="0.35">
      <c r="D310" s="225"/>
      <c r="E310" s="225"/>
    </row>
    <row r="311" spans="4:5" x14ac:dyDescent="0.35">
      <c r="D311" s="225"/>
      <c r="E311" s="225"/>
    </row>
    <row r="312" spans="4:5" x14ac:dyDescent="0.35">
      <c r="D312" s="225"/>
      <c r="E312" s="225"/>
    </row>
    <row r="313" spans="4:5" x14ac:dyDescent="0.35">
      <c r="D313" s="225"/>
      <c r="E313" s="225"/>
    </row>
    <row r="314" spans="4:5" x14ac:dyDescent="0.35">
      <c r="D314" s="225"/>
      <c r="E314" s="225"/>
    </row>
    <row r="315" spans="4:5" x14ac:dyDescent="0.35">
      <c r="D315" s="225"/>
      <c r="E315" s="225"/>
    </row>
    <row r="316" spans="4:5" x14ac:dyDescent="0.35">
      <c r="D316" s="225"/>
      <c r="E316" s="225"/>
    </row>
    <row r="317" spans="4:5" x14ac:dyDescent="0.35">
      <c r="D317" s="225"/>
      <c r="E317" s="225"/>
    </row>
    <row r="318" spans="4:5" x14ac:dyDescent="0.35">
      <c r="D318" s="225"/>
      <c r="E318" s="225"/>
    </row>
    <row r="319" spans="4:5" x14ac:dyDescent="0.35">
      <c r="D319" s="225"/>
      <c r="E319" s="225"/>
    </row>
    <row r="320" spans="4:5" x14ac:dyDescent="0.35">
      <c r="D320" s="225"/>
      <c r="E320" s="225"/>
    </row>
    <row r="321" spans="4:5" x14ac:dyDescent="0.35">
      <c r="D321" s="225"/>
      <c r="E321" s="225"/>
    </row>
    <row r="322" spans="4:5" x14ac:dyDescent="0.35">
      <c r="D322" s="225"/>
      <c r="E322" s="225"/>
    </row>
    <row r="323" spans="4:5" x14ac:dyDescent="0.35">
      <c r="D323" s="225"/>
      <c r="E323" s="225"/>
    </row>
    <row r="324" spans="4:5" x14ac:dyDescent="0.35">
      <c r="D324" s="225"/>
      <c r="E324" s="225"/>
    </row>
    <row r="325" spans="4:5" x14ac:dyDescent="0.35">
      <c r="D325" s="225"/>
      <c r="E325" s="225"/>
    </row>
    <row r="326" spans="4:5" x14ac:dyDescent="0.35">
      <c r="D326" s="225"/>
      <c r="E326" s="225"/>
    </row>
    <row r="327" spans="4:5" x14ac:dyDescent="0.35">
      <c r="D327" s="225"/>
      <c r="E327" s="225"/>
    </row>
    <row r="328" spans="4:5" x14ac:dyDescent="0.35">
      <c r="D328" s="225"/>
      <c r="E328" s="225"/>
    </row>
    <row r="329" spans="4:5" x14ac:dyDescent="0.35">
      <c r="D329" s="225"/>
      <c r="E329" s="225"/>
    </row>
    <row r="330" spans="4:5" x14ac:dyDescent="0.35">
      <c r="D330" s="225"/>
      <c r="E330" s="225"/>
    </row>
    <row r="331" spans="4:5" x14ac:dyDescent="0.35">
      <c r="D331" s="225"/>
      <c r="E331" s="225"/>
    </row>
    <row r="332" spans="4:5" x14ac:dyDescent="0.35">
      <c r="D332" s="225"/>
      <c r="E332" s="225"/>
    </row>
    <row r="333" spans="4:5" x14ac:dyDescent="0.35">
      <c r="D333" s="225"/>
      <c r="E333" s="225"/>
    </row>
    <row r="334" spans="4:5" x14ac:dyDescent="0.35">
      <c r="D334" s="225"/>
      <c r="E334" s="225"/>
    </row>
    <row r="335" spans="4:5" x14ac:dyDescent="0.35">
      <c r="D335" s="225"/>
      <c r="E335" s="225"/>
    </row>
    <row r="336" spans="4:5" x14ac:dyDescent="0.35">
      <c r="D336" s="225"/>
      <c r="E336" s="225"/>
    </row>
    <row r="337" spans="4:5" x14ac:dyDescent="0.35">
      <c r="D337" s="225"/>
      <c r="E337" s="225"/>
    </row>
    <row r="338" spans="4:5" x14ac:dyDescent="0.35">
      <c r="D338" s="225"/>
      <c r="E338" s="225"/>
    </row>
    <row r="339" spans="4:5" x14ac:dyDescent="0.35">
      <c r="D339" s="225"/>
      <c r="E339" s="225"/>
    </row>
    <row r="340" spans="4:5" x14ac:dyDescent="0.35">
      <c r="D340" s="225"/>
      <c r="E340" s="225"/>
    </row>
    <row r="341" spans="4:5" x14ac:dyDescent="0.35">
      <c r="D341" s="225"/>
      <c r="E341" s="225"/>
    </row>
    <row r="342" spans="4:5" x14ac:dyDescent="0.35">
      <c r="D342" s="225"/>
      <c r="E342" s="225"/>
    </row>
    <row r="343" spans="4:5" x14ac:dyDescent="0.35">
      <c r="D343" s="225"/>
      <c r="E343" s="225"/>
    </row>
    <row r="344" spans="4:5" x14ac:dyDescent="0.35">
      <c r="D344" s="225"/>
      <c r="E344" s="225"/>
    </row>
    <row r="345" spans="4:5" x14ac:dyDescent="0.35">
      <c r="D345" s="225"/>
      <c r="E345" s="225"/>
    </row>
    <row r="346" spans="4:5" x14ac:dyDescent="0.35">
      <c r="D346" s="225"/>
      <c r="E346" s="225"/>
    </row>
    <row r="347" spans="4:5" x14ac:dyDescent="0.35">
      <c r="D347" s="225"/>
      <c r="E347" s="225"/>
    </row>
    <row r="348" spans="4:5" x14ac:dyDescent="0.35">
      <c r="D348" s="225"/>
      <c r="E348" s="225"/>
    </row>
    <row r="349" spans="4:5" x14ac:dyDescent="0.35">
      <c r="D349" s="225"/>
      <c r="E349" s="225"/>
    </row>
    <row r="350" spans="4:5" x14ac:dyDescent="0.35">
      <c r="D350" s="225"/>
      <c r="E350" s="225"/>
    </row>
    <row r="351" spans="4:5" x14ac:dyDescent="0.35">
      <c r="D351" s="225"/>
      <c r="E351" s="225"/>
    </row>
    <row r="352" spans="4:5" x14ac:dyDescent="0.35">
      <c r="D352" s="225"/>
      <c r="E352" s="225"/>
    </row>
    <row r="353" spans="4:5" x14ac:dyDescent="0.35">
      <c r="D353" s="225"/>
      <c r="E353" s="225"/>
    </row>
    <row r="354" spans="4:5" x14ac:dyDescent="0.35">
      <c r="D354" s="225"/>
      <c r="E354" s="225"/>
    </row>
    <row r="355" spans="4:5" x14ac:dyDescent="0.35">
      <c r="D355" s="225"/>
      <c r="E355" s="225"/>
    </row>
    <row r="356" spans="4:5" x14ac:dyDescent="0.35">
      <c r="D356" s="225"/>
      <c r="E356" s="225"/>
    </row>
    <row r="357" spans="4:5" x14ac:dyDescent="0.35">
      <c r="D357" s="225"/>
      <c r="E357" s="225"/>
    </row>
    <row r="358" spans="4:5" x14ac:dyDescent="0.35">
      <c r="D358" s="225"/>
      <c r="E358" s="225"/>
    </row>
    <row r="359" spans="4:5" x14ac:dyDescent="0.35">
      <c r="D359" s="225"/>
      <c r="E359" s="225"/>
    </row>
    <row r="360" spans="4:5" x14ac:dyDescent="0.35">
      <c r="D360" s="225"/>
      <c r="E360" s="225"/>
    </row>
    <row r="361" spans="4:5" x14ac:dyDescent="0.35">
      <c r="D361" s="225"/>
      <c r="E361" s="225"/>
    </row>
    <row r="362" spans="4:5" x14ac:dyDescent="0.35">
      <c r="D362" s="225"/>
      <c r="E362" s="225"/>
    </row>
    <row r="363" spans="4:5" x14ac:dyDescent="0.35">
      <c r="D363" s="225"/>
      <c r="E363" s="225"/>
    </row>
    <row r="364" spans="4:5" x14ac:dyDescent="0.35">
      <c r="D364" s="225"/>
      <c r="E364" s="225"/>
    </row>
    <row r="365" spans="4:5" x14ac:dyDescent="0.35">
      <c r="D365" s="225"/>
      <c r="E365" s="225"/>
    </row>
    <row r="366" spans="4:5" x14ac:dyDescent="0.35">
      <c r="D366" s="225"/>
      <c r="E366" s="225"/>
    </row>
    <row r="367" spans="4:5" x14ac:dyDescent="0.35">
      <c r="D367" s="225"/>
      <c r="E367" s="225"/>
    </row>
    <row r="368" spans="4:5" x14ac:dyDescent="0.35">
      <c r="D368" s="225"/>
      <c r="E368" s="225"/>
    </row>
    <row r="369" spans="4:5" x14ac:dyDescent="0.35">
      <c r="D369" s="225"/>
      <c r="E369" s="225"/>
    </row>
    <row r="370" spans="4:5" x14ac:dyDescent="0.35">
      <c r="D370" s="225"/>
      <c r="E370" s="225"/>
    </row>
    <row r="371" spans="4:5" x14ac:dyDescent="0.35">
      <c r="D371" s="225"/>
      <c r="E371" s="225"/>
    </row>
    <row r="372" spans="4:5" x14ac:dyDescent="0.35">
      <c r="D372" s="225"/>
      <c r="E372" s="225"/>
    </row>
    <row r="373" spans="4:5" x14ac:dyDescent="0.35">
      <c r="D373" s="225"/>
      <c r="E373" s="225"/>
    </row>
    <row r="374" spans="4:5" x14ac:dyDescent="0.35">
      <c r="D374" s="225"/>
      <c r="E374" s="225"/>
    </row>
    <row r="375" spans="4:5" x14ac:dyDescent="0.35">
      <c r="D375" s="225"/>
      <c r="E375" s="225"/>
    </row>
    <row r="376" spans="4:5" x14ac:dyDescent="0.35">
      <c r="D376" s="225"/>
      <c r="E376" s="225"/>
    </row>
    <row r="377" spans="4:5" x14ac:dyDescent="0.35">
      <c r="D377" s="225"/>
      <c r="E377" s="225"/>
    </row>
    <row r="378" spans="4:5" x14ac:dyDescent="0.35">
      <c r="D378" s="225"/>
      <c r="E378" s="225"/>
    </row>
    <row r="379" spans="4:5" x14ac:dyDescent="0.35">
      <c r="D379" s="225"/>
      <c r="E379" s="225"/>
    </row>
    <row r="380" spans="4:5" x14ac:dyDescent="0.35">
      <c r="D380" s="225"/>
      <c r="E380" s="225"/>
    </row>
    <row r="381" spans="4:5" x14ac:dyDescent="0.35">
      <c r="D381" s="225"/>
      <c r="E381" s="225"/>
    </row>
    <row r="382" spans="4:5" x14ac:dyDescent="0.35">
      <c r="D382" s="225"/>
      <c r="E382" s="225"/>
    </row>
    <row r="383" spans="4:5" x14ac:dyDescent="0.35">
      <c r="D383" s="225"/>
      <c r="E383" s="225"/>
    </row>
    <row r="384" spans="4:5" x14ac:dyDescent="0.35">
      <c r="D384" s="225"/>
      <c r="E384" s="225"/>
    </row>
    <row r="385" spans="4:5" x14ac:dyDescent="0.35">
      <c r="D385" s="225"/>
      <c r="E385" s="225"/>
    </row>
    <row r="386" spans="4:5" x14ac:dyDescent="0.35">
      <c r="D386" s="225"/>
      <c r="E386" s="225"/>
    </row>
    <row r="387" spans="4:5" x14ac:dyDescent="0.35">
      <c r="D387" s="225"/>
      <c r="E387" s="225"/>
    </row>
    <row r="388" spans="4:5" x14ac:dyDescent="0.35">
      <c r="D388" s="225"/>
      <c r="E388" s="225"/>
    </row>
    <row r="389" spans="4:5" x14ac:dyDescent="0.35">
      <c r="D389" s="225"/>
      <c r="E389" s="225"/>
    </row>
    <row r="390" spans="4:5" x14ac:dyDescent="0.35">
      <c r="D390" s="225"/>
      <c r="E390" s="225"/>
    </row>
    <row r="391" spans="4:5" x14ac:dyDescent="0.35">
      <c r="D391" s="225"/>
      <c r="E391" s="225"/>
    </row>
    <row r="392" spans="4:5" x14ac:dyDescent="0.35">
      <c r="D392" s="225"/>
      <c r="E392" s="225"/>
    </row>
    <row r="393" spans="4:5" x14ac:dyDescent="0.35">
      <c r="D393" s="225"/>
      <c r="E393" s="225"/>
    </row>
    <row r="394" spans="4:5" x14ac:dyDescent="0.35">
      <c r="D394" s="225"/>
      <c r="E394" s="225"/>
    </row>
    <row r="395" spans="4:5" x14ac:dyDescent="0.35">
      <c r="D395" s="225"/>
      <c r="E395" s="225"/>
    </row>
    <row r="396" spans="4:5" x14ac:dyDescent="0.35">
      <c r="D396" s="225"/>
      <c r="E396" s="225"/>
    </row>
    <row r="397" spans="4:5" x14ac:dyDescent="0.35">
      <c r="D397" s="225"/>
      <c r="E397" s="225"/>
    </row>
    <row r="398" spans="4:5" x14ac:dyDescent="0.35">
      <c r="D398" s="225"/>
      <c r="E398" s="225"/>
    </row>
    <row r="399" spans="4:5" x14ac:dyDescent="0.35">
      <c r="D399" s="225"/>
      <c r="E399" s="225"/>
    </row>
    <row r="400" spans="4:5" x14ac:dyDescent="0.35">
      <c r="D400" s="225"/>
      <c r="E400" s="225"/>
    </row>
    <row r="401" spans="4:5" x14ac:dyDescent="0.35">
      <c r="D401" s="225"/>
      <c r="E401" s="225"/>
    </row>
    <row r="402" spans="4:5" x14ac:dyDescent="0.35">
      <c r="D402" s="225"/>
      <c r="E402" s="225"/>
    </row>
    <row r="403" spans="4:5" x14ac:dyDescent="0.35">
      <c r="D403" s="225"/>
      <c r="E403" s="225"/>
    </row>
    <row r="404" spans="4:5" x14ac:dyDescent="0.35">
      <c r="D404" s="225"/>
      <c r="E404" s="225"/>
    </row>
    <row r="405" spans="4:5" x14ac:dyDescent="0.35">
      <c r="D405" s="225"/>
      <c r="E405" s="225"/>
    </row>
    <row r="406" spans="4:5" x14ac:dyDescent="0.35">
      <c r="D406" s="225"/>
      <c r="E406" s="225"/>
    </row>
    <row r="407" spans="4:5" x14ac:dyDescent="0.35">
      <c r="D407" s="225"/>
      <c r="E407" s="225"/>
    </row>
    <row r="408" spans="4:5" x14ac:dyDescent="0.35">
      <c r="D408" s="225"/>
      <c r="E408" s="225"/>
    </row>
    <row r="409" spans="4:5" x14ac:dyDescent="0.35">
      <c r="D409" s="225"/>
      <c r="E409" s="225"/>
    </row>
    <row r="410" spans="4:5" x14ac:dyDescent="0.35">
      <c r="D410" s="225"/>
      <c r="E410" s="225"/>
    </row>
    <row r="411" spans="4:5" x14ac:dyDescent="0.35">
      <c r="D411" s="225"/>
      <c r="E411" s="225"/>
    </row>
    <row r="412" spans="4:5" x14ac:dyDescent="0.35">
      <c r="D412" s="225"/>
      <c r="E412" s="225"/>
    </row>
    <row r="413" spans="4:5" x14ac:dyDescent="0.35">
      <c r="D413" s="225"/>
      <c r="E413" s="225"/>
    </row>
    <row r="414" spans="4:5" x14ac:dyDescent="0.35">
      <c r="D414" s="225"/>
      <c r="E414" s="225"/>
    </row>
    <row r="415" spans="4:5" x14ac:dyDescent="0.35">
      <c r="D415" s="225"/>
      <c r="E415" s="225"/>
    </row>
    <row r="416" spans="4:5" x14ac:dyDescent="0.35">
      <c r="D416" s="225"/>
      <c r="E416" s="225"/>
    </row>
    <row r="417" spans="4:5" x14ac:dyDescent="0.35">
      <c r="D417" s="225"/>
      <c r="E417" s="225"/>
    </row>
    <row r="418" spans="4:5" x14ac:dyDescent="0.35">
      <c r="D418" s="225"/>
      <c r="E418" s="225"/>
    </row>
    <row r="419" spans="4:5" x14ac:dyDescent="0.35">
      <c r="D419" s="225"/>
      <c r="E419" s="225"/>
    </row>
    <row r="420" spans="4:5" x14ac:dyDescent="0.35">
      <c r="D420" s="225"/>
      <c r="E420" s="225"/>
    </row>
    <row r="421" spans="4:5" x14ac:dyDescent="0.35">
      <c r="D421" s="225"/>
      <c r="E421" s="225"/>
    </row>
    <row r="422" spans="4:5" x14ac:dyDescent="0.35">
      <c r="D422" s="225"/>
      <c r="E422" s="225"/>
    </row>
    <row r="423" spans="4:5" x14ac:dyDescent="0.35">
      <c r="D423" s="225"/>
      <c r="E423" s="225"/>
    </row>
    <row r="424" spans="4:5" x14ac:dyDescent="0.35">
      <c r="D424" s="225"/>
      <c r="E424" s="225"/>
    </row>
    <row r="425" spans="4:5" x14ac:dyDescent="0.35">
      <c r="D425" s="225"/>
      <c r="E425" s="225"/>
    </row>
    <row r="426" spans="4:5" x14ac:dyDescent="0.35">
      <c r="D426" s="225"/>
      <c r="E426" s="225"/>
    </row>
    <row r="427" spans="4:5" x14ac:dyDescent="0.35">
      <c r="D427" s="225"/>
      <c r="E427" s="225"/>
    </row>
    <row r="428" spans="4:5" x14ac:dyDescent="0.35">
      <c r="D428" s="225"/>
      <c r="E428" s="225"/>
    </row>
    <row r="429" spans="4:5" x14ac:dyDescent="0.35">
      <c r="D429" s="225"/>
      <c r="E429" s="225"/>
    </row>
    <row r="430" spans="4:5" x14ac:dyDescent="0.35">
      <c r="D430" s="225"/>
      <c r="E430" s="225"/>
    </row>
    <row r="431" spans="4:5" x14ac:dyDescent="0.35">
      <c r="D431" s="225"/>
      <c r="E431" s="225"/>
    </row>
    <row r="432" spans="4:5" x14ac:dyDescent="0.35">
      <c r="D432" s="225"/>
      <c r="E432" s="225"/>
    </row>
    <row r="433" spans="4:5" x14ac:dyDescent="0.35">
      <c r="D433" s="225"/>
      <c r="E433" s="225"/>
    </row>
    <row r="434" spans="4:5" x14ac:dyDescent="0.35">
      <c r="D434" s="225"/>
      <c r="E434" s="225"/>
    </row>
    <row r="435" spans="4:5" x14ac:dyDescent="0.35">
      <c r="D435" s="225"/>
      <c r="E435" s="225"/>
    </row>
    <row r="436" spans="4:5" x14ac:dyDescent="0.35">
      <c r="D436" s="225"/>
      <c r="E436" s="225"/>
    </row>
    <row r="437" spans="4:5" x14ac:dyDescent="0.35">
      <c r="D437" s="225"/>
      <c r="E437" s="225"/>
    </row>
    <row r="438" spans="4:5" x14ac:dyDescent="0.35">
      <c r="D438" s="225"/>
      <c r="E438" s="225"/>
    </row>
    <row r="439" spans="4:5" x14ac:dyDescent="0.35">
      <c r="D439" s="225"/>
      <c r="E439" s="225"/>
    </row>
    <row r="440" spans="4:5" x14ac:dyDescent="0.35">
      <c r="D440" s="225"/>
      <c r="E440" s="225"/>
    </row>
    <row r="441" spans="4:5" x14ac:dyDescent="0.35">
      <c r="D441" s="225"/>
      <c r="E441" s="225"/>
    </row>
    <row r="442" spans="4:5" x14ac:dyDescent="0.35">
      <c r="D442" s="225"/>
      <c r="E442" s="225"/>
    </row>
    <row r="443" spans="4:5" x14ac:dyDescent="0.35">
      <c r="D443" s="225"/>
      <c r="E443" s="225"/>
    </row>
    <row r="444" spans="4:5" x14ac:dyDescent="0.35">
      <c r="D444" s="225"/>
      <c r="E444" s="225"/>
    </row>
    <row r="445" spans="4:5" x14ac:dyDescent="0.35">
      <c r="D445" s="225"/>
      <c r="E445" s="225"/>
    </row>
    <row r="446" spans="4:5" x14ac:dyDescent="0.35">
      <c r="D446" s="225"/>
      <c r="E446" s="225"/>
    </row>
    <row r="447" spans="4:5" x14ac:dyDescent="0.35">
      <c r="D447" s="225"/>
      <c r="E447" s="225"/>
    </row>
    <row r="448" spans="4:5" x14ac:dyDescent="0.35">
      <c r="D448" s="225"/>
      <c r="E448" s="225"/>
    </row>
    <row r="449" spans="4:5" x14ac:dyDescent="0.35">
      <c r="D449" s="225"/>
      <c r="E449" s="225"/>
    </row>
    <row r="450" spans="4:5" x14ac:dyDescent="0.35">
      <c r="D450" s="225"/>
      <c r="E450" s="225"/>
    </row>
    <row r="451" spans="4:5" x14ac:dyDescent="0.35">
      <c r="D451" s="225"/>
      <c r="E451" s="225"/>
    </row>
    <row r="452" spans="4:5" x14ac:dyDescent="0.35">
      <c r="D452" s="225"/>
      <c r="E452" s="225"/>
    </row>
    <row r="453" spans="4:5" x14ac:dyDescent="0.35">
      <c r="D453" s="225"/>
      <c r="E453" s="225"/>
    </row>
    <row r="454" spans="4:5" x14ac:dyDescent="0.35">
      <c r="D454" s="225"/>
      <c r="E454" s="225"/>
    </row>
    <row r="455" spans="4:5" x14ac:dyDescent="0.35">
      <c r="D455" s="225"/>
      <c r="E455" s="225"/>
    </row>
    <row r="456" spans="4:5" x14ac:dyDescent="0.35">
      <c r="D456" s="225"/>
      <c r="E456" s="225"/>
    </row>
    <row r="457" spans="4:5" x14ac:dyDescent="0.35">
      <c r="D457" s="225"/>
      <c r="E457" s="225"/>
    </row>
    <row r="458" spans="4:5" x14ac:dyDescent="0.35">
      <c r="D458" s="225"/>
      <c r="E458" s="225"/>
    </row>
    <row r="459" spans="4:5" x14ac:dyDescent="0.35">
      <c r="D459" s="225"/>
      <c r="E459" s="225"/>
    </row>
    <row r="460" spans="4:5" x14ac:dyDescent="0.35">
      <c r="D460" s="225"/>
      <c r="E460" s="225"/>
    </row>
    <row r="461" spans="4:5" x14ac:dyDescent="0.35">
      <c r="D461" s="225"/>
      <c r="E461" s="225"/>
    </row>
    <row r="462" spans="4:5" x14ac:dyDescent="0.35">
      <c r="D462" s="225"/>
      <c r="E462" s="225"/>
    </row>
    <row r="463" spans="4:5" x14ac:dyDescent="0.35">
      <c r="D463" s="225"/>
      <c r="E463" s="225"/>
    </row>
    <row r="464" spans="4:5" x14ac:dyDescent="0.35">
      <c r="D464" s="225"/>
      <c r="E464" s="225"/>
    </row>
    <row r="465" spans="4:5" x14ac:dyDescent="0.35">
      <c r="D465" s="225"/>
      <c r="E465" s="225"/>
    </row>
    <row r="466" spans="4:5" x14ac:dyDescent="0.35">
      <c r="D466" s="225"/>
      <c r="E466" s="225"/>
    </row>
    <row r="467" spans="4:5" x14ac:dyDescent="0.35">
      <c r="D467" s="225"/>
      <c r="E467" s="225"/>
    </row>
    <row r="468" spans="4:5" x14ac:dyDescent="0.35">
      <c r="D468" s="225"/>
      <c r="E468" s="225"/>
    </row>
    <row r="469" spans="4:5" x14ac:dyDescent="0.35">
      <c r="D469" s="225"/>
      <c r="E469" s="225"/>
    </row>
    <row r="470" spans="4:5" x14ac:dyDescent="0.35">
      <c r="D470" s="225"/>
      <c r="E470" s="225"/>
    </row>
    <row r="471" spans="4:5" x14ac:dyDescent="0.35">
      <c r="D471" s="225"/>
      <c r="E471" s="225"/>
    </row>
    <row r="472" spans="4:5" x14ac:dyDescent="0.35">
      <c r="D472" s="225"/>
      <c r="E472" s="225"/>
    </row>
    <row r="473" spans="4:5" x14ac:dyDescent="0.35">
      <c r="D473" s="225"/>
      <c r="E473" s="225"/>
    </row>
    <row r="474" spans="4:5" x14ac:dyDescent="0.35">
      <c r="D474" s="225"/>
      <c r="E474" s="225"/>
    </row>
    <row r="475" spans="4:5" x14ac:dyDescent="0.35">
      <c r="D475" s="225"/>
      <c r="E475" s="225"/>
    </row>
    <row r="476" spans="4:5" x14ac:dyDescent="0.35">
      <c r="D476" s="225"/>
      <c r="E476" s="225"/>
    </row>
    <row r="477" spans="4:5" x14ac:dyDescent="0.35">
      <c r="D477" s="225"/>
      <c r="E477" s="225"/>
    </row>
    <row r="478" spans="4:5" x14ac:dyDescent="0.35">
      <c r="D478" s="225"/>
      <c r="E478" s="225"/>
    </row>
    <row r="479" spans="4:5" x14ac:dyDescent="0.35">
      <c r="D479" s="225"/>
      <c r="E479" s="225"/>
    </row>
    <row r="480" spans="4:5" x14ac:dyDescent="0.35">
      <c r="D480" s="225"/>
      <c r="E480" s="225"/>
    </row>
    <row r="481" spans="4:5" x14ac:dyDescent="0.35">
      <c r="D481" s="225"/>
      <c r="E481" s="225"/>
    </row>
    <row r="482" spans="4:5" x14ac:dyDescent="0.35">
      <c r="D482" s="225"/>
      <c r="E482" s="225"/>
    </row>
    <row r="483" spans="4:5" x14ac:dyDescent="0.35">
      <c r="D483" s="225"/>
      <c r="E483" s="225"/>
    </row>
    <row r="484" spans="4:5" x14ac:dyDescent="0.35">
      <c r="D484" s="225"/>
      <c r="E484" s="225"/>
    </row>
    <row r="485" spans="4:5" x14ac:dyDescent="0.35">
      <c r="D485" s="225"/>
      <c r="E485" s="225"/>
    </row>
    <row r="486" spans="4:5" x14ac:dyDescent="0.35">
      <c r="D486" s="225"/>
      <c r="E486" s="225"/>
    </row>
    <row r="487" spans="4:5" x14ac:dyDescent="0.35">
      <c r="D487" s="225"/>
      <c r="E487" s="225"/>
    </row>
    <row r="488" spans="4:5" x14ac:dyDescent="0.35">
      <c r="D488" s="225"/>
      <c r="E488" s="225"/>
    </row>
    <row r="489" spans="4:5" x14ac:dyDescent="0.35">
      <c r="D489" s="225"/>
      <c r="E489" s="225"/>
    </row>
    <row r="490" spans="4:5" x14ac:dyDescent="0.35">
      <c r="D490" s="225"/>
      <c r="E490" s="225"/>
    </row>
    <row r="491" spans="4:5" x14ac:dyDescent="0.35">
      <c r="D491" s="225"/>
      <c r="E491" s="225"/>
    </row>
    <row r="492" spans="4:5" x14ac:dyDescent="0.35">
      <c r="D492" s="225"/>
      <c r="E492" s="225"/>
    </row>
    <row r="493" spans="4:5" x14ac:dyDescent="0.35">
      <c r="D493" s="225"/>
      <c r="E493" s="225"/>
    </row>
    <row r="494" spans="4:5" x14ac:dyDescent="0.35">
      <c r="D494" s="225"/>
      <c r="E494" s="225"/>
    </row>
    <row r="495" spans="4:5" x14ac:dyDescent="0.35">
      <c r="D495" s="225"/>
      <c r="E495" s="225"/>
    </row>
    <row r="496" spans="4:5" x14ac:dyDescent="0.35">
      <c r="D496" s="225"/>
      <c r="E496" s="225"/>
    </row>
    <row r="497" spans="4:5" x14ac:dyDescent="0.35">
      <c r="D497" s="225"/>
      <c r="E497" s="225"/>
    </row>
    <row r="498" spans="4:5" x14ac:dyDescent="0.35">
      <c r="D498" s="225"/>
      <c r="E498" s="225"/>
    </row>
    <row r="499" spans="4:5" x14ac:dyDescent="0.35">
      <c r="D499" s="225"/>
      <c r="E499" s="225"/>
    </row>
    <row r="500" spans="4:5" x14ac:dyDescent="0.35">
      <c r="D500" s="225"/>
      <c r="E500" s="225"/>
    </row>
    <row r="501" spans="4:5" x14ac:dyDescent="0.35">
      <c r="D501" s="225"/>
      <c r="E501" s="225"/>
    </row>
    <row r="502" spans="4:5" x14ac:dyDescent="0.35">
      <c r="D502" s="225"/>
      <c r="E502" s="225"/>
    </row>
    <row r="503" spans="4:5" x14ac:dyDescent="0.35">
      <c r="D503" s="225"/>
      <c r="E503" s="225"/>
    </row>
    <row r="504" spans="4:5" x14ac:dyDescent="0.35">
      <c r="D504" s="225"/>
      <c r="E504" s="225"/>
    </row>
    <row r="505" spans="4:5" x14ac:dyDescent="0.35">
      <c r="D505" s="225"/>
      <c r="E505" s="225"/>
    </row>
    <row r="506" spans="4:5" x14ac:dyDescent="0.35">
      <c r="D506" s="225"/>
      <c r="E506" s="225"/>
    </row>
    <row r="507" spans="4:5" x14ac:dyDescent="0.35">
      <c r="D507" s="225"/>
      <c r="E507" s="225"/>
    </row>
    <row r="508" spans="4:5" x14ac:dyDescent="0.35">
      <c r="D508" s="225"/>
      <c r="E508" s="225"/>
    </row>
    <row r="509" spans="4:5" x14ac:dyDescent="0.35">
      <c r="D509" s="225"/>
      <c r="E509" s="225"/>
    </row>
    <row r="510" spans="4:5" x14ac:dyDescent="0.35">
      <c r="D510" s="225"/>
      <c r="E510" s="225"/>
    </row>
    <row r="511" spans="4:5" x14ac:dyDescent="0.35">
      <c r="D511" s="225"/>
      <c r="E511" s="225"/>
    </row>
    <row r="512" spans="4:5" x14ac:dyDescent="0.35">
      <c r="D512" s="225"/>
      <c r="E512" s="225"/>
    </row>
    <row r="513" spans="4:5" x14ac:dyDescent="0.35">
      <c r="D513" s="225"/>
      <c r="E513" s="225"/>
    </row>
    <row r="514" spans="4:5" x14ac:dyDescent="0.35">
      <c r="D514" s="225"/>
      <c r="E514" s="225"/>
    </row>
    <row r="515" spans="4:5" x14ac:dyDescent="0.35">
      <c r="D515" s="225"/>
      <c r="E515" s="225"/>
    </row>
    <row r="516" spans="4:5" x14ac:dyDescent="0.35">
      <c r="D516" s="225"/>
      <c r="E516" s="225"/>
    </row>
    <row r="517" spans="4:5" x14ac:dyDescent="0.35">
      <c r="D517" s="225"/>
      <c r="E517" s="225"/>
    </row>
  </sheetData>
  <phoneticPr fontId="28" type="noConversion"/>
  <dataValidations count="4">
    <dataValidation type="date" allowBlank="1" showInputMessage="1" showErrorMessage="1" errorTitle="Date entry error" error="Please enter a valid date." sqref="D37:D517" xr:uid="{00000000-0002-0000-0700-000000000000}">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E37:E517" xr:uid="{00000000-0002-0000-0700-000001000000}">
      <formula1>D37</formula1>
    </dataValidation>
    <dataValidation allowBlank="1" showInputMessage="1" showErrorMessage="1" errorTitle="Date entry error" error="Please enter a valid date." sqref="D5:D36" xr:uid="{00000000-0002-0000-0700-000002000000}"/>
    <dataValidation operator="greaterThan" allowBlank="1" showInputMessage="1" showErrorMessage="1" errorTitle="Date entry error" error="Please enter a valid capacity effective end date that is after the capacity effective start date." sqref="E5:E36" xr:uid="{00000000-0002-0000-0700-000003000000}"/>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5000000}">
          <x14:formula1>
            <xm:f>'ID and Local Area'!$K$15:$K$17</xm:f>
          </x14:formula1>
          <xm:sqref>F5:F1048576</xm:sqref>
        </x14:dataValidation>
        <x14:dataValidation type="list" allowBlank="1" showInputMessage="1" showErrorMessage="1" xr:uid="{00000000-0002-0000-0700-000007000000}">
          <x14:formula1>
            <xm:f>'ID and Local Area'!$I:$I</xm:f>
          </x14:formula1>
          <xm:sqref>C5:C36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sheetPr>
  <dimension ref="A1:XFD54"/>
  <sheetViews>
    <sheetView showGridLines="0" tabSelected="1" workbookViewId="0">
      <selection activeCell="B4" sqref="B4"/>
    </sheetView>
  </sheetViews>
  <sheetFormatPr defaultColWidth="8.86328125" defaultRowHeight="12" customHeight="1" x14ac:dyDescent="0.35"/>
  <cols>
    <col min="1" max="1" width="64.73046875" style="1" customWidth="1"/>
    <col min="2" max="2" width="64" style="1" customWidth="1"/>
    <col min="3" max="16384" width="8.86328125" style="1"/>
  </cols>
  <sheetData>
    <row r="1" spans="1:3" ht="17.25" customHeight="1" x14ac:dyDescent="0.5">
      <c r="A1" s="6" t="s">
        <v>384</v>
      </c>
      <c r="B1" s="2"/>
      <c r="C1" s="3"/>
    </row>
    <row r="2" spans="1:3" ht="12" customHeight="1" x14ac:dyDescent="0.5">
      <c r="A2" s="2"/>
      <c r="B2" s="2"/>
      <c r="C2" s="3"/>
    </row>
    <row r="3" spans="1:3" ht="12" customHeight="1" x14ac:dyDescent="0.5">
      <c r="A3" s="8" t="s">
        <v>427</v>
      </c>
      <c r="B3" s="209" t="s">
        <v>2220</v>
      </c>
      <c r="C3" s="3"/>
    </row>
    <row r="4" spans="1:3" ht="12" customHeight="1" x14ac:dyDescent="0.4">
      <c r="A4" s="8" t="s">
        <v>380</v>
      </c>
      <c r="B4" s="13"/>
    </row>
    <row r="5" spans="1:3" ht="12" customHeight="1" x14ac:dyDescent="0.4">
      <c r="A5" s="8" t="s">
        <v>390</v>
      </c>
      <c r="B5" s="13"/>
    </row>
    <row r="6" spans="1:3" ht="12" customHeight="1" x14ac:dyDescent="0.4">
      <c r="A6" s="8" t="s">
        <v>173</v>
      </c>
      <c r="B6" s="13"/>
    </row>
    <row r="7" spans="1:3" s="42" customFormat="1" ht="12" customHeight="1" x14ac:dyDescent="0.4">
      <c r="A7" s="8" t="s">
        <v>371</v>
      </c>
      <c r="B7" s="41"/>
    </row>
    <row r="8" spans="1:3" s="42" customFormat="1" ht="12" customHeight="1" x14ac:dyDescent="0.4">
      <c r="A8" s="4"/>
      <c r="B8" s="43"/>
    </row>
    <row r="9" spans="1:3" s="42" customFormat="1" ht="12" customHeight="1" x14ac:dyDescent="0.4">
      <c r="A9" s="5" t="s">
        <v>379</v>
      </c>
      <c r="B9" s="43"/>
    </row>
    <row r="10" spans="1:3" s="42" customFormat="1" ht="12" customHeight="1" x14ac:dyDescent="0.35">
      <c r="A10" s="44" t="s">
        <v>372</v>
      </c>
      <c r="B10" s="43"/>
    </row>
    <row r="11" spans="1:3" s="42" customFormat="1" ht="12" customHeight="1" x14ac:dyDescent="0.35">
      <c r="A11" s="44" t="s">
        <v>374</v>
      </c>
      <c r="B11" s="43"/>
    </row>
    <row r="12" spans="1:3" s="42" customFormat="1" ht="12" customHeight="1" x14ac:dyDescent="0.35">
      <c r="A12" s="44" t="s">
        <v>375</v>
      </c>
      <c r="B12" s="43"/>
    </row>
    <row r="13" spans="1:3" s="42" customFormat="1" ht="12" customHeight="1" x14ac:dyDescent="0.35">
      <c r="A13" s="44" t="s">
        <v>373</v>
      </c>
      <c r="B13" s="43"/>
    </row>
    <row r="14" spans="1:3" s="42" customFormat="1" ht="12" customHeight="1" x14ac:dyDescent="0.35">
      <c r="A14" s="44"/>
      <c r="B14" s="43"/>
    </row>
    <row r="15" spans="1:3" s="42" customFormat="1" ht="12" customHeight="1" x14ac:dyDescent="0.35">
      <c r="A15" s="45" t="s">
        <v>381</v>
      </c>
      <c r="B15" s="43"/>
    </row>
    <row r="16" spans="1:3" s="42" customFormat="1" ht="15.75" customHeight="1" x14ac:dyDescent="0.35">
      <c r="A16" s="45" t="s">
        <v>404</v>
      </c>
      <c r="B16" s="43"/>
    </row>
    <row r="17" spans="1:16384" s="42" customFormat="1" ht="42.75" customHeight="1" x14ac:dyDescent="0.35">
      <c r="A17" s="45" t="s">
        <v>402</v>
      </c>
      <c r="B17" s="43"/>
    </row>
    <row r="18" spans="1:16384" s="42" customFormat="1" ht="40.5" customHeight="1" x14ac:dyDescent="0.35">
      <c r="A18" s="45" t="s">
        <v>403</v>
      </c>
      <c r="B18" s="43"/>
    </row>
    <row r="19" spans="1:16384" s="42" customFormat="1" ht="12" customHeight="1" x14ac:dyDescent="0.35">
      <c r="A19" s="44"/>
      <c r="B19" s="46"/>
    </row>
    <row r="20" spans="1:16384" s="42" customFormat="1" ht="12" customHeight="1" x14ac:dyDescent="0.4">
      <c r="A20" s="8" t="s">
        <v>385</v>
      </c>
      <c r="B20" s="41"/>
    </row>
    <row r="21" spans="1:16384" s="42" customFormat="1" ht="12" customHeight="1" x14ac:dyDescent="0.4">
      <c r="A21" s="8" t="s">
        <v>397</v>
      </c>
      <c r="B21" s="266"/>
    </row>
    <row r="22" spans="1:16384" s="42" customFormat="1" ht="12" customHeight="1" x14ac:dyDescent="0.4">
      <c r="A22" s="284" t="s">
        <v>2028</v>
      </c>
      <c r="B22" s="285"/>
      <c r="C22" s="8"/>
      <c r="D22" s="268"/>
      <c r="E22" s="8"/>
      <c r="F22" s="268"/>
      <c r="G22" s="8"/>
      <c r="H22" s="268"/>
      <c r="I22" s="8"/>
      <c r="J22" s="268"/>
      <c r="K22" s="8"/>
      <c r="L22" s="268"/>
      <c r="M22" s="8"/>
      <c r="N22" s="268"/>
      <c r="O22" s="8"/>
      <c r="P22" s="268"/>
      <c r="Q22" s="8"/>
      <c r="R22" s="268"/>
      <c r="S22" s="8"/>
      <c r="T22" s="268"/>
      <c r="U22" s="8"/>
      <c r="V22" s="268"/>
      <c r="W22" s="8"/>
      <c r="X22" s="268"/>
      <c r="Y22" s="8"/>
      <c r="Z22" s="268"/>
      <c r="AA22" s="8"/>
      <c r="AB22" s="268"/>
      <c r="AC22" s="8"/>
      <c r="AD22" s="268"/>
      <c r="AE22" s="8"/>
      <c r="AF22" s="268"/>
      <c r="AG22" s="8"/>
      <c r="AH22" s="268"/>
      <c r="AI22" s="8"/>
      <c r="AJ22" s="268"/>
      <c r="AK22" s="8"/>
      <c r="AL22" s="268"/>
      <c r="AM22" s="8"/>
      <c r="AN22" s="268"/>
      <c r="AO22" s="8"/>
      <c r="AP22" s="268"/>
      <c r="AQ22" s="8"/>
      <c r="AR22" s="268"/>
      <c r="AS22" s="8"/>
      <c r="AT22" s="268"/>
      <c r="AU22" s="8"/>
      <c r="AV22" s="268"/>
      <c r="AW22" s="8"/>
      <c r="AX22" s="268"/>
      <c r="AY22" s="8"/>
      <c r="AZ22" s="268"/>
      <c r="BA22" s="8"/>
      <c r="BB22" s="268"/>
      <c r="BC22" s="8"/>
      <c r="BD22" s="268"/>
      <c r="BE22" s="8"/>
      <c r="BF22" s="268"/>
      <c r="BG22" s="8"/>
      <c r="BH22" s="268"/>
      <c r="BI22" s="8"/>
      <c r="BJ22" s="268"/>
      <c r="BK22" s="8"/>
      <c r="BL22" s="268"/>
      <c r="BM22" s="8"/>
      <c r="BN22" s="268"/>
      <c r="BO22" s="8"/>
      <c r="BP22" s="268"/>
      <c r="BQ22" s="8"/>
      <c r="BR22" s="268"/>
      <c r="BS22" s="8"/>
      <c r="BT22" s="268"/>
      <c r="BU22" s="8"/>
      <c r="BV22" s="268"/>
      <c r="BW22" s="8"/>
      <c r="BX22" s="268"/>
      <c r="BY22" s="8"/>
      <c r="BZ22" s="268"/>
      <c r="CA22" s="8"/>
      <c r="CB22" s="268"/>
      <c r="CC22" s="8"/>
      <c r="CD22" s="268"/>
      <c r="CE22" s="8"/>
      <c r="CF22" s="268"/>
      <c r="CG22" s="8"/>
      <c r="CH22" s="268"/>
      <c r="CI22" s="8"/>
      <c r="CJ22" s="268"/>
      <c r="CK22" s="8"/>
      <c r="CL22" s="268"/>
      <c r="CM22" s="8"/>
      <c r="CN22" s="268"/>
      <c r="CO22" s="8"/>
      <c r="CP22" s="268"/>
      <c r="CQ22" s="8"/>
      <c r="CR22" s="268"/>
      <c r="CS22" s="8"/>
      <c r="CT22" s="268"/>
      <c r="CU22" s="8"/>
      <c r="CV22" s="268"/>
      <c r="CW22" s="8"/>
      <c r="CX22" s="268"/>
      <c r="CY22" s="8"/>
      <c r="CZ22" s="268"/>
      <c r="DA22" s="8"/>
      <c r="DB22" s="268"/>
      <c r="DC22" s="8"/>
      <c r="DD22" s="268"/>
      <c r="DE22" s="8"/>
      <c r="DF22" s="268"/>
      <c r="DG22" s="8"/>
      <c r="DH22" s="268"/>
      <c r="DI22" s="8"/>
      <c r="DJ22" s="268"/>
      <c r="DK22" s="8"/>
      <c r="DL22" s="268"/>
      <c r="DM22" s="8"/>
      <c r="DN22" s="268"/>
      <c r="DO22" s="8"/>
      <c r="DP22" s="268"/>
      <c r="DQ22" s="8"/>
      <c r="DR22" s="268"/>
      <c r="DS22" s="8"/>
      <c r="DT22" s="268"/>
      <c r="DU22" s="8"/>
      <c r="DV22" s="268"/>
      <c r="DW22" s="8"/>
      <c r="DX22" s="268"/>
      <c r="DY22" s="8"/>
      <c r="DZ22" s="268"/>
      <c r="EA22" s="8"/>
      <c r="EB22" s="268"/>
      <c r="EC22" s="8"/>
      <c r="ED22" s="268"/>
      <c r="EE22" s="8"/>
      <c r="EF22" s="268"/>
      <c r="EG22" s="8"/>
      <c r="EH22" s="268"/>
      <c r="EI22" s="8"/>
      <c r="EJ22" s="268"/>
      <c r="EK22" s="8"/>
      <c r="EL22" s="268"/>
      <c r="EM22" s="8"/>
      <c r="EN22" s="268"/>
      <c r="EO22" s="8"/>
      <c r="EP22" s="268"/>
      <c r="EQ22" s="8"/>
      <c r="ER22" s="268"/>
      <c r="ES22" s="8"/>
      <c r="ET22" s="268"/>
      <c r="EU22" s="8"/>
      <c r="EV22" s="268"/>
      <c r="EW22" s="8"/>
      <c r="EX22" s="268"/>
      <c r="EY22" s="8"/>
      <c r="EZ22" s="268"/>
      <c r="FA22" s="8"/>
      <c r="FB22" s="268"/>
      <c r="FC22" s="8"/>
      <c r="FD22" s="268"/>
      <c r="FE22" s="8"/>
      <c r="FF22" s="268"/>
      <c r="FG22" s="8"/>
      <c r="FH22" s="268"/>
      <c r="FI22" s="8"/>
      <c r="FJ22" s="268"/>
      <c r="FK22" s="8"/>
      <c r="FL22" s="268"/>
      <c r="FM22" s="8"/>
      <c r="FN22" s="268"/>
      <c r="FO22" s="8"/>
      <c r="FP22" s="268"/>
      <c r="FQ22" s="8"/>
      <c r="FR22" s="268"/>
      <c r="FS22" s="8"/>
      <c r="FT22" s="268"/>
      <c r="FU22" s="8"/>
      <c r="FV22" s="268"/>
      <c r="FW22" s="8"/>
      <c r="FX22" s="268"/>
      <c r="FY22" s="8"/>
      <c r="FZ22" s="268"/>
      <c r="GA22" s="8"/>
      <c r="GB22" s="268"/>
      <c r="GC22" s="8"/>
      <c r="GD22" s="268"/>
      <c r="GE22" s="8"/>
      <c r="GF22" s="268"/>
      <c r="GG22" s="8"/>
      <c r="GH22" s="268"/>
      <c r="GI22" s="8"/>
      <c r="GJ22" s="268"/>
      <c r="GK22" s="8"/>
      <c r="GL22" s="268"/>
      <c r="GM22" s="8"/>
      <c r="GN22" s="268"/>
      <c r="GO22" s="8"/>
      <c r="GP22" s="268"/>
      <c r="GQ22" s="8"/>
      <c r="GR22" s="268"/>
      <c r="GS22" s="8"/>
      <c r="GT22" s="268"/>
      <c r="GU22" s="8"/>
      <c r="GV22" s="268"/>
      <c r="GW22" s="8"/>
      <c r="GX22" s="268"/>
      <c r="GY22" s="8"/>
      <c r="GZ22" s="268"/>
      <c r="HA22" s="8"/>
      <c r="HB22" s="268"/>
      <c r="HC22" s="8"/>
      <c r="HD22" s="268"/>
      <c r="HE22" s="8"/>
      <c r="HF22" s="268"/>
      <c r="HG22" s="8"/>
      <c r="HH22" s="268"/>
      <c r="HI22" s="8"/>
      <c r="HJ22" s="268"/>
      <c r="HK22" s="8"/>
      <c r="HL22" s="268"/>
      <c r="HM22" s="8"/>
      <c r="HN22" s="268"/>
      <c r="HO22" s="8"/>
      <c r="HP22" s="268"/>
      <c r="HQ22" s="8"/>
      <c r="HR22" s="268"/>
      <c r="HS22" s="8"/>
      <c r="HT22" s="268"/>
      <c r="HU22" s="8"/>
      <c r="HV22" s="268"/>
      <c r="HW22" s="8"/>
      <c r="HX22" s="268"/>
      <c r="HY22" s="8"/>
      <c r="HZ22" s="268"/>
      <c r="IA22" s="8"/>
      <c r="IB22" s="268"/>
      <c r="IC22" s="8"/>
      <c r="ID22" s="268"/>
      <c r="IE22" s="8"/>
      <c r="IF22" s="268"/>
      <c r="IG22" s="8"/>
      <c r="IH22" s="268"/>
      <c r="II22" s="8"/>
      <c r="IJ22" s="268"/>
      <c r="IK22" s="8"/>
      <c r="IL22" s="268"/>
      <c r="IM22" s="8"/>
      <c r="IN22" s="268"/>
      <c r="IO22" s="8"/>
      <c r="IP22" s="268"/>
      <c r="IQ22" s="8"/>
      <c r="IR22" s="268"/>
      <c r="IS22" s="8"/>
      <c r="IT22" s="268"/>
      <c r="IU22" s="8"/>
      <c r="IV22" s="268"/>
      <c r="IW22" s="8"/>
      <c r="IX22" s="268"/>
      <c r="IY22" s="8"/>
      <c r="IZ22" s="268"/>
      <c r="JA22" s="8"/>
      <c r="JB22" s="268"/>
      <c r="JC22" s="8"/>
      <c r="JD22" s="268"/>
      <c r="JE22" s="8"/>
      <c r="JF22" s="268"/>
      <c r="JG22" s="8"/>
      <c r="JH22" s="268"/>
      <c r="JI22" s="8"/>
      <c r="JJ22" s="268"/>
      <c r="JK22" s="8"/>
      <c r="JL22" s="268"/>
      <c r="JM22" s="8"/>
      <c r="JN22" s="268"/>
      <c r="JO22" s="8"/>
      <c r="JP22" s="268"/>
      <c r="JQ22" s="8"/>
      <c r="JR22" s="268"/>
      <c r="JS22" s="8"/>
      <c r="JT22" s="268"/>
      <c r="JU22" s="8"/>
      <c r="JV22" s="268"/>
      <c r="JW22" s="8"/>
      <c r="JX22" s="268"/>
      <c r="JY22" s="8"/>
      <c r="JZ22" s="268"/>
      <c r="KA22" s="8"/>
      <c r="KB22" s="268"/>
      <c r="KC22" s="8"/>
      <c r="KD22" s="268"/>
      <c r="KE22" s="8"/>
      <c r="KF22" s="268"/>
      <c r="KG22" s="8"/>
      <c r="KH22" s="268"/>
      <c r="KI22" s="8"/>
      <c r="KJ22" s="268"/>
      <c r="KK22" s="8"/>
      <c r="KL22" s="268"/>
      <c r="KM22" s="8"/>
      <c r="KN22" s="268"/>
      <c r="KO22" s="8"/>
      <c r="KP22" s="268"/>
      <c r="KQ22" s="8"/>
      <c r="KR22" s="268"/>
      <c r="KS22" s="8"/>
      <c r="KT22" s="268"/>
      <c r="KU22" s="8"/>
      <c r="KV22" s="268"/>
      <c r="KW22" s="8"/>
      <c r="KX22" s="268"/>
      <c r="KY22" s="8"/>
      <c r="KZ22" s="268"/>
      <c r="LA22" s="8"/>
      <c r="LB22" s="268"/>
      <c r="LC22" s="8"/>
      <c r="LD22" s="268"/>
      <c r="LE22" s="8"/>
      <c r="LF22" s="268"/>
      <c r="LG22" s="8"/>
      <c r="LH22" s="268"/>
      <c r="LI22" s="8"/>
      <c r="LJ22" s="268"/>
      <c r="LK22" s="8"/>
      <c r="LL22" s="268"/>
      <c r="LM22" s="8"/>
      <c r="LN22" s="268"/>
      <c r="LO22" s="8"/>
      <c r="LP22" s="268"/>
      <c r="LQ22" s="8"/>
      <c r="LR22" s="268"/>
      <c r="LS22" s="8"/>
      <c r="LT22" s="268"/>
      <c r="LU22" s="8"/>
      <c r="LV22" s="268"/>
      <c r="LW22" s="8"/>
      <c r="LX22" s="268"/>
      <c r="LY22" s="8"/>
      <c r="LZ22" s="268"/>
      <c r="MA22" s="8"/>
      <c r="MB22" s="268"/>
      <c r="MC22" s="8"/>
      <c r="MD22" s="268"/>
      <c r="ME22" s="8"/>
      <c r="MF22" s="268"/>
      <c r="MG22" s="8"/>
      <c r="MH22" s="268"/>
      <c r="MI22" s="8"/>
      <c r="MJ22" s="268"/>
      <c r="MK22" s="8"/>
      <c r="ML22" s="268"/>
      <c r="MM22" s="8"/>
      <c r="MN22" s="268"/>
      <c r="MO22" s="8"/>
      <c r="MP22" s="268"/>
      <c r="MQ22" s="8"/>
      <c r="MR22" s="268"/>
      <c r="MS22" s="8"/>
      <c r="MT22" s="268"/>
      <c r="MU22" s="8"/>
      <c r="MV22" s="268"/>
      <c r="MW22" s="8"/>
      <c r="MX22" s="268"/>
      <c r="MY22" s="8"/>
      <c r="MZ22" s="268"/>
      <c r="NA22" s="8"/>
      <c r="NB22" s="268"/>
      <c r="NC22" s="8"/>
      <c r="ND22" s="268"/>
      <c r="NE22" s="8"/>
      <c r="NF22" s="268"/>
      <c r="NG22" s="8"/>
      <c r="NH22" s="268"/>
      <c r="NI22" s="8"/>
      <c r="NJ22" s="268"/>
      <c r="NK22" s="8"/>
      <c r="NL22" s="268"/>
      <c r="NM22" s="8"/>
      <c r="NN22" s="268"/>
      <c r="NO22" s="8"/>
      <c r="NP22" s="268"/>
      <c r="NQ22" s="8"/>
      <c r="NR22" s="268"/>
      <c r="NS22" s="8"/>
      <c r="NT22" s="268"/>
      <c r="NU22" s="8"/>
      <c r="NV22" s="268"/>
      <c r="NW22" s="8"/>
      <c r="NX22" s="268"/>
      <c r="NY22" s="8"/>
      <c r="NZ22" s="268"/>
      <c r="OA22" s="8"/>
      <c r="OB22" s="268"/>
      <c r="OC22" s="8"/>
      <c r="OD22" s="268"/>
      <c r="OE22" s="8"/>
      <c r="OF22" s="268"/>
      <c r="OG22" s="8"/>
      <c r="OH22" s="268"/>
      <c r="OI22" s="8"/>
      <c r="OJ22" s="268"/>
      <c r="OK22" s="8"/>
      <c r="OL22" s="268"/>
      <c r="OM22" s="8"/>
      <c r="ON22" s="268"/>
      <c r="OO22" s="8"/>
      <c r="OP22" s="268"/>
      <c r="OQ22" s="8"/>
      <c r="OR22" s="268"/>
      <c r="OS22" s="8"/>
      <c r="OT22" s="268"/>
      <c r="OU22" s="8"/>
      <c r="OV22" s="268"/>
      <c r="OW22" s="8"/>
      <c r="OX22" s="268"/>
      <c r="OY22" s="8"/>
      <c r="OZ22" s="268"/>
      <c r="PA22" s="8"/>
      <c r="PB22" s="268"/>
      <c r="PC22" s="8"/>
      <c r="PD22" s="268"/>
      <c r="PE22" s="8"/>
      <c r="PF22" s="268"/>
      <c r="PG22" s="8"/>
      <c r="PH22" s="268"/>
      <c r="PI22" s="8"/>
      <c r="PJ22" s="268"/>
      <c r="PK22" s="8"/>
      <c r="PL22" s="268"/>
      <c r="PM22" s="8"/>
      <c r="PN22" s="268"/>
      <c r="PO22" s="8"/>
      <c r="PP22" s="268"/>
      <c r="PQ22" s="8"/>
      <c r="PR22" s="268"/>
      <c r="PS22" s="8"/>
      <c r="PT22" s="268"/>
      <c r="PU22" s="8"/>
      <c r="PV22" s="268"/>
      <c r="PW22" s="8"/>
      <c r="PX22" s="268"/>
      <c r="PY22" s="8"/>
      <c r="PZ22" s="268"/>
      <c r="QA22" s="8"/>
      <c r="QB22" s="268"/>
      <c r="QC22" s="8"/>
      <c r="QD22" s="268"/>
      <c r="QE22" s="8"/>
      <c r="QF22" s="268"/>
      <c r="QG22" s="8"/>
      <c r="QH22" s="268"/>
      <c r="QI22" s="8"/>
      <c r="QJ22" s="268"/>
      <c r="QK22" s="8"/>
      <c r="QL22" s="268"/>
      <c r="QM22" s="8"/>
      <c r="QN22" s="268"/>
      <c r="QO22" s="8"/>
      <c r="QP22" s="268"/>
      <c r="QQ22" s="8"/>
      <c r="QR22" s="268"/>
      <c r="QS22" s="8"/>
      <c r="QT22" s="268"/>
      <c r="QU22" s="8"/>
      <c r="QV22" s="268"/>
      <c r="QW22" s="8"/>
      <c r="QX22" s="268"/>
      <c r="QY22" s="8"/>
      <c r="QZ22" s="268"/>
      <c r="RA22" s="8"/>
      <c r="RB22" s="268"/>
      <c r="RC22" s="8"/>
      <c r="RD22" s="268"/>
      <c r="RE22" s="8"/>
      <c r="RF22" s="268"/>
      <c r="RG22" s="8"/>
      <c r="RH22" s="268"/>
      <c r="RI22" s="8"/>
      <c r="RJ22" s="268"/>
      <c r="RK22" s="8"/>
      <c r="RL22" s="268"/>
      <c r="RM22" s="8"/>
      <c r="RN22" s="268"/>
      <c r="RO22" s="8"/>
      <c r="RP22" s="268"/>
      <c r="RQ22" s="8"/>
      <c r="RR22" s="268"/>
      <c r="RS22" s="8"/>
      <c r="RT22" s="268"/>
      <c r="RU22" s="8"/>
      <c r="RV22" s="268"/>
      <c r="RW22" s="8"/>
      <c r="RX22" s="268"/>
      <c r="RY22" s="8"/>
      <c r="RZ22" s="268"/>
      <c r="SA22" s="8"/>
      <c r="SB22" s="268"/>
      <c r="SC22" s="8"/>
      <c r="SD22" s="268"/>
      <c r="SE22" s="8"/>
      <c r="SF22" s="268"/>
      <c r="SG22" s="8"/>
      <c r="SH22" s="268"/>
      <c r="SI22" s="8"/>
      <c r="SJ22" s="268"/>
      <c r="SK22" s="8"/>
      <c r="SL22" s="268"/>
      <c r="SM22" s="8"/>
      <c r="SN22" s="268"/>
      <c r="SO22" s="8"/>
      <c r="SP22" s="268"/>
      <c r="SQ22" s="8"/>
      <c r="SR22" s="268"/>
      <c r="SS22" s="8"/>
      <c r="ST22" s="268"/>
      <c r="SU22" s="8"/>
      <c r="SV22" s="268"/>
      <c r="SW22" s="8"/>
      <c r="SX22" s="268"/>
      <c r="SY22" s="8"/>
      <c r="SZ22" s="268"/>
      <c r="TA22" s="8"/>
      <c r="TB22" s="268"/>
      <c r="TC22" s="8"/>
      <c r="TD22" s="268"/>
      <c r="TE22" s="8"/>
      <c r="TF22" s="268"/>
      <c r="TG22" s="8"/>
      <c r="TH22" s="268"/>
      <c r="TI22" s="8"/>
      <c r="TJ22" s="268"/>
      <c r="TK22" s="8"/>
      <c r="TL22" s="268"/>
      <c r="TM22" s="8"/>
      <c r="TN22" s="268"/>
      <c r="TO22" s="8"/>
      <c r="TP22" s="268"/>
      <c r="TQ22" s="8"/>
      <c r="TR22" s="268"/>
      <c r="TS22" s="8"/>
      <c r="TT22" s="268"/>
      <c r="TU22" s="8"/>
      <c r="TV22" s="268"/>
      <c r="TW22" s="8"/>
      <c r="TX22" s="268"/>
      <c r="TY22" s="8"/>
      <c r="TZ22" s="268"/>
      <c r="UA22" s="8"/>
      <c r="UB22" s="268"/>
      <c r="UC22" s="8"/>
      <c r="UD22" s="268"/>
      <c r="UE22" s="8"/>
      <c r="UF22" s="268"/>
      <c r="UG22" s="8"/>
      <c r="UH22" s="268"/>
      <c r="UI22" s="8"/>
      <c r="UJ22" s="268"/>
      <c r="UK22" s="8"/>
      <c r="UL22" s="268"/>
      <c r="UM22" s="8"/>
      <c r="UN22" s="268"/>
      <c r="UO22" s="8"/>
      <c r="UP22" s="268"/>
      <c r="UQ22" s="8"/>
      <c r="UR22" s="268"/>
      <c r="US22" s="8"/>
      <c r="UT22" s="268"/>
      <c r="UU22" s="8"/>
      <c r="UV22" s="268"/>
      <c r="UW22" s="8"/>
      <c r="UX22" s="268"/>
      <c r="UY22" s="8"/>
      <c r="UZ22" s="268"/>
      <c r="VA22" s="8"/>
      <c r="VB22" s="268"/>
      <c r="VC22" s="8"/>
      <c r="VD22" s="268"/>
      <c r="VE22" s="8"/>
      <c r="VF22" s="268"/>
      <c r="VG22" s="8"/>
      <c r="VH22" s="268"/>
      <c r="VI22" s="8"/>
      <c r="VJ22" s="268"/>
      <c r="VK22" s="8"/>
      <c r="VL22" s="268"/>
      <c r="VM22" s="8"/>
      <c r="VN22" s="268"/>
      <c r="VO22" s="8"/>
      <c r="VP22" s="268"/>
      <c r="VQ22" s="8"/>
      <c r="VR22" s="268"/>
      <c r="VS22" s="8"/>
      <c r="VT22" s="268"/>
      <c r="VU22" s="8"/>
      <c r="VV22" s="268"/>
      <c r="VW22" s="8"/>
      <c r="VX22" s="268"/>
      <c r="VY22" s="8"/>
      <c r="VZ22" s="268"/>
      <c r="WA22" s="8"/>
      <c r="WB22" s="268"/>
      <c r="WC22" s="8"/>
      <c r="WD22" s="268"/>
      <c r="WE22" s="8"/>
      <c r="WF22" s="268"/>
      <c r="WG22" s="8"/>
      <c r="WH22" s="268"/>
      <c r="WI22" s="8"/>
      <c r="WJ22" s="268"/>
      <c r="WK22" s="8"/>
      <c r="WL22" s="268"/>
      <c r="WM22" s="8"/>
      <c r="WN22" s="268"/>
      <c r="WO22" s="8"/>
      <c r="WP22" s="268"/>
      <c r="WQ22" s="8"/>
      <c r="WR22" s="268"/>
      <c r="WS22" s="8"/>
      <c r="WT22" s="268"/>
      <c r="WU22" s="8"/>
      <c r="WV22" s="268"/>
      <c r="WW22" s="8"/>
      <c r="WX22" s="268"/>
      <c r="WY22" s="8"/>
      <c r="WZ22" s="268"/>
      <c r="XA22" s="8"/>
      <c r="XB22" s="268"/>
      <c r="XC22" s="8"/>
      <c r="XD22" s="268"/>
      <c r="XE22" s="8"/>
      <c r="XF22" s="268"/>
      <c r="XG22" s="8"/>
      <c r="XH22" s="268"/>
      <c r="XI22" s="8"/>
      <c r="XJ22" s="268"/>
      <c r="XK22" s="8"/>
      <c r="XL22" s="268"/>
      <c r="XM22" s="8"/>
      <c r="XN22" s="268"/>
      <c r="XO22" s="8"/>
      <c r="XP22" s="268"/>
      <c r="XQ22" s="8"/>
      <c r="XR22" s="268"/>
      <c r="XS22" s="8"/>
      <c r="XT22" s="268"/>
      <c r="XU22" s="8"/>
      <c r="XV22" s="268"/>
      <c r="XW22" s="8"/>
      <c r="XX22" s="268"/>
      <c r="XY22" s="8"/>
      <c r="XZ22" s="268"/>
      <c r="YA22" s="8"/>
      <c r="YB22" s="268"/>
      <c r="YC22" s="8"/>
      <c r="YD22" s="268"/>
      <c r="YE22" s="8"/>
      <c r="YF22" s="268"/>
      <c r="YG22" s="8"/>
      <c r="YH22" s="268"/>
      <c r="YI22" s="8"/>
      <c r="YJ22" s="268"/>
      <c r="YK22" s="8"/>
      <c r="YL22" s="268"/>
      <c r="YM22" s="8"/>
      <c r="YN22" s="268"/>
      <c r="YO22" s="8"/>
      <c r="YP22" s="268"/>
      <c r="YQ22" s="8"/>
      <c r="YR22" s="268"/>
      <c r="YS22" s="8"/>
      <c r="YT22" s="268"/>
      <c r="YU22" s="8"/>
      <c r="YV22" s="268"/>
      <c r="YW22" s="8"/>
      <c r="YX22" s="268"/>
      <c r="YY22" s="8"/>
      <c r="YZ22" s="268"/>
      <c r="ZA22" s="8"/>
      <c r="ZB22" s="268"/>
      <c r="ZC22" s="8"/>
      <c r="ZD22" s="268"/>
      <c r="ZE22" s="8"/>
      <c r="ZF22" s="268"/>
      <c r="ZG22" s="8"/>
      <c r="ZH22" s="268"/>
      <c r="ZI22" s="8"/>
      <c r="ZJ22" s="268"/>
      <c r="ZK22" s="8"/>
      <c r="ZL22" s="268"/>
      <c r="ZM22" s="8"/>
      <c r="ZN22" s="268"/>
      <c r="ZO22" s="8"/>
      <c r="ZP22" s="268"/>
      <c r="ZQ22" s="8"/>
      <c r="ZR22" s="268"/>
      <c r="ZS22" s="8"/>
      <c r="ZT22" s="268"/>
      <c r="ZU22" s="8"/>
      <c r="ZV22" s="268"/>
      <c r="ZW22" s="8"/>
      <c r="ZX22" s="268"/>
      <c r="ZY22" s="8"/>
      <c r="ZZ22" s="268"/>
      <c r="AAA22" s="8"/>
      <c r="AAB22" s="268"/>
      <c r="AAC22" s="8"/>
      <c r="AAD22" s="268"/>
      <c r="AAE22" s="8"/>
      <c r="AAF22" s="268"/>
      <c r="AAG22" s="8"/>
      <c r="AAH22" s="268"/>
      <c r="AAI22" s="8"/>
      <c r="AAJ22" s="268"/>
      <c r="AAK22" s="8"/>
      <c r="AAL22" s="268"/>
      <c r="AAM22" s="8"/>
      <c r="AAN22" s="268"/>
      <c r="AAO22" s="8"/>
      <c r="AAP22" s="268"/>
      <c r="AAQ22" s="8"/>
      <c r="AAR22" s="268"/>
      <c r="AAS22" s="8"/>
      <c r="AAT22" s="268"/>
      <c r="AAU22" s="8"/>
      <c r="AAV22" s="268"/>
      <c r="AAW22" s="8"/>
      <c r="AAX22" s="268"/>
      <c r="AAY22" s="8"/>
      <c r="AAZ22" s="268"/>
      <c r="ABA22" s="8"/>
      <c r="ABB22" s="268"/>
      <c r="ABC22" s="8"/>
      <c r="ABD22" s="268"/>
      <c r="ABE22" s="8"/>
      <c r="ABF22" s="268"/>
      <c r="ABG22" s="8"/>
      <c r="ABH22" s="268"/>
      <c r="ABI22" s="8"/>
      <c r="ABJ22" s="268"/>
      <c r="ABK22" s="8"/>
      <c r="ABL22" s="268"/>
      <c r="ABM22" s="8"/>
      <c r="ABN22" s="268"/>
      <c r="ABO22" s="8"/>
      <c r="ABP22" s="268"/>
      <c r="ABQ22" s="8"/>
      <c r="ABR22" s="268"/>
      <c r="ABS22" s="8"/>
      <c r="ABT22" s="268"/>
      <c r="ABU22" s="8"/>
      <c r="ABV22" s="268"/>
      <c r="ABW22" s="8"/>
      <c r="ABX22" s="268"/>
      <c r="ABY22" s="8"/>
      <c r="ABZ22" s="268"/>
      <c r="ACA22" s="8"/>
      <c r="ACB22" s="268"/>
      <c r="ACC22" s="8"/>
      <c r="ACD22" s="268"/>
      <c r="ACE22" s="8"/>
      <c r="ACF22" s="268"/>
      <c r="ACG22" s="8"/>
      <c r="ACH22" s="268"/>
      <c r="ACI22" s="8"/>
      <c r="ACJ22" s="268"/>
      <c r="ACK22" s="8"/>
      <c r="ACL22" s="268"/>
      <c r="ACM22" s="8"/>
      <c r="ACN22" s="268"/>
      <c r="ACO22" s="8"/>
      <c r="ACP22" s="268"/>
      <c r="ACQ22" s="8"/>
      <c r="ACR22" s="268"/>
      <c r="ACS22" s="8"/>
      <c r="ACT22" s="268"/>
      <c r="ACU22" s="8"/>
      <c r="ACV22" s="268"/>
      <c r="ACW22" s="8"/>
      <c r="ACX22" s="268"/>
      <c r="ACY22" s="8"/>
      <c r="ACZ22" s="268"/>
      <c r="ADA22" s="8"/>
      <c r="ADB22" s="268"/>
      <c r="ADC22" s="8"/>
      <c r="ADD22" s="268"/>
      <c r="ADE22" s="8"/>
      <c r="ADF22" s="268"/>
      <c r="ADG22" s="8"/>
      <c r="ADH22" s="268"/>
      <c r="ADI22" s="8"/>
      <c r="ADJ22" s="268"/>
      <c r="ADK22" s="8"/>
      <c r="ADL22" s="268"/>
      <c r="ADM22" s="8"/>
      <c r="ADN22" s="268"/>
      <c r="ADO22" s="8"/>
      <c r="ADP22" s="268"/>
      <c r="ADQ22" s="8"/>
      <c r="ADR22" s="268"/>
      <c r="ADS22" s="8"/>
      <c r="ADT22" s="268"/>
      <c r="ADU22" s="8"/>
      <c r="ADV22" s="268"/>
      <c r="ADW22" s="8"/>
      <c r="ADX22" s="268"/>
      <c r="ADY22" s="8"/>
      <c r="ADZ22" s="268"/>
      <c r="AEA22" s="8"/>
      <c r="AEB22" s="268"/>
      <c r="AEC22" s="8"/>
      <c r="AED22" s="268"/>
      <c r="AEE22" s="8"/>
      <c r="AEF22" s="268"/>
      <c r="AEG22" s="8"/>
      <c r="AEH22" s="268"/>
      <c r="AEI22" s="8"/>
      <c r="AEJ22" s="268"/>
      <c r="AEK22" s="8"/>
      <c r="AEL22" s="268"/>
      <c r="AEM22" s="8"/>
      <c r="AEN22" s="268"/>
      <c r="AEO22" s="8"/>
      <c r="AEP22" s="268"/>
      <c r="AEQ22" s="8"/>
      <c r="AER22" s="268"/>
      <c r="AES22" s="8"/>
      <c r="AET22" s="268"/>
      <c r="AEU22" s="8"/>
      <c r="AEV22" s="268"/>
      <c r="AEW22" s="8"/>
      <c r="AEX22" s="268"/>
      <c r="AEY22" s="8"/>
      <c r="AEZ22" s="268"/>
      <c r="AFA22" s="8"/>
      <c r="AFB22" s="268"/>
      <c r="AFC22" s="8"/>
      <c r="AFD22" s="268"/>
      <c r="AFE22" s="8"/>
      <c r="AFF22" s="268"/>
      <c r="AFG22" s="8"/>
      <c r="AFH22" s="268"/>
      <c r="AFI22" s="8"/>
      <c r="AFJ22" s="268"/>
      <c r="AFK22" s="8"/>
      <c r="AFL22" s="268"/>
      <c r="AFM22" s="8"/>
      <c r="AFN22" s="268"/>
      <c r="AFO22" s="8"/>
      <c r="AFP22" s="268"/>
      <c r="AFQ22" s="8"/>
      <c r="AFR22" s="268"/>
      <c r="AFS22" s="8"/>
      <c r="AFT22" s="268"/>
      <c r="AFU22" s="8"/>
      <c r="AFV22" s="268"/>
      <c r="AFW22" s="8"/>
      <c r="AFX22" s="268"/>
      <c r="AFY22" s="8"/>
      <c r="AFZ22" s="268"/>
      <c r="AGA22" s="8"/>
      <c r="AGB22" s="268"/>
      <c r="AGC22" s="8"/>
      <c r="AGD22" s="268"/>
      <c r="AGE22" s="8"/>
      <c r="AGF22" s="268"/>
      <c r="AGG22" s="8"/>
      <c r="AGH22" s="268"/>
      <c r="AGI22" s="8"/>
      <c r="AGJ22" s="268"/>
      <c r="AGK22" s="8"/>
      <c r="AGL22" s="268"/>
      <c r="AGM22" s="8"/>
      <c r="AGN22" s="268"/>
      <c r="AGO22" s="8"/>
      <c r="AGP22" s="268"/>
      <c r="AGQ22" s="8"/>
      <c r="AGR22" s="268"/>
      <c r="AGS22" s="8"/>
      <c r="AGT22" s="268"/>
      <c r="AGU22" s="8"/>
      <c r="AGV22" s="268"/>
      <c r="AGW22" s="8"/>
      <c r="AGX22" s="268"/>
      <c r="AGY22" s="8"/>
      <c r="AGZ22" s="268"/>
      <c r="AHA22" s="8"/>
      <c r="AHB22" s="268"/>
      <c r="AHC22" s="8"/>
      <c r="AHD22" s="268"/>
      <c r="AHE22" s="8"/>
      <c r="AHF22" s="268"/>
      <c r="AHG22" s="8"/>
      <c r="AHH22" s="268"/>
      <c r="AHI22" s="8"/>
      <c r="AHJ22" s="268"/>
      <c r="AHK22" s="8"/>
      <c r="AHL22" s="268"/>
      <c r="AHM22" s="8"/>
      <c r="AHN22" s="268"/>
      <c r="AHO22" s="8"/>
      <c r="AHP22" s="268"/>
      <c r="AHQ22" s="8"/>
      <c r="AHR22" s="268"/>
      <c r="AHS22" s="8"/>
      <c r="AHT22" s="268"/>
      <c r="AHU22" s="8"/>
      <c r="AHV22" s="268"/>
      <c r="AHW22" s="8"/>
      <c r="AHX22" s="268"/>
      <c r="AHY22" s="8"/>
      <c r="AHZ22" s="268"/>
      <c r="AIA22" s="8"/>
      <c r="AIB22" s="268"/>
      <c r="AIC22" s="8"/>
      <c r="AID22" s="268"/>
      <c r="AIE22" s="8"/>
      <c r="AIF22" s="268"/>
      <c r="AIG22" s="8"/>
      <c r="AIH22" s="268"/>
      <c r="AII22" s="8"/>
      <c r="AIJ22" s="268"/>
      <c r="AIK22" s="8"/>
      <c r="AIL22" s="268"/>
      <c r="AIM22" s="8"/>
      <c r="AIN22" s="268"/>
      <c r="AIO22" s="8"/>
      <c r="AIP22" s="268"/>
      <c r="AIQ22" s="8"/>
      <c r="AIR22" s="268"/>
      <c r="AIS22" s="8"/>
      <c r="AIT22" s="268"/>
      <c r="AIU22" s="8"/>
      <c r="AIV22" s="268"/>
      <c r="AIW22" s="8"/>
      <c r="AIX22" s="268"/>
      <c r="AIY22" s="8"/>
      <c r="AIZ22" s="268"/>
      <c r="AJA22" s="8"/>
      <c r="AJB22" s="268"/>
      <c r="AJC22" s="8"/>
      <c r="AJD22" s="268"/>
      <c r="AJE22" s="8"/>
      <c r="AJF22" s="268"/>
      <c r="AJG22" s="8"/>
      <c r="AJH22" s="268"/>
      <c r="AJI22" s="8"/>
      <c r="AJJ22" s="268"/>
      <c r="AJK22" s="8"/>
      <c r="AJL22" s="268"/>
      <c r="AJM22" s="8"/>
      <c r="AJN22" s="268"/>
      <c r="AJO22" s="8"/>
      <c r="AJP22" s="268"/>
      <c r="AJQ22" s="8"/>
      <c r="AJR22" s="268"/>
      <c r="AJS22" s="8"/>
      <c r="AJT22" s="268"/>
      <c r="AJU22" s="8"/>
      <c r="AJV22" s="268"/>
      <c r="AJW22" s="8"/>
      <c r="AJX22" s="268"/>
      <c r="AJY22" s="8"/>
      <c r="AJZ22" s="268"/>
      <c r="AKA22" s="8"/>
      <c r="AKB22" s="268"/>
      <c r="AKC22" s="8"/>
      <c r="AKD22" s="268"/>
      <c r="AKE22" s="8"/>
      <c r="AKF22" s="268"/>
      <c r="AKG22" s="8"/>
      <c r="AKH22" s="268"/>
      <c r="AKI22" s="8"/>
      <c r="AKJ22" s="268"/>
      <c r="AKK22" s="8"/>
      <c r="AKL22" s="268"/>
      <c r="AKM22" s="8"/>
      <c r="AKN22" s="268"/>
      <c r="AKO22" s="8"/>
      <c r="AKP22" s="268"/>
      <c r="AKQ22" s="8"/>
      <c r="AKR22" s="268"/>
      <c r="AKS22" s="8"/>
      <c r="AKT22" s="268"/>
      <c r="AKU22" s="8"/>
      <c r="AKV22" s="268"/>
      <c r="AKW22" s="8"/>
      <c r="AKX22" s="268"/>
      <c r="AKY22" s="8"/>
      <c r="AKZ22" s="268"/>
      <c r="ALA22" s="8"/>
      <c r="ALB22" s="268"/>
      <c r="ALC22" s="8"/>
      <c r="ALD22" s="268"/>
      <c r="ALE22" s="8"/>
      <c r="ALF22" s="268"/>
      <c r="ALG22" s="8"/>
      <c r="ALH22" s="268"/>
      <c r="ALI22" s="8"/>
      <c r="ALJ22" s="268"/>
      <c r="ALK22" s="8"/>
      <c r="ALL22" s="268"/>
      <c r="ALM22" s="8"/>
      <c r="ALN22" s="268"/>
      <c r="ALO22" s="8"/>
      <c r="ALP22" s="268"/>
      <c r="ALQ22" s="8"/>
      <c r="ALR22" s="268"/>
      <c r="ALS22" s="8"/>
      <c r="ALT22" s="268"/>
      <c r="ALU22" s="8"/>
      <c r="ALV22" s="268"/>
      <c r="ALW22" s="8"/>
      <c r="ALX22" s="268"/>
      <c r="ALY22" s="8"/>
      <c r="ALZ22" s="268"/>
      <c r="AMA22" s="8"/>
      <c r="AMB22" s="268"/>
      <c r="AMC22" s="8"/>
      <c r="AMD22" s="268"/>
      <c r="AME22" s="8"/>
      <c r="AMF22" s="268"/>
      <c r="AMG22" s="8"/>
      <c r="AMH22" s="268"/>
      <c r="AMI22" s="8"/>
      <c r="AMJ22" s="268"/>
      <c r="AMK22" s="8"/>
      <c r="AML22" s="268"/>
      <c r="AMM22" s="8"/>
      <c r="AMN22" s="268"/>
      <c r="AMO22" s="8"/>
      <c r="AMP22" s="268"/>
      <c r="AMQ22" s="8"/>
      <c r="AMR22" s="268"/>
      <c r="AMS22" s="8"/>
      <c r="AMT22" s="268"/>
      <c r="AMU22" s="8"/>
      <c r="AMV22" s="268"/>
      <c r="AMW22" s="8"/>
      <c r="AMX22" s="268"/>
      <c r="AMY22" s="8"/>
      <c r="AMZ22" s="268"/>
      <c r="ANA22" s="8"/>
      <c r="ANB22" s="268"/>
      <c r="ANC22" s="8"/>
      <c r="AND22" s="268"/>
      <c r="ANE22" s="8"/>
      <c r="ANF22" s="268"/>
      <c r="ANG22" s="8"/>
      <c r="ANH22" s="268"/>
      <c r="ANI22" s="8"/>
      <c r="ANJ22" s="268"/>
      <c r="ANK22" s="8"/>
      <c r="ANL22" s="268"/>
      <c r="ANM22" s="8"/>
      <c r="ANN22" s="268"/>
      <c r="ANO22" s="8"/>
      <c r="ANP22" s="268"/>
      <c r="ANQ22" s="8"/>
      <c r="ANR22" s="268"/>
      <c r="ANS22" s="8"/>
      <c r="ANT22" s="268"/>
      <c r="ANU22" s="8"/>
      <c r="ANV22" s="268"/>
      <c r="ANW22" s="8"/>
      <c r="ANX22" s="268"/>
      <c r="ANY22" s="8"/>
      <c r="ANZ22" s="268"/>
      <c r="AOA22" s="8"/>
      <c r="AOB22" s="268"/>
      <c r="AOC22" s="8"/>
      <c r="AOD22" s="268"/>
      <c r="AOE22" s="8"/>
      <c r="AOF22" s="268"/>
      <c r="AOG22" s="8"/>
      <c r="AOH22" s="268"/>
      <c r="AOI22" s="8"/>
      <c r="AOJ22" s="268"/>
      <c r="AOK22" s="8"/>
      <c r="AOL22" s="268"/>
      <c r="AOM22" s="8"/>
      <c r="AON22" s="268"/>
      <c r="AOO22" s="8"/>
      <c r="AOP22" s="268"/>
      <c r="AOQ22" s="8"/>
      <c r="AOR22" s="268"/>
      <c r="AOS22" s="8"/>
      <c r="AOT22" s="268"/>
      <c r="AOU22" s="8"/>
      <c r="AOV22" s="268"/>
      <c r="AOW22" s="8"/>
      <c r="AOX22" s="268"/>
      <c r="AOY22" s="8"/>
      <c r="AOZ22" s="268"/>
      <c r="APA22" s="8"/>
      <c r="APB22" s="268"/>
      <c r="APC22" s="8"/>
      <c r="APD22" s="268"/>
      <c r="APE22" s="8"/>
      <c r="APF22" s="268"/>
      <c r="APG22" s="8"/>
      <c r="APH22" s="268"/>
      <c r="API22" s="8"/>
      <c r="APJ22" s="268"/>
      <c r="APK22" s="8"/>
      <c r="APL22" s="268"/>
      <c r="APM22" s="8"/>
      <c r="APN22" s="268"/>
      <c r="APO22" s="8"/>
      <c r="APP22" s="268"/>
      <c r="APQ22" s="8"/>
      <c r="APR22" s="268"/>
      <c r="APS22" s="8"/>
      <c r="APT22" s="268"/>
      <c r="APU22" s="8"/>
      <c r="APV22" s="268"/>
      <c r="APW22" s="8"/>
      <c r="APX22" s="268"/>
      <c r="APY22" s="8"/>
      <c r="APZ22" s="268"/>
      <c r="AQA22" s="8"/>
      <c r="AQB22" s="268"/>
      <c r="AQC22" s="8"/>
      <c r="AQD22" s="268"/>
      <c r="AQE22" s="8"/>
      <c r="AQF22" s="268"/>
      <c r="AQG22" s="8"/>
      <c r="AQH22" s="268"/>
      <c r="AQI22" s="8"/>
      <c r="AQJ22" s="268"/>
      <c r="AQK22" s="8"/>
      <c r="AQL22" s="268"/>
      <c r="AQM22" s="8"/>
      <c r="AQN22" s="268"/>
      <c r="AQO22" s="8"/>
      <c r="AQP22" s="268"/>
      <c r="AQQ22" s="8"/>
      <c r="AQR22" s="268"/>
      <c r="AQS22" s="8"/>
      <c r="AQT22" s="268"/>
      <c r="AQU22" s="8"/>
      <c r="AQV22" s="268"/>
      <c r="AQW22" s="8"/>
      <c r="AQX22" s="268"/>
      <c r="AQY22" s="8"/>
      <c r="AQZ22" s="268"/>
      <c r="ARA22" s="8"/>
      <c r="ARB22" s="268"/>
      <c r="ARC22" s="8"/>
      <c r="ARD22" s="268"/>
      <c r="ARE22" s="8"/>
      <c r="ARF22" s="268"/>
      <c r="ARG22" s="8"/>
      <c r="ARH22" s="268"/>
      <c r="ARI22" s="8"/>
      <c r="ARJ22" s="268"/>
      <c r="ARK22" s="8"/>
      <c r="ARL22" s="268"/>
      <c r="ARM22" s="8"/>
      <c r="ARN22" s="268"/>
      <c r="ARO22" s="8"/>
      <c r="ARP22" s="268"/>
      <c r="ARQ22" s="8"/>
      <c r="ARR22" s="268"/>
      <c r="ARS22" s="8"/>
      <c r="ART22" s="268"/>
      <c r="ARU22" s="8"/>
      <c r="ARV22" s="268"/>
      <c r="ARW22" s="8"/>
      <c r="ARX22" s="268"/>
      <c r="ARY22" s="8"/>
      <c r="ARZ22" s="268"/>
      <c r="ASA22" s="8"/>
      <c r="ASB22" s="268"/>
      <c r="ASC22" s="8"/>
      <c r="ASD22" s="268"/>
      <c r="ASE22" s="8"/>
      <c r="ASF22" s="268"/>
      <c r="ASG22" s="8"/>
      <c r="ASH22" s="268"/>
      <c r="ASI22" s="8"/>
      <c r="ASJ22" s="268"/>
      <c r="ASK22" s="8"/>
      <c r="ASL22" s="268"/>
      <c r="ASM22" s="8"/>
      <c r="ASN22" s="268"/>
      <c r="ASO22" s="8"/>
      <c r="ASP22" s="268"/>
      <c r="ASQ22" s="8"/>
      <c r="ASR22" s="268"/>
      <c r="ASS22" s="8"/>
      <c r="AST22" s="268"/>
      <c r="ASU22" s="8"/>
      <c r="ASV22" s="268"/>
      <c r="ASW22" s="8"/>
      <c r="ASX22" s="268"/>
      <c r="ASY22" s="8"/>
      <c r="ASZ22" s="268"/>
      <c r="ATA22" s="8"/>
      <c r="ATB22" s="268"/>
      <c r="ATC22" s="8"/>
      <c r="ATD22" s="268"/>
      <c r="ATE22" s="8"/>
      <c r="ATF22" s="268"/>
      <c r="ATG22" s="8"/>
      <c r="ATH22" s="268"/>
      <c r="ATI22" s="8"/>
      <c r="ATJ22" s="268"/>
      <c r="ATK22" s="8"/>
      <c r="ATL22" s="268"/>
      <c r="ATM22" s="8"/>
      <c r="ATN22" s="268"/>
      <c r="ATO22" s="8"/>
      <c r="ATP22" s="268"/>
      <c r="ATQ22" s="8"/>
      <c r="ATR22" s="268"/>
      <c r="ATS22" s="8"/>
      <c r="ATT22" s="268"/>
      <c r="ATU22" s="8"/>
      <c r="ATV22" s="268"/>
      <c r="ATW22" s="8"/>
      <c r="ATX22" s="268"/>
      <c r="ATY22" s="8"/>
      <c r="ATZ22" s="268"/>
      <c r="AUA22" s="8"/>
      <c r="AUB22" s="268"/>
      <c r="AUC22" s="8"/>
      <c r="AUD22" s="268"/>
      <c r="AUE22" s="8"/>
      <c r="AUF22" s="268"/>
      <c r="AUG22" s="8"/>
      <c r="AUH22" s="268"/>
      <c r="AUI22" s="8"/>
      <c r="AUJ22" s="268"/>
      <c r="AUK22" s="8"/>
      <c r="AUL22" s="268"/>
      <c r="AUM22" s="8"/>
      <c r="AUN22" s="268"/>
      <c r="AUO22" s="8"/>
      <c r="AUP22" s="268"/>
      <c r="AUQ22" s="8"/>
      <c r="AUR22" s="268"/>
      <c r="AUS22" s="8"/>
      <c r="AUT22" s="268"/>
      <c r="AUU22" s="8"/>
      <c r="AUV22" s="268"/>
      <c r="AUW22" s="8"/>
      <c r="AUX22" s="268"/>
      <c r="AUY22" s="8"/>
      <c r="AUZ22" s="268"/>
      <c r="AVA22" s="8"/>
      <c r="AVB22" s="268"/>
      <c r="AVC22" s="8"/>
      <c r="AVD22" s="268"/>
      <c r="AVE22" s="8"/>
      <c r="AVF22" s="268"/>
      <c r="AVG22" s="8"/>
      <c r="AVH22" s="268"/>
      <c r="AVI22" s="8"/>
      <c r="AVJ22" s="268"/>
      <c r="AVK22" s="8"/>
      <c r="AVL22" s="268"/>
      <c r="AVM22" s="8"/>
      <c r="AVN22" s="268"/>
      <c r="AVO22" s="8"/>
      <c r="AVP22" s="268"/>
      <c r="AVQ22" s="8"/>
      <c r="AVR22" s="268"/>
      <c r="AVS22" s="8"/>
      <c r="AVT22" s="268"/>
      <c r="AVU22" s="8"/>
      <c r="AVV22" s="268"/>
      <c r="AVW22" s="8"/>
      <c r="AVX22" s="268"/>
      <c r="AVY22" s="8"/>
      <c r="AVZ22" s="268"/>
      <c r="AWA22" s="8"/>
      <c r="AWB22" s="268"/>
      <c r="AWC22" s="8"/>
      <c r="AWD22" s="268"/>
      <c r="AWE22" s="8"/>
      <c r="AWF22" s="268"/>
      <c r="AWG22" s="8"/>
      <c r="AWH22" s="268"/>
      <c r="AWI22" s="8"/>
      <c r="AWJ22" s="268"/>
      <c r="AWK22" s="8"/>
      <c r="AWL22" s="268"/>
      <c r="AWM22" s="8"/>
      <c r="AWN22" s="268"/>
      <c r="AWO22" s="8"/>
      <c r="AWP22" s="268"/>
      <c r="AWQ22" s="8"/>
      <c r="AWR22" s="268"/>
      <c r="AWS22" s="8"/>
      <c r="AWT22" s="268"/>
      <c r="AWU22" s="8"/>
      <c r="AWV22" s="268"/>
      <c r="AWW22" s="8"/>
      <c r="AWX22" s="268"/>
      <c r="AWY22" s="8"/>
      <c r="AWZ22" s="268"/>
      <c r="AXA22" s="8"/>
      <c r="AXB22" s="268"/>
      <c r="AXC22" s="8"/>
      <c r="AXD22" s="268"/>
      <c r="AXE22" s="8"/>
      <c r="AXF22" s="268"/>
      <c r="AXG22" s="8"/>
      <c r="AXH22" s="268"/>
      <c r="AXI22" s="8"/>
      <c r="AXJ22" s="268"/>
      <c r="AXK22" s="8"/>
      <c r="AXL22" s="268"/>
      <c r="AXM22" s="8"/>
      <c r="AXN22" s="268"/>
      <c r="AXO22" s="8"/>
      <c r="AXP22" s="268"/>
      <c r="AXQ22" s="8"/>
      <c r="AXR22" s="268"/>
      <c r="AXS22" s="8"/>
      <c r="AXT22" s="268"/>
      <c r="AXU22" s="8"/>
      <c r="AXV22" s="268"/>
      <c r="AXW22" s="8"/>
      <c r="AXX22" s="268"/>
      <c r="AXY22" s="8"/>
      <c r="AXZ22" s="268"/>
      <c r="AYA22" s="8"/>
      <c r="AYB22" s="268"/>
      <c r="AYC22" s="8"/>
      <c r="AYD22" s="268"/>
      <c r="AYE22" s="8"/>
      <c r="AYF22" s="268"/>
      <c r="AYG22" s="8"/>
      <c r="AYH22" s="268"/>
      <c r="AYI22" s="8"/>
      <c r="AYJ22" s="268"/>
      <c r="AYK22" s="8"/>
      <c r="AYL22" s="268"/>
      <c r="AYM22" s="8"/>
      <c r="AYN22" s="268"/>
      <c r="AYO22" s="8"/>
      <c r="AYP22" s="268"/>
      <c r="AYQ22" s="8"/>
      <c r="AYR22" s="268"/>
      <c r="AYS22" s="8"/>
      <c r="AYT22" s="268"/>
      <c r="AYU22" s="8"/>
      <c r="AYV22" s="268"/>
      <c r="AYW22" s="8"/>
      <c r="AYX22" s="268"/>
      <c r="AYY22" s="8"/>
      <c r="AYZ22" s="268"/>
      <c r="AZA22" s="8"/>
      <c r="AZB22" s="268"/>
      <c r="AZC22" s="8"/>
      <c r="AZD22" s="268"/>
      <c r="AZE22" s="8"/>
      <c r="AZF22" s="268"/>
      <c r="AZG22" s="8"/>
      <c r="AZH22" s="268"/>
      <c r="AZI22" s="8"/>
      <c r="AZJ22" s="268"/>
      <c r="AZK22" s="8"/>
      <c r="AZL22" s="268"/>
      <c r="AZM22" s="8"/>
      <c r="AZN22" s="268"/>
      <c r="AZO22" s="8"/>
      <c r="AZP22" s="268"/>
      <c r="AZQ22" s="8"/>
      <c r="AZR22" s="268"/>
      <c r="AZS22" s="8"/>
      <c r="AZT22" s="268"/>
      <c r="AZU22" s="8"/>
      <c r="AZV22" s="268"/>
      <c r="AZW22" s="8"/>
      <c r="AZX22" s="268"/>
      <c r="AZY22" s="8"/>
      <c r="AZZ22" s="268"/>
      <c r="BAA22" s="8"/>
      <c r="BAB22" s="268"/>
      <c r="BAC22" s="8"/>
      <c r="BAD22" s="268"/>
      <c r="BAE22" s="8"/>
      <c r="BAF22" s="268"/>
      <c r="BAG22" s="8"/>
      <c r="BAH22" s="268"/>
      <c r="BAI22" s="8"/>
      <c r="BAJ22" s="268"/>
      <c r="BAK22" s="8"/>
      <c r="BAL22" s="268"/>
      <c r="BAM22" s="8"/>
      <c r="BAN22" s="268"/>
      <c r="BAO22" s="8"/>
      <c r="BAP22" s="268"/>
      <c r="BAQ22" s="8"/>
      <c r="BAR22" s="268"/>
      <c r="BAS22" s="8"/>
      <c r="BAT22" s="268"/>
      <c r="BAU22" s="8"/>
      <c r="BAV22" s="268"/>
      <c r="BAW22" s="8"/>
      <c r="BAX22" s="268"/>
      <c r="BAY22" s="8"/>
      <c r="BAZ22" s="268"/>
      <c r="BBA22" s="8"/>
      <c r="BBB22" s="268"/>
      <c r="BBC22" s="8"/>
      <c r="BBD22" s="268"/>
      <c r="BBE22" s="8"/>
      <c r="BBF22" s="268"/>
      <c r="BBG22" s="8"/>
      <c r="BBH22" s="268"/>
      <c r="BBI22" s="8"/>
      <c r="BBJ22" s="268"/>
      <c r="BBK22" s="8"/>
      <c r="BBL22" s="268"/>
      <c r="BBM22" s="8"/>
      <c r="BBN22" s="268"/>
      <c r="BBO22" s="8"/>
      <c r="BBP22" s="268"/>
      <c r="BBQ22" s="8"/>
      <c r="BBR22" s="268"/>
      <c r="BBS22" s="8"/>
      <c r="BBT22" s="268"/>
      <c r="BBU22" s="8"/>
      <c r="BBV22" s="268"/>
      <c r="BBW22" s="8"/>
      <c r="BBX22" s="268"/>
      <c r="BBY22" s="8"/>
      <c r="BBZ22" s="268"/>
      <c r="BCA22" s="8"/>
      <c r="BCB22" s="268"/>
      <c r="BCC22" s="8"/>
      <c r="BCD22" s="268"/>
      <c r="BCE22" s="8"/>
      <c r="BCF22" s="268"/>
      <c r="BCG22" s="8"/>
      <c r="BCH22" s="268"/>
      <c r="BCI22" s="8"/>
      <c r="BCJ22" s="268"/>
      <c r="BCK22" s="8"/>
      <c r="BCL22" s="268"/>
      <c r="BCM22" s="8"/>
      <c r="BCN22" s="268"/>
      <c r="BCO22" s="8"/>
      <c r="BCP22" s="268"/>
      <c r="BCQ22" s="8"/>
      <c r="BCR22" s="268"/>
      <c r="BCS22" s="8"/>
      <c r="BCT22" s="268"/>
      <c r="BCU22" s="8"/>
      <c r="BCV22" s="268"/>
      <c r="BCW22" s="8"/>
      <c r="BCX22" s="268"/>
      <c r="BCY22" s="8"/>
      <c r="BCZ22" s="268"/>
      <c r="BDA22" s="8"/>
      <c r="BDB22" s="268"/>
      <c r="BDC22" s="8"/>
      <c r="BDD22" s="268"/>
      <c r="BDE22" s="8"/>
      <c r="BDF22" s="268"/>
      <c r="BDG22" s="8"/>
      <c r="BDH22" s="268"/>
      <c r="BDI22" s="8"/>
      <c r="BDJ22" s="268"/>
      <c r="BDK22" s="8"/>
      <c r="BDL22" s="268"/>
      <c r="BDM22" s="8"/>
      <c r="BDN22" s="268"/>
      <c r="BDO22" s="8"/>
      <c r="BDP22" s="268"/>
      <c r="BDQ22" s="8"/>
      <c r="BDR22" s="268"/>
      <c r="BDS22" s="8"/>
      <c r="BDT22" s="268"/>
      <c r="BDU22" s="8"/>
      <c r="BDV22" s="268"/>
      <c r="BDW22" s="8"/>
      <c r="BDX22" s="268"/>
      <c r="BDY22" s="8"/>
      <c r="BDZ22" s="268"/>
      <c r="BEA22" s="8"/>
      <c r="BEB22" s="268"/>
      <c r="BEC22" s="8"/>
      <c r="BED22" s="268"/>
      <c r="BEE22" s="8"/>
      <c r="BEF22" s="268"/>
      <c r="BEG22" s="8"/>
      <c r="BEH22" s="268"/>
      <c r="BEI22" s="8"/>
      <c r="BEJ22" s="268"/>
      <c r="BEK22" s="8"/>
      <c r="BEL22" s="268"/>
      <c r="BEM22" s="8"/>
      <c r="BEN22" s="268"/>
      <c r="BEO22" s="8"/>
      <c r="BEP22" s="268"/>
      <c r="BEQ22" s="8"/>
      <c r="BER22" s="268"/>
      <c r="BES22" s="8"/>
      <c r="BET22" s="268"/>
      <c r="BEU22" s="8"/>
      <c r="BEV22" s="268"/>
      <c r="BEW22" s="8"/>
      <c r="BEX22" s="268"/>
      <c r="BEY22" s="8"/>
      <c r="BEZ22" s="268"/>
      <c r="BFA22" s="8"/>
      <c r="BFB22" s="268"/>
      <c r="BFC22" s="8"/>
      <c r="BFD22" s="268"/>
      <c r="BFE22" s="8"/>
      <c r="BFF22" s="268"/>
      <c r="BFG22" s="8"/>
      <c r="BFH22" s="268"/>
      <c r="BFI22" s="8"/>
      <c r="BFJ22" s="268"/>
      <c r="BFK22" s="8"/>
      <c r="BFL22" s="268"/>
      <c r="BFM22" s="8"/>
      <c r="BFN22" s="268"/>
      <c r="BFO22" s="8"/>
      <c r="BFP22" s="268"/>
      <c r="BFQ22" s="8"/>
      <c r="BFR22" s="268"/>
      <c r="BFS22" s="8"/>
      <c r="BFT22" s="268"/>
      <c r="BFU22" s="8"/>
      <c r="BFV22" s="268"/>
      <c r="BFW22" s="8"/>
      <c r="BFX22" s="268"/>
      <c r="BFY22" s="8"/>
      <c r="BFZ22" s="268"/>
      <c r="BGA22" s="8"/>
      <c r="BGB22" s="268"/>
      <c r="BGC22" s="8"/>
      <c r="BGD22" s="268"/>
      <c r="BGE22" s="8"/>
      <c r="BGF22" s="268"/>
      <c r="BGG22" s="8"/>
      <c r="BGH22" s="268"/>
      <c r="BGI22" s="8"/>
      <c r="BGJ22" s="268"/>
      <c r="BGK22" s="8"/>
      <c r="BGL22" s="268"/>
      <c r="BGM22" s="8"/>
      <c r="BGN22" s="268"/>
      <c r="BGO22" s="8"/>
      <c r="BGP22" s="268"/>
      <c r="BGQ22" s="8"/>
      <c r="BGR22" s="268"/>
      <c r="BGS22" s="8"/>
      <c r="BGT22" s="268"/>
      <c r="BGU22" s="8"/>
      <c r="BGV22" s="268"/>
      <c r="BGW22" s="8"/>
      <c r="BGX22" s="268"/>
      <c r="BGY22" s="8"/>
      <c r="BGZ22" s="268"/>
      <c r="BHA22" s="8"/>
      <c r="BHB22" s="268"/>
      <c r="BHC22" s="8"/>
      <c r="BHD22" s="268"/>
      <c r="BHE22" s="8"/>
      <c r="BHF22" s="268"/>
      <c r="BHG22" s="8"/>
      <c r="BHH22" s="268"/>
      <c r="BHI22" s="8"/>
      <c r="BHJ22" s="268"/>
      <c r="BHK22" s="8"/>
      <c r="BHL22" s="268"/>
      <c r="BHM22" s="8"/>
      <c r="BHN22" s="268"/>
      <c r="BHO22" s="8"/>
      <c r="BHP22" s="268"/>
      <c r="BHQ22" s="8"/>
      <c r="BHR22" s="268"/>
      <c r="BHS22" s="8"/>
      <c r="BHT22" s="268"/>
      <c r="BHU22" s="8"/>
      <c r="BHV22" s="268"/>
      <c r="BHW22" s="8"/>
      <c r="BHX22" s="268"/>
      <c r="BHY22" s="8"/>
      <c r="BHZ22" s="268"/>
      <c r="BIA22" s="8"/>
      <c r="BIB22" s="268"/>
      <c r="BIC22" s="8"/>
      <c r="BID22" s="268"/>
      <c r="BIE22" s="8"/>
      <c r="BIF22" s="268"/>
      <c r="BIG22" s="8"/>
      <c r="BIH22" s="268"/>
      <c r="BII22" s="8"/>
      <c r="BIJ22" s="268"/>
      <c r="BIK22" s="8"/>
      <c r="BIL22" s="268"/>
      <c r="BIM22" s="8"/>
      <c r="BIN22" s="268"/>
      <c r="BIO22" s="8"/>
      <c r="BIP22" s="268"/>
      <c r="BIQ22" s="8"/>
      <c r="BIR22" s="268"/>
      <c r="BIS22" s="8"/>
      <c r="BIT22" s="268"/>
      <c r="BIU22" s="8"/>
      <c r="BIV22" s="268"/>
      <c r="BIW22" s="8"/>
      <c r="BIX22" s="268"/>
      <c r="BIY22" s="8"/>
      <c r="BIZ22" s="268"/>
      <c r="BJA22" s="8"/>
      <c r="BJB22" s="268"/>
      <c r="BJC22" s="8"/>
      <c r="BJD22" s="268"/>
      <c r="BJE22" s="8"/>
      <c r="BJF22" s="268"/>
      <c r="BJG22" s="8"/>
      <c r="BJH22" s="268"/>
      <c r="BJI22" s="8"/>
      <c r="BJJ22" s="268"/>
      <c r="BJK22" s="8"/>
      <c r="BJL22" s="268"/>
      <c r="BJM22" s="8"/>
      <c r="BJN22" s="268"/>
      <c r="BJO22" s="8"/>
      <c r="BJP22" s="268"/>
      <c r="BJQ22" s="8"/>
      <c r="BJR22" s="268"/>
      <c r="BJS22" s="8"/>
      <c r="BJT22" s="268"/>
      <c r="BJU22" s="8"/>
      <c r="BJV22" s="268"/>
      <c r="BJW22" s="8"/>
      <c r="BJX22" s="268"/>
      <c r="BJY22" s="8"/>
      <c r="BJZ22" s="268"/>
      <c r="BKA22" s="8"/>
      <c r="BKB22" s="268"/>
      <c r="BKC22" s="8"/>
      <c r="BKD22" s="268"/>
      <c r="BKE22" s="8"/>
      <c r="BKF22" s="268"/>
      <c r="BKG22" s="8"/>
      <c r="BKH22" s="268"/>
      <c r="BKI22" s="8"/>
      <c r="BKJ22" s="268"/>
      <c r="BKK22" s="8"/>
      <c r="BKL22" s="268"/>
      <c r="BKM22" s="8"/>
      <c r="BKN22" s="268"/>
      <c r="BKO22" s="8"/>
      <c r="BKP22" s="268"/>
      <c r="BKQ22" s="8"/>
      <c r="BKR22" s="268"/>
      <c r="BKS22" s="8"/>
      <c r="BKT22" s="268"/>
      <c r="BKU22" s="8"/>
      <c r="BKV22" s="268"/>
      <c r="BKW22" s="8"/>
      <c r="BKX22" s="268"/>
      <c r="BKY22" s="8"/>
      <c r="BKZ22" s="268"/>
      <c r="BLA22" s="8"/>
      <c r="BLB22" s="268"/>
      <c r="BLC22" s="8"/>
      <c r="BLD22" s="268"/>
      <c r="BLE22" s="8"/>
      <c r="BLF22" s="268"/>
      <c r="BLG22" s="8"/>
      <c r="BLH22" s="268"/>
      <c r="BLI22" s="8"/>
      <c r="BLJ22" s="268"/>
      <c r="BLK22" s="8"/>
      <c r="BLL22" s="268"/>
      <c r="BLM22" s="8"/>
      <c r="BLN22" s="268"/>
      <c r="BLO22" s="8"/>
      <c r="BLP22" s="268"/>
      <c r="BLQ22" s="8"/>
      <c r="BLR22" s="268"/>
      <c r="BLS22" s="8"/>
      <c r="BLT22" s="268"/>
      <c r="BLU22" s="8"/>
      <c r="BLV22" s="268"/>
      <c r="BLW22" s="8"/>
      <c r="BLX22" s="268"/>
      <c r="BLY22" s="8"/>
      <c r="BLZ22" s="268"/>
      <c r="BMA22" s="8"/>
      <c r="BMB22" s="268"/>
      <c r="BMC22" s="8"/>
      <c r="BMD22" s="268"/>
      <c r="BME22" s="8"/>
      <c r="BMF22" s="268"/>
      <c r="BMG22" s="8"/>
      <c r="BMH22" s="268"/>
      <c r="BMI22" s="8"/>
      <c r="BMJ22" s="268"/>
      <c r="BMK22" s="8"/>
      <c r="BML22" s="268"/>
      <c r="BMM22" s="8"/>
      <c r="BMN22" s="268"/>
      <c r="BMO22" s="8"/>
      <c r="BMP22" s="268"/>
      <c r="BMQ22" s="8"/>
      <c r="BMR22" s="268"/>
      <c r="BMS22" s="8"/>
      <c r="BMT22" s="268"/>
      <c r="BMU22" s="8"/>
      <c r="BMV22" s="268"/>
      <c r="BMW22" s="8"/>
      <c r="BMX22" s="268"/>
      <c r="BMY22" s="8"/>
      <c r="BMZ22" s="268"/>
      <c r="BNA22" s="8"/>
      <c r="BNB22" s="268"/>
      <c r="BNC22" s="8"/>
      <c r="BND22" s="268"/>
      <c r="BNE22" s="8"/>
      <c r="BNF22" s="268"/>
      <c r="BNG22" s="8"/>
      <c r="BNH22" s="268"/>
      <c r="BNI22" s="8"/>
      <c r="BNJ22" s="268"/>
      <c r="BNK22" s="8"/>
      <c r="BNL22" s="268"/>
      <c r="BNM22" s="8"/>
      <c r="BNN22" s="268"/>
      <c r="BNO22" s="8"/>
      <c r="BNP22" s="268"/>
      <c r="BNQ22" s="8"/>
      <c r="BNR22" s="268"/>
      <c r="BNS22" s="8"/>
      <c r="BNT22" s="268"/>
      <c r="BNU22" s="8"/>
      <c r="BNV22" s="268"/>
      <c r="BNW22" s="8"/>
      <c r="BNX22" s="268"/>
      <c r="BNY22" s="8"/>
      <c r="BNZ22" s="268"/>
      <c r="BOA22" s="8"/>
      <c r="BOB22" s="268"/>
      <c r="BOC22" s="8"/>
      <c r="BOD22" s="268"/>
      <c r="BOE22" s="8"/>
      <c r="BOF22" s="268"/>
      <c r="BOG22" s="8"/>
      <c r="BOH22" s="268"/>
      <c r="BOI22" s="8"/>
      <c r="BOJ22" s="268"/>
      <c r="BOK22" s="8"/>
      <c r="BOL22" s="268"/>
      <c r="BOM22" s="8"/>
      <c r="BON22" s="268"/>
      <c r="BOO22" s="8"/>
      <c r="BOP22" s="268"/>
      <c r="BOQ22" s="8"/>
      <c r="BOR22" s="268"/>
      <c r="BOS22" s="8"/>
      <c r="BOT22" s="268"/>
      <c r="BOU22" s="8"/>
      <c r="BOV22" s="268"/>
      <c r="BOW22" s="8"/>
      <c r="BOX22" s="268"/>
      <c r="BOY22" s="8"/>
      <c r="BOZ22" s="268"/>
      <c r="BPA22" s="8"/>
      <c r="BPB22" s="268"/>
      <c r="BPC22" s="8"/>
      <c r="BPD22" s="268"/>
      <c r="BPE22" s="8"/>
      <c r="BPF22" s="268"/>
      <c r="BPG22" s="8"/>
      <c r="BPH22" s="268"/>
      <c r="BPI22" s="8"/>
      <c r="BPJ22" s="268"/>
      <c r="BPK22" s="8"/>
      <c r="BPL22" s="268"/>
      <c r="BPM22" s="8"/>
      <c r="BPN22" s="268"/>
      <c r="BPO22" s="8"/>
      <c r="BPP22" s="268"/>
      <c r="BPQ22" s="8"/>
      <c r="BPR22" s="268"/>
      <c r="BPS22" s="8"/>
      <c r="BPT22" s="268"/>
      <c r="BPU22" s="8"/>
      <c r="BPV22" s="268"/>
      <c r="BPW22" s="8"/>
      <c r="BPX22" s="268"/>
      <c r="BPY22" s="8"/>
      <c r="BPZ22" s="268"/>
      <c r="BQA22" s="8"/>
      <c r="BQB22" s="268"/>
      <c r="BQC22" s="8"/>
      <c r="BQD22" s="268"/>
      <c r="BQE22" s="8"/>
      <c r="BQF22" s="268"/>
      <c r="BQG22" s="8"/>
      <c r="BQH22" s="268"/>
      <c r="BQI22" s="8"/>
      <c r="BQJ22" s="268"/>
      <c r="BQK22" s="8"/>
      <c r="BQL22" s="268"/>
      <c r="BQM22" s="8"/>
      <c r="BQN22" s="268"/>
      <c r="BQO22" s="8"/>
      <c r="BQP22" s="268"/>
      <c r="BQQ22" s="8"/>
      <c r="BQR22" s="268"/>
      <c r="BQS22" s="8"/>
      <c r="BQT22" s="268"/>
      <c r="BQU22" s="8"/>
      <c r="BQV22" s="268"/>
      <c r="BQW22" s="8"/>
      <c r="BQX22" s="268"/>
      <c r="BQY22" s="8"/>
      <c r="BQZ22" s="268"/>
      <c r="BRA22" s="8"/>
      <c r="BRB22" s="268"/>
      <c r="BRC22" s="8"/>
      <c r="BRD22" s="268"/>
      <c r="BRE22" s="8"/>
      <c r="BRF22" s="268"/>
      <c r="BRG22" s="8"/>
      <c r="BRH22" s="268"/>
      <c r="BRI22" s="8"/>
      <c r="BRJ22" s="268"/>
      <c r="BRK22" s="8"/>
      <c r="BRL22" s="268"/>
      <c r="BRM22" s="8"/>
      <c r="BRN22" s="268"/>
      <c r="BRO22" s="8"/>
      <c r="BRP22" s="268"/>
      <c r="BRQ22" s="8"/>
      <c r="BRR22" s="268"/>
      <c r="BRS22" s="8"/>
      <c r="BRT22" s="268"/>
      <c r="BRU22" s="8"/>
      <c r="BRV22" s="268"/>
      <c r="BRW22" s="8"/>
      <c r="BRX22" s="268"/>
      <c r="BRY22" s="8"/>
      <c r="BRZ22" s="268"/>
      <c r="BSA22" s="8"/>
      <c r="BSB22" s="268"/>
      <c r="BSC22" s="8"/>
      <c r="BSD22" s="268"/>
      <c r="BSE22" s="8"/>
      <c r="BSF22" s="268"/>
      <c r="BSG22" s="8"/>
      <c r="BSH22" s="268"/>
      <c r="BSI22" s="8"/>
      <c r="BSJ22" s="268"/>
      <c r="BSK22" s="8"/>
      <c r="BSL22" s="268"/>
      <c r="BSM22" s="8"/>
      <c r="BSN22" s="268"/>
      <c r="BSO22" s="8"/>
      <c r="BSP22" s="268"/>
      <c r="BSQ22" s="8"/>
      <c r="BSR22" s="268"/>
      <c r="BSS22" s="8"/>
      <c r="BST22" s="268"/>
      <c r="BSU22" s="8"/>
      <c r="BSV22" s="268"/>
      <c r="BSW22" s="8"/>
      <c r="BSX22" s="268"/>
      <c r="BSY22" s="8"/>
      <c r="BSZ22" s="268"/>
      <c r="BTA22" s="8"/>
      <c r="BTB22" s="268"/>
      <c r="BTC22" s="8"/>
      <c r="BTD22" s="268"/>
      <c r="BTE22" s="8"/>
      <c r="BTF22" s="268"/>
      <c r="BTG22" s="8"/>
      <c r="BTH22" s="268"/>
      <c r="BTI22" s="8"/>
      <c r="BTJ22" s="268"/>
      <c r="BTK22" s="8"/>
      <c r="BTL22" s="268"/>
      <c r="BTM22" s="8"/>
      <c r="BTN22" s="268"/>
      <c r="BTO22" s="8"/>
      <c r="BTP22" s="268"/>
      <c r="BTQ22" s="8"/>
      <c r="BTR22" s="268"/>
      <c r="BTS22" s="8"/>
      <c r="BTT22" s="268"/>
      <c r="BTU22" s="8"/>
      <c r="BTV22" s="268"/>
      <c r="BTW22" s="8"/>
      <c r="BTX22" s="268"/>
      <c r="BTY22" s="8"/>
      <c r="BTZ22" s="268"/>
      <c r="BUA22" s="8"/>
      <c r="BUB22" s="268"/>
      <c r="BUC22" s="8"/>
      <c r="BUD22" s="268"/>
      <c r="BUE22" s="8"/>
      <c r="BUF22" s="268"/>
      <c r="BUG22" s="8"/>
      <c r="BUH22" s="268"/>
      <c r="BUI22" s="8"/>
      <c r="BUJ22" s="268"/>
      <c r="BUK22" s="8"/>
      <c r="BUL22" s="268"/>
      <c r="BUM22" s="8"/>
      <c r="BUN22" s="268"/>
      <c r="BUO22" s="8"/>
      <c r="BUP22" s="268"/>
      <c r="BUQ22" s="8"/>
      <c r="BUR22" s="268"/>
      <c r="BUS22" s="8"/>
      <c r="BUT22" s="268"/>
      <c r="BUU22" s="8"/>
      <c r="BUV22" s="268"/>
      <c r="BUW22" s="8"/>
      <c r="BUX22" s="268"/>
      <c r="BUY22" s="8"/>
      <c r="BUZ22" s="268"/>
      <c r="BVA22" s="8"/>
      <c r="BVB22" s="268"/>
      <c r="BVC22" s="8"/>
      <c r="BVD22" s="268"/>
      <c r="BVE22" s="8"/>
      <c r="BVF22" s="268"/>
      <c r="BVG22" s="8"/>
      <c r="BVH22" s="268"/>
      <c r="BVI22" s="8"/>
      <c r="BVJ22" s="268"/>
      <c r="BVK22" s="8"/>
      <c r="BVL22" s="268"/>
      <c r="BVM22" s="8"/>
      <c r="BVN22" s="268"/>
      <c r="BVO22" s="8"/>
      <c r="BVP22" s="268"/>
      <c r="BVQ22" s="8"/>
      <c r="BVR22" s="268"/>
      <c r="BVS22" s="8"/>
      <c r="BVT22" s="268"/>
      <c r="BVU22" s="8"/>
      <c r="BVV22" s="268"/>
      <c r="BVW22" s="8"/>
      <c r="BVX22" s="268"/>
      <c r="BVY22" s="8"/>
      <c r="BVZ22" s="268"/>
      <c r="BWA22" s="8"/>
      <c r="BWB22" s="268"/>
      <c r="BWC22" s="8"/>
      <c r="BWD22" s="268"/>
      <c r="BWE22" s="8"/>
      <c r="BWF22" s="268"/>
      <c r="BWG22" s="8"/>
      <c r="BWH22" s="268"/>
      <c r="BWI22" s="8"/>
      <c r="BWJ22" s="268"/>
      <c r="BWK22" s="8"/>
      <c r="BWL22" s="268"/>
      <c r="BWM22" s="8"/>
      <c r="BWN22" s="268"/>
      <c r="BWO22" s="8"/>
      <c r="BWP22" s="268"/>
      <c r="BWQ22" s="8"/>
      <c r="BWR22" s="268"/>
      <c r="BWS22" s="8"/>
      <c r="BWT22" s="268"/>
      <c r="BWU22" s="8"/>
      <c r="BWV22" s="268"/>
      <c r="BWW22" s="8"/>
      <c r="BWX22" s="268"/>
      <c r="BWY22" s="8"/>
      <c r="BWZ22" s="268"/>
      <c r="BXA22" s="8"/>
      <c r="BXB22" s="268"/>
      <c r="BXC22" s="8"/>
      <c r="BXD22" s="268"/>
      <c r="BXE22" s="8"/>
      <c r="BXF22" s="268"/>
      <c r="BXG22" s="8"/>
      <c r="BXH22" s="268"/>
      <c r="BXI22" s="8"/>
      <c r="BXJ22" s="268"/>
      <c r="BXK22" s="8"/>
      <c r="BXL22" s="268"/>
      <c r="BXM22" s="8"/>
      <c r="BXN22" s="268"/>
      <c r="BXO22" s="8"/>
      <c r="BXP22" s="268"/>
      <c r="BXQ22" s="8"/>
      <c r="BXR22" s="268"/>
      <c r="BXS22" s="8"/>
      <c r="BXT22" s="268"/>
      <c r="BXU22" s="8"/>
      <c r="BXV22" s="268"/>
      <c r="BXW22" s="8"/>
      <c r="BXX22" s="268"/>
      <c r="BXY22" s="8"/>
      <c r="BXZ22" s="268"/>
      <c r="BYA22" s="8"/>
      <c r="BYB22" s="268"/>
      <c r="BYC22" s="8"/>
      <c r="BYD22" s="268"/>
      <c r="BYE22" s="8"/>
      <c r="BYF22" s="268"/>
      <c r="BYG22" s="8"/>
      <c r="BYH22" s="268"/>
      <c r="BYI22" s="8"/>
      <c r="BYJ22" s="268"/>
      <c r="BYK22" s="8"/>
      <c r="BYL22" s="268"/>
      <c r="BYM22" s="8"/>
      <c r="BYN22" s="268"/>
      <c r="BYO22" s="8"/>
      <c r="BYP22" s="268"/>
      <c r="BYQ22" s="8"/>
      <c r="BYR22" s="268"/>
      <c r="BYS22" s="8"/>
      <c r="BYT22" s="268"/>
      <c r="BYU22" s="8"/>
      <c r="BYV22" s="268"/>
      <c r="BYW22" s="8"/>
      <c r="BYX22" s="268"/>
      <c r="BYY22" s="8"/>
      <c r="BYZ22" s="268"/>
      <c r="BZA22" s="8"/>
      <c r="BZB22" s="268"/>
      <c r="BZC22" s="8"/>
      <c r="BZD22" s="268"/>
      <c r="BZE22" s="8"/>
      <c r="BZF22" s="268"/>
      <c r="BZG22" s="8"/>
      <c r="BZH22" s="268"/>
      <c r="BZI22" s="8"/>
      <c r="BZJ22" s="268"/>
      <c r="BZK22" s="8"/>
      <c r="BZL22" s="268"/>
      <c r="BZM22" s="8"/>
      <c r="BZN22" s="268"/>
      <c r="BZO22" s="8"/>
      <c r="BZP22" s="268"/>
      <c r="BZQ22" s="8"/>
      <c r="BZR22" s="268"/>
      <c r="BZS22" s="8"/>
      <c r="BZT22" s="268"/>
      <c r="BZU22" s="8"/>
      <c r="BZV22" s="268"/>
      <c r="BZW22" s="8"/>
      <c r="BZX22" s="268"/>
      <c r="BZY22" s="8"/>
      <c r="BZZ22" s="268"/>
      <c r="CAA22" s="8"/>
      <c r="CAB22" s="268"/>
      <c r="CAC22" s="8"/>
      <c r="CAD22" s="268"/>
      <c r="CAE22" s="8"/>
      <c r="CAF22" s="268"/>
      <c r="CAG22" s="8"/>
      <c r="CAH22" s="268"/>
      <c r="CAI22" s="8"/>
      <c r="CAJ22" s="268"/>
      <c r="CAK22" s="8"/>
      <c r="CAL22" s="268"/>
      <c r="CAM22" s="8"/>
      <c r="CAN22" s="268"/>
      <c r="CAO22" s="8"/>
      <c r="CAP22" s="268"/>
      <c r="CAQ22" s="8"/>
      <c r="CAR22" s="268"/>
      <c r="CAS22" s="8"/>
      <c r="CAT22" s="268"/>
      <c r="CAU22" s="8"/>
      <c r="CAV22" s="268"/>
      <c r="CAW22" s="8"/>
      <c r="CAX22" s="268"/>
      <c r="CAY22" s="8"/>
      <c r="CAZ22" s="268"/>
      <c r="CBA22" s="8"/>
      <c r="CBB22" s="268"/>
      <c r="CBC22" s="8"/>
      <c r="CBD22" s="268"/>
      <c r="CBE22" s="8"/>
      <c r="CBF22" s="268"/>
      <c r="CBG22" s="8"/>
      <c r="CBH22" s="268"/>
      <c r="CBI22" s="8"/>
      <c r="CBJ22" s="268"/>
      <c r="CBK22" s="8"/>
      <c r="CBL22" s="268"/>
      <c r="CBM22" s="8"/>
      <c r="CBN22" s="268"/>
      <c r="CBO22" s="8"/>
      <c r="CBP22" s="268"/>
      <c r="CBQ22" s="8"/>
      <c r="CBR22" s="268"/>
      <c r="CBS22" s="8"/>
      <c r="CBT22" s="268"/>
      <c r="CBU22" s="8"/>
      <c r="CBV22" s="268"/>
      <c r="CBW22" s="8"/>
      <c r="CBX22" s="268"/>
      <c r="CBY22" s="8"/>
      <c r="CBZ22" s="268"/>
      <c r="CCA22" s="8"/>
      <c r="CCB22" s="268"/>
      <c r="CCC22" s="8"/>
      <c r="CCD22" s="268"/>
      <c r="CCE22" s="8"/>
      <c r="CCF22" s="268"/>
      <c r="CCG22" s="8"/>
      <c r="CCH22" s="268"/>
      <c r="CCI22" s="8"/>
      <c r="CCJ22" s="268"/>
      <c r="CCK22" s="8"/>
      <c r="CCL22" s="268"/>
      <c r="CCM22" s="8"/>
      <c r="CCN22" s="268"/>
      <c r="CCO22" s="8"/>
      <c r="CCP22" s="268"/>
      <c r="CCQ22" s="8"/>
      <c r="CCR22" s="268"/>
      <c r="CCS22" s="8"/>
      <c r="CCT22" s="268"/>
      <c r="CCU22" s="8"/>
      <c r="CCV22" s="268"/>
      <c r="CCW22" s="8"/>
      <c r="CCX22" s="268"/>
      <c r="CCY22" s="8"/>
      <c r="CCZ22" s="268"/>
      <c r="CDA22" s="8"/>
      <c r="CDB22" s="268"/>
      <c r="CDC22" s="8"/>
      <c r="CDD22" s="268"/>
      <c r="CDE22" s="8"/>
      <c r="CDF22" s="268"/>
      <c r="CDG22" s="8"/>
      <c r="CDH22" s="268"/>
      <c r="CDI22" s="8"/>
      <c r="CDJ22" s="268"/>
      <c r="CDK22" s="8"/>
      <c r="CDL22" s="268"/>
      <c r="CDM22" s="8"/>
      <c r="CDN22" s="268"/>
      <c r="CDO22" s="8"/>
      <c r="CDP22" s="268"/>
      <c r="CDQ22" s="8"/>
      <c r="CDR22" s="268"/>
      <c r="CDS22" s="8"/>
      <c r="CDT22" s="268"/>
      <c r="CDU22" s="8"/>
      <c r="CDV22" s="268"/>
      <c r="CDW22" s="8"/>
      <c r="CDX22" s="268"/>
      <c r="CDY22" s="8"/>
      <c r="CDZ22" s="268"/>
      <c r="CEA22" s="8"/>
      <c r="CEB22" s="268"/>
      <c r="CEC22" s="8"/>
      <c r="CED22" s="268"/>
      <c r="CEE22" s="8"/>
      <c r="CEF22" s="268"/>
      <c r="CEG22" s="8"/>
      <c r="CEH22" s="268"/>
      <c r="CEI22" s="8"/>
      <c r="CEJ22" s="268"/>
      <c r="CEK22" s="8"/>
      <c r="CEL22" s="268"/>
      <c r="CEM22" s="8"/>
      <c r="CEN22" s="268"/>
      <c r="CEO22" s="8"/>
      <c r="CEP22" s="268"/>
      <c r="CEQ22" s="8"/>
      <c r="CER22" s="268"/>
      <c r="CES22" s="8"/>
      <c r="CET22" s="268"/>
      <c r="CEU22" s="8"/>
      <c r="CEV22" s="268"/>
      <c r="CEW22" s="8"/>
      <c r="CEX22" s="268"/>
      <c r="CEY22" s="8"/>
      <c r="CEZ22" s="268"/>
      <c r="CFA22" s="8"/>
      <c r="CFB22" s="268"/>
      <c r="CFC22" s="8"/>
      <c r="CFD22" s="268"/>
      <c r="CFE22" s="8"/>
      <c r="CFF22" s="268"/>
      <c r="CFG22" s="8"/>
      <c r="CFH22" s="268"/>
      <c r="CFI22" s="8"/>
      <c r="CFJ22" s="268"/>
      <c r="CFK22" s="8"/>
      <c r="CFL22" s="268"/>
      <c r="CFM22" s="8"/>
      <c r="CFN22" s="268"/>
      <c r="CFO22" s="8"/>
      <c r="CFP22" s="268"/>
      <c r="CFQ22" s="8"/>
      <c r="CFR22" s="268"/>
      <c r="CFS22" s="8"/>
      <c r="CFT22" s="268"/>
      <c r="CFU22" s="8"/>
      <c r="CFV22" s="268"/>
      <c r="CFW22" s="8"/>
      <c r="CFX22" s="268"/>
      <c r="CFY22" s="8"/>
      <c r="CFZ22" s="268"/>
      <c r="CGA22" s="8"/>
      <c r="CGB22" s="268"/>
      <c r="CGC22" s="8"/>
      <c r="CGD22" s="268"/>
      <c r="CGE22" s="8"/>
      <c r="CGF22" s="268"/>
      <c r="CGG22" s="8"/>
      <c r="CGH22" s="268"/>
      <c r="CGI22" s="8"/>
      <c r="CGJ22" s="268"/>
      <c r="CGK22" s="8"/>
      <c r="CGL22" s="268"/>
      <c r="CGM22" s="8"/>
      <c r="CGN22" s="268"/>
      <c r="CGO22" s="8"/>
      <c r="CGP22" s="268"/>
      <c r="CGQ22" s="8"/>
      <c r="CGR22" s="268"/>
      <c r="CGS22" s="8"/>
      <c r="CGT22" s="268"/>
      <c r="CGU22" s="8"/>
      <c r="CGV22" s="268"/>
      <c r="CGW22" s="8"/>
      <c r="CGX22" s="268"/>
      <c r="CGY22" s="8"/>
      <c r="CGZ22" s="268"/>
      <c r="CHA22" s="8"/>
      <c r="CHB22" s="268"/>
      <c r="CHC22" s="8"/>
      <c r="CHD22" s="268"/>
      <c r="CHE22" s="8"/>
      <c r="CHF22" s="268"/>
      <c r="CHG22" s="8"/>
      <c r="CHH22" s="268"/>
      <c r="CHI22" s="8"/>
      <c r="CHJ22" s="268"/>
      <c r="CHK22" s="8"/>
      <c r="CHL22" s="268"/>
      <c r="CHM22" s="8"/>
      <c r="CHN22" s="268"/>
      <c r="CHO22" s="8"/>
      <c r="CHP22" s="268"/>
      <c r="CHQ22" s="8"/>
      <c r="CHR22" s="268"/>
      <c r="CHS22" s="8"/>
      <c r="CHT22" s="268"/>
      <c r="CHU22" s="8"/>
      <c r="CHV22" s="268"/>
      <c r="CHW22" s="8"/>
      <c r="CHX22" s="268"/>
      <c r="CHY22" s="8"/>
      <c r="CHZ22" s="268"/>
      <c r="CIA22" s="8"/>
      <c r="CIB22" s="268"/>
      <c r="CIC22" s="8"/>
      <c r="CID22" s="268"/>
      <c r="CIE22" s="8"/>
      <c r="CIF22" s="268"/>
      <c r="CIG22" s="8"/>
      <c r="CIH22" s="268"/>
      <c r="CII22" s="8"/>
      <c r="CIJ22" s="268"/>
      <c r="CIK22" s="8"/>
      <c r="CIL22" s="268"/>
      <c r="CIM22" s="8"/>
      <c r="CIN22" s="268"/>
      <c r="CIO22" s="8"/>
      <c r="CIP22" s="268"/>
      <c r="CIQ22" s="8"/>
      <c r="CIR22" s="268"/>
      <c r="CIS22" s="8"/>
      <c r="CIT22" s="268"/>
      <c r="CIU22" s="8"/>
      <c r="CIV22" s="268"/>
      <c r="CIW22" s="8"/>
      <c r="CIX22" s="268"/>
      <c r="CIY22" s="8"/>
      <c r="CIZ22" s="268"/>
      <c r="CJA22" s="8"/>
      <c r="CJB22" s="268"/>
      <c r="CJC22" s="8"/>
      <c r="CJD22" s="268"/>
      <c r="CJE22" s="8"/>
      <c r="CJF22" s="268"/>
      <c r="CJG22" s="8"/>
      <c r="CJH22" s="268"/>
      <c r="CJI22" s="8"/>
      <c r="CJJ22" s="268"/>
      <c r="CJK22" s="8"/>
      <c r="CJL22" s="268"/>
      <c r="CJM22" s="8"/>
      <c r="CJN22" s="268"/>
      <c r="CJO22" s="8"/>
      <c r="CJP22" s="268"/>
      <c r="CJQ22" s="8"/>
      <c r="CJR22" s="268"/>
      <c r="CJS22" s="8"/>
      <c r="CJT22" s="268"/>
      <c r="CJU22" s="8"/>
      <c r="CJV22" s="268"/>
      <c r="CJW22" s="8"/>
      <c r="CJX22" s="268"/>
      <c r="CJY22" s="8"/>
      <c r="CJZ22" s="268"/>
      <c r="CKA22" s="8"/>
      <c r="CKB22" s="268"/>
      <c r="CKC22" s="8"/>
      <c r="CKD22" s="268"/>
      <c r="CKE22" s="8"/>
      <c r="CKF22" s="268"/>
      <c r="CKG22" s="8"/>
      <c r="CKH22" s="268"/>
      <c r="CKI22" s="8"/>
      <c r="CKJ22" s="268"/>
      <c r="CKK22" s="8"/>
      <c r="CKL22" s="268"/>
      <c r="CKM22" s="8"/>
      <c r="CKN22" s="268"/>
      <c r="CKO22" s="8"/>
      <c r="CKP22" s="268"/>
      <c r="CKQ22" s="8"/>
      <c r="CKR22" s="268"/>
      <c r="CKS22" s="8"/>
      <c r="CKT22" s="268"/>
      <c r="CKU22" s="8"/>
      <c r="CKV22" s="268"/>
      <c r="CKW22" s="8"/>
      <c r="CKX22" s="268"/>
      <c r="CKY22" s="8"/>
      <c r="CKZ22" s="268"/>
      <c r="CLA22" s="8"/>
      <c r="CLB22" s="268"/>
      <c r="CLC22" s="8"/>
      <c r="CLD22" s="268"/>
      <c r="CLE22" s="8"/>
      <c r="CLF22" s="268"/>
      <c r="CLG22" s="8"/>
      <c r="CLH22" s="268"/>
      <c r="CLI22" s="8"/>
      <c r="CLJ22" s="268"/>
      <c r="CLK22" s="8"/>
      <c r="CLL22" s="268"/>
      <c r="CLM22" s="8"/>
      <c r="CLN22" s="268"/>
      <c r="CLO22" s="8"/>
      <c r="CLP22" s="268"/>
      <c r="CLQ22" s="8"/>
      <c r="CLR22" s="268"/>
      <c r="CLS22" s="8"/>
      <c r="CLT22" s="268"/>
      <c r="CLU22" s="8"/>
      <c r="CLV22" s="268"/>
      <c r="CLW22" s="8"/>
      <c r="CLX22" s="268"/>
      <c r="CLY22" s="8"/>
      <c r="CLZ22" s="268"/>
      <c r="CMA22" s="8"/>
      <c r="CMB22" s="268"/>
      <c r="CMC22" s="8"/>
      <c r="CMD22" s="268"/>
      <c r="CME22" s="8"/>
      <c r="CMF22" s="268"/>
      <c r="CMG22" s="8"/>
      <c r="CMH22" s="268"/>
      <c r="CMI22" s="8"/>
      <c r="CMJ22" s="268"/>
      <c r="CMK22" s="8"/>
      <c r="CML22" s="268"/>
      <c r="CMM22" s="8"/>
      <c r="CMN22" s="268"/>
      <c r="CMO22" s="8"/>
      <c r="CMP22" s="268"/>
      <c r="CMQ22" s="8"/>
      <c r="CMR22" s="268"/>
      <c r="CMS22" s="8"/>
      <c r="CMT22" s="268"/>
      <c r="CMU22" s="8"/>
      <c r="CMV22" s="268"/>
      <c r="CMW22" s="8"/>
      <c r="CMX22" s="268"/>
      <c r="CMY22" s="8"/>
      <c r="CMZ22" s="268"/>
      <c r="CNA22" s="8"/>
      <c r="CNB22" s="268"/>
      <c r="CNC22" s="8"/>
      <c r="CND22" s="268"/>
      <c r="CNE22" s="8"/>
      <c r="CNF22" s="268"/>
      <c r="CNG22" s="8"/>
      <c r="CNH22" s="268"/>
      <c r="CNI22" s="8"/>
      <c r="CNJ22" s="268"/>
      <c r="CNK22" s="8"/>
      <c r="CNL22" s="268"/>
      <c r="CNM22" s="8"/>
      <c r="CNN22" s="268"/>
      <c r="CNO22" s="8"/>
      <c r="CNP22" s="268"/>
      <c r="CNQ22" s="8"/>
      <c r="CNR22" s="268"/>
      <c r="CNS22" s="8"/>
      <c r="CNT22" s="268"/>
      <c r="CNU22" s="8"/>
      <c r="CNV22" s="268"/>
      <c r="CNW22" s="8"/>
      <c r="CNX22" s="268"/>
      <c r="CNY22" s="8"/>
      <c r="CNZ22" s="268"/>
      <c r="COA22" s="8"/>
      <c r="COB22" s="268"/>
      <c r="COC22" s="8"/>
      <c r="COD22" s="268"/>
      <c r="COE22" s="8"/>
      <c r="COF22" s="268"/>
      <c r="COG22" s="8"/>
      <c r="COH22" s="268"/>
      <c r="COI22" s="8"/>
      <c r="COJ22" s="268"/>
      <c r="COK22" s="8"/>
      <c r="COL22" s="268"/>
      <c r="COM22" s="8"/>
      <c r="CON22" s="268"/>
      <c r="COO22" s="8"/>
      <c r="COP22" s="268"/>
      <c r="COQ22" s="8"/>
      <c r="COR22" s="268"/>
      <c r="COS22" s="8"/>
      <c r="COT22" s="268"/>
      <c r="COU22" s="8"/>
      <c r="COV22" s="268"/>
      <c r="COW22" s="8"/>
      <c r="COX22" s="268"/>
      <c r="COY22" s="8"/>
      <c r="COZ22" s="268"/>
      <c r="CPA22" s="8"/>
      <c r="CPB22" s="268"/>
      <c r="CPC22" s="8"/>
      <c r="CPD22" s="268"/>
      <c r="CPE22" s="8"/>
      <c r="CPF22" s="268"/>
      <c r="CPG22" s="8"/>
      <c r="CPH22" s="268"/>
      <c r="CPI22" s="8"/>
      <c r="CPJ22" s="268"/>
      <c r="CPK22" s="8"/>
      <c r="CPL22" s="268"/>
      <c r="CPM22" s="8"/>
      <c r="CPN22" s="268"/>
      <c r="CPO22" s="8"/>
      <c r="CPP22" s="268"/>
      <c r="CPQ22" s="8"/>
      <c r="CPR22" s="268"/>
      <c r="CPS22" s="8"/>
      <c r="CPT22" s="268"/>
      <c r="CPU22" s="8"/>
      <c r="CPV22" s="268"/>
      <c r="CPW22" s="8"/>
      <c r="CPX22" s="268"/>
      <c r="CPY22" s="8"/>
      <c r="CPZ22" s="268"/>
      <c r="CQA22" s="8"/>
      <c r="CQB22" s="268"/>
      <c r="CQC22" s="8"/>
      <c r="CQD22" s="268"/>
      <c r="CQE22" s="8"/>
      <c r="CQF22" s="268"/>
      <c r="CQG22" s="8"/>
      <c r="CQH22" s="268"/>
      <c r="CQI22" s="8"/>
      <c r="CQJ22" s="268"/>
      <c r="CQK22" s="8"/>
      <c r="CQL22" s="268"/>
      <c r="CQM22" s="8"/>
      <c r="CQN22" s="268"/>
      <c r="CQO22" s="8"/>
      <c r="CQP22" s="268"/>
      <c r="CQQ22" s="8"/>
      <c r="CQR22" s="268"/>
      <c r="CQS22" s="8"/>
      <c r="CQT22" s="268"/>
      <c r="CQU22" s="8"/>
      <c r="CQV22" s="268"/>
      <c r="CQW22" s="8"/>
      <c r="CQX22" s="268"/>
      <c r="CQY22" s="8"/>
      <c r="CQZ22" s="268"/>
      <c r="CRA22" s="8"/>
      <c r="CRB22" s="268"/>
      <c r="CRC22" s="8"/>
      <c r="CRD22" s="268"/>
      <c r="CRE22" s="8"/>
      <c r="CRF22" s="268"/>
      <c r="CRG22" s="8"/>
      <c r="CRH22" s="268"/>
      <c r="CRI22" s="8"/>
      <c r="CRJ22" s="268"/>
      <c r="CRK22" s="8"/>
      <c r="CRL22" s="268"/>
      <c r="CRM22" s="8"/>
      <c r="CRN22" s="268"/>
      <c r="CRO22" s="8"/>
      <c r="CRP22" s="268"/>
      <c r="CRQ22" s="8"/>
      <c r="CRR22" s="268"/>
      <c r="CRS22" s="8"/>
      <c r="CRT22" s="268"/>
      <c r="CRU22" s="8"/>
      <c r="CRV22" s="268"/>
      <c r="CRW22" s="8"/>
      <c r="CRX22" s="268"/>
      <c r="CRY22" s="8"/>
      <c r="CRZ22" s="268"/>
      <c r="CSA22" s="8"/>
      <c r="CSB22" s="268"/>
      <c r="CSC22" s="8"/>
      <c r="CSD22" s="268"/>
      <c r="CSE22" s="8"/>
      <c r="CSF22" s="268"/>
      <c r="CSG22" s="8"/>
      <c r="CSH22" s="268"/>
      <c r="CSI22" s="8"/>
      <c r="CSJ22" s="268"/>
      <c r="CSK22" s="8"/>
      <c r="CSL22" s="268"/>
      <c r="CSM22" s="8"/>
      <c r="CSN22" s="268"/>
      <c r="CSO22" s="8"/>
      <c r="CSP22" s="268"/>
      <c r="CSQ22" s="8"/>
      <c r="CSR22" s="268"/>
      <c r="CSS22" s="8"/>
      <c r="CST22" s="268"/>
      <c r="CSU22" s="8"/>
      <c r="CSV22" s="268"/>
      <c r="CSW22" s="8"/>
      <c r="CSX22" s="268"/>
      <c r="CSY22" s="8"/>
      <c r="CSZ22" s="268"/>
      <c r="CTA22" s="8"/>
      <c r="CTB22" s="268"/>
      <c r="CTC22" s="8"/>
      <c r="CTD22" s="268"/>
      <c r="CTE22" s="8"/>
      <c r="CTF22" s="268"/>
      <c r="CTG22" s="8"/>
      <c r="CTH22" s="268"/>
      <c r="CTI22" s="8"/>
      <c r="CTJ22" s="268"/>
      <c r="CTK22" s="8"/>
      <c r="CTL22" s="268"/>
      <c r="CTM22" s="8"/>
      <c r="CTN22" s="268"/>
      <c r="CTO22" s="8"/>
      <c r="CTP22" s="268"/>
      <c r="CTQ22" s="8"/>
      <c r="CTR22" s="268"/>
      <c r="CTS22" s="8"/>
      <c r="CTT22" s="268"/>
      <c r="CTU22" s="8"/>
      <c r="CTV22" s="268"/>
      <c r="CTW22" s="8"/>
      <c r="CTX22" s="268"/>
      <c r="CTY22" s="8"/>
      <c r="CTZ22" s="268"/>
      <c r="CUA22" s="8"/>
      <c r="CUB22" s="268"/>
      <c r="CUC22" s="8"/>
      <c r="CUD22" s="268"/>
      <c r="CUE22" s="8"/>
      <c r="CUF22" s="268"/>
      <c r="CUG22" s="8"/>
      <c r="CUH22" s="268"/>
      <c r="CUI22" s="8"/>
      <c r="CUJ22" s="268"/>
      <c r="CUK22" s="8"/>
      <c r="CUL22" s="268"/>
      <c r="CUM22" s="8"/>
      <c r="CUN22" s="268"/>
      <c r="CUO22" s="8"/>
      <c r="CUP22" s="268"/>
      <c r="CUQ22" s="8"/>
      <c r="CUR22" s="268"/>
      <c r="CUS22" s="8"/>
      <c r="CUT22" s="268"/>
      <c r="CUU22" s="8"/>
      <c r="CUV22" s="268"/>
      <c r="CUW22" s="8"/>
      <c r="CUX22" s="268"/>
      <c r="CUY22" s="8"/>
      <c r="CUZ22" s="268"/>
      <c r="CVA22" s="8"/>
      <c r="CVB22" s="268"/>
      <c r="CVC22" s="8"/>
      <c r="CVD22" s="268"/>
      <c r="CVE22" s="8"/>
      <c r="CVF22" s="268"/>
      <c r="CVG22" s="8"/>
      <c r="CVH22" s="268"/>
      <c r="CVI22" s="8"/>
      <c r="CVJ22" s="268"/>
      <c r="CVK22" s="8"/>
      <c r="CVL22" s="268"/>
      <c r="CVM22" s="8"/>
      <c r="CVN22" s="268"/>
      <c r="CVO22" s="8"/>
      <c r="CVP22" s="268"/>
      <c r="CVQ22" s="8"/>
      <c r="CVR22" s="268"/>
      <c r="CVS22" s="8"/>
      <c r="CVT22" s="268"/>
      <c r="CVU22" s="8"/>
      <c r="CVV22" s="268"/>
      <c r="CVW22" s="8"/>
      <c r="CVX22" s="268"/>
      <c r="CVY22" s="8"/>
      <c r="CVZ22" s="268"/>
      <c r="CWA22" s="8"/>
      <c r="CWB22" s="268"/>
      <c r="CWC22" s="8"/>
      <c r="CWD22" s="268"/>
      <c r="CWE22" s="8"/>
      <c r="CWF22" s="268"/>
      <c r="CWG22" s="8"/>
      <c r="CWH22" s="268"/>
      <c r="CWI22" s="8"/>
      <c r="CWJ22" s="268"/>
      <c r="CWK22" s="8"/>
      <c r="CWL22" s="268"/>
      <c r="CWM22" s="8"/>
      <c r="CWN22" s="268"/>
      <c r="CWO22" s="8"/>
      <c r="CWP22" s="268"/>
      <c r="CWQ22" s="8"/>
      <c r="CWR22" s="268"/>
      <c r="CWS22" s="8"/>
      <c r="CWT22" s="268"/>
      <c r="CWU22" s="8"/>
      <c r="CWV22" s="268"/>
      <c r="CWW22" s="8"/>
      <c r="CWX22" s="268"/>
      <c r="CWY22" s="8"/>
      <c r="CWZ22" s="268"/>
      <c r="CXA22" s="8"/>
      <c r="CXB22" s="268"/>
      <c r="CXC22" s="8"/>
      <c r="CXD22" s="268"/>
      <c r="CXE22" s="8"/>
      <c r="CXF22" s="268"/>
      <c r="CXG22" s="8"/>
      <c r="CXH22" s="268"/>
      <c r="CXI22" s="8"/>
      <c r="CXJ22" s="268"/>
      <c r="CXK22" s="8"/>
      <c r="CXL22" s="268"/>
      <c r="CXM22" s="8"/>
      <c r="CXN22" s="268"/>
      <c r="CXO22" s="8"/>
      <c r="CXP22" s="268"/>
      <c r="CXQ22" s="8"/>
      <c r="CXR22" s="268"/>
      <c r="CXS22" s="8"/>
      <c r="CXT22" s="268"/>
      <c r="CXU22" s="8"/>
      <c r="CXV22" s="268"/>
      <c r="CXW22" s="8"/>
      <c r="CXX22" s="268"/>
      <c r="CXY22" s="8"/>
      <c r="CXZ22" s="268"/>
      <c r="CYA22" s="8"/>
      <c r="CYB22" s="268"/>
      <c r="CYC22" s="8"/>
      <c r="CYD22" s="268"/>
      <c r="CYE22" s="8"/>
      <c r="CYF22" s="268"/>
      <c r="CYG22" s="8"/>
      <c r="CYH22" s="268"/>
      <c r="CYI22" s="8"/>
      <c r="CYJ22" s="268"/>
      <c r="CYK22" s="8"/>
      <c r="CYL22" s="268"/>
      <c r="CYM22" s="8"/>
      <c r="CYN22" s="268"/>
      <c r="CYO22" s="8"/>
      <c r="CYP22" s="268"/>
      <c r="CYQ22" s="8"/>
      <c r="CYR22" s="268"/>
      <c r="CYS22" s="8"/>
      <c r="CYT22" s="268"/>
      <c r="CYU22" s="8"/>
      <c r="CYV22" s="268"/>
      <c r="CYW22" s="8"/>
      <c r="CYX22" s="268"/>
      <c r="CYY22" s="8"/>
      <c r="CYZ22" s="268"/>
      <c r="CZA22" s="8"/>
      <c r="CZB22" s="268"/>
      <c r="CZC22" s="8"/>
      <c r="CZD22" s="268"/>
      <c r="CZE22" s="8"/>
      <c r="CZF22" s="268"/>
      <c r="CZG22" s="8"/>
      <c r="CZH22" s="268"/>
      <c r="CZI22" s="8"/>
      <c r="CZJ22" s="268"/>
      <c r="CZK22" s="8"/>
      <c r="CZL22" s="268"/>
      <c r="CZM22" s="8"/>
      <c r="CZN22" s="268"/>
      <c r="CZO22" s="8"/>
      <c r="CZP22" s="268"/>
      <c r="CZQ22" s="8"/>
      <c r="CZR22" s="268"/>
      <c r="CZS22" s="8"/>
      <c r="CZT22" s="268"/>
      <c r="CZU22" s="8"/>
      <c r="CZV22" s="268"/>
      <c r="CZW22" s="8"/>
      <c r="CZX22" s="268"/>
      <c r="CZY22" s="8"/>
      <c r="CZZ22" s="268"/>
      <c r="DAA22" s="8"/>
      <c r="DAB22" s="268"/>
      <c r="DAC22" s="8"/>
      <c r="DAD22" s="268"/>
      <c r="DAE22" s="8"/>
      <c r="DAF22" s="268"/>
      <c r="DAG22" s="8"/>
      <c r="DAH22" s="268"/>
      <c r="DAI22" s="8"/>
      <c r="DAJ22" s="268"/>
      <c r="DAK22" s="8"/>
      <c r="DAL22" s="268"/>
      <c r="DAM22" s="8"/>
      <c r="DAN22" s="268"/>
      <c r="DAO22" s="8"/>
      <c r="DAP22" s="268"/>
      <c r="DAQ22" s="8"/>
      <c r="DAR22" s="268"/>
      <c r="DAS22" s="8"/>
      <c r="DAT22" s="268"/>
      <c r="DAU22" s="8"/>
      <c r="DAV22" s="268"/>
      <c r="DAW22" s="8"/>
      <c r="DAX22" s="268"/>
      <c r="DAY22" s="8"/>
      <c r="DAZ22" s="268"/>
      <c r="DBA22" s="8"/>
      <c r="DBB22" s="268"/>
      <c r="DBC22" s="8"/>
      <c r="DBD22" s="268"/>
      <c r="DBE22" s="8"/>
      <c r="DBF22" s="268"/>
      <c r="DBG22" s="8"/>
      <c r="DBH22" s="268"/>
      <c r="DBI22" s="8"/>
      <c r="DBJ22" s="268"/>
      <c r="DBK22" s="8"/>
      <c r="DBL22" s="268"/>
      <c r="DBM22" s="8"/>
      <c r="DBN22" s="268"/>
      <c r="DBO22" s="8"/>
      <c r="DBP22" s="268"/>
      <c r="DBQ22" s="8"/>
      <c r="DBR22" s="268"/>
      <c r="DBS22" s="8"/>
      <c r="DBT22" s="268"/>
      <c r="DBU22" s="8"/>
      <c r="DBV22" s="268"/>
      <c r="DBW22" s="8"/>
      <c r="DBX22" s="268"/>
      <c r="DBY22" s="8"/>
      <c r="DBZ22" s="268"/>
      <c r="DCA22" s="8"/>
      <c r="DCB22" s="268"/>
      <c r="DCC22" s="8"/>
      <c r="DCD22" s="268"/>
      <c r="DCE22" s="8"/>
      <c r="DCF22" s="268"/>
      <c r="DCG22" s="8"/>
      <c r="DCH22" s="268"/>
      <c r="DCI22" s="8"/>
      <c r="DCJ22" s="268"/>
      <c r="DCK22" s="8"/>
      <c r="DCL22" s="268"/>
      <c r="DCM22" s="8"/>
      <c r="DCN22" s="268"/>
      <c r="DCO22" s="8"/>
      <c r="DCP22" s="268"/>
      <c r="DCQ22" s="8"/>
      <c r="DCR22" s="268"/>
      <c r="DCS22" s="8"/>
      <c r="DCT22" s="268"/>
      <c r="DCU22" s="8"/>
      <c r="DCV22" s="268"/>
      <c r="DCW22" s="8"/>
      <c r="DCX22" s="268"/>
      <c r="DCY22" s="8"/>
      <c r="DCZ22" s="268"/>
      <c r="DDA22" s="8"/>
      <c r="DDB22" s="268"/>
      <c r="DDC22" s="8"/>
      <c r="DDD22" s="268"/>
      <c r="DDE22" s="8"/>
      <c r="DDF22" s="268"/>
      <c r="DDG22" s="8"/>
      <c r="DDH22" s="268"/>
      <c r="DDI22" s="8"/>
      <c r="DDJ22" s="268"/>
      <c r="DDK22" s="8"/>
      <c r="DDL22" s="268"/>
      <c r="DDM22" s="8"/>
      <c r="DDN22" s="268"/>
      <c r="DDO22" s="8"/>
      <c r="DDP22" s="268"/>
      <c r="DDQ22" s="8"/>
      <c r="DDR22" s="268"/>
      <c r="DDS22" s="8"/>
      <c r="DDT22" s="268"/>
      <c r="DDU22" s="8"/>
      <c r="DDV22" s="268"/>
      <c r="DDW22" s="8"/>
      <c r="DDX22" s="268"/>
      <c r="DDY22" s="8"/>
      <c r="DDZ22" s="268"/>
      <c r="DEA22" s="8"/>
      <c r="DEB22" s="268"/>
      <c r="DEC22" s="8"/>
      <c r="DED22" s="268"/>
      <c r="DEE22" s="8"/>
      <c r="DEF22" s="268"/>
      <c r="DEG22" s="8"/>
      <c r="DEH22" s="268"/>
      <c r="DEI22" s="8"/>
      <c r="DEJ22" s="268"/>
      <c r="DEK22" s="8"/>
      <c r="DEL22" s="268"/>
      <c r="DEM22" s="8"/>
      <c r="DEN22" s="268"/>
      <c r="DEO22" s="8"/>
      <c r="DEP22" s="268"/>
      <c r="DEQ22" s="8"/>
      <c r="DER22" s="268"/>
      <c r="DES22" s="8"/>
      <c r="DET22" s="268"/>
      <c r="DEU22" s="8"/>
      <c r="DEV22" s="268"/>
      <c r="DEW22" s="8"/>
      <c r="DEX22" s="268"/>
      <c r="DEY22" s="8"/>
      <c r="DEZ22" s="268"/>
      <c r="DFA22" s="8"/>
      <c r="DFB22" s="268"/>
      <c r="DFC22" s="8"/>
      <c r="DFD22" s="268"/>
      <c r="DFE22" s="8"/>
      <c r="DFF22" s="268"/>
      <c r="DFG22" s="8"/>
      <c r="DFH22" s="268"/>
      <c r="DFI22" s="8"/>
      <c r="DFJ22" s="268"/>
      <c r="DFK22" s="8"/>
      <c r="DFL22" s="268"/>
      <c r="DFM22" s="8"/>
      <c r="DFN22" s="268"/>
      <c r="DFO22" s="8"/>
      <c r="DFP22" s="268"/>
      <c r="DFQ22" s="8"/>
      <c r="DFR22" s="268"/>
      <c r="DFS22" s="8"/>
      <c r="DFT22" s="268"/>
      <c r="DFU22" s="8"/>
      <c r="DFV22" s="268"/>
      <c r="DFW22" s="8"/>
      <c r="DFX22" s="268"/>
      <c r="DFY22" s="8"/>
      <c r="DFZ22" s="268"/>
      <c r="DGA22" s="8"/>
      <c r="DGB22" s="268"/>
      <c r="DGC22" s="8"/>
      <c r="DGD22" s="268"/>
      <c r="DGE22" s="8"/>
      <c r="DGF22" s="268"/>
      <c r="DGG22" s="8"/>
      <c r="DGH22" s="268"/>
      <c r="DGI22" s="8"/>
      <c r="DGJ22" s="268"/>
      <c r="DGK22" s="8"/>
      <c r="DGL22" s="268"/>
      <c r="DGM22" s="8"/>
      <c r="DGN22" s="268"/>
      <c r="DGO22" s="8"/>
      <c r="DGP22" s="268"/>
      <c r="DGQ22" s="8"/>
      <c r="DGR22" s="268"/>
      <c r="DGS22" s="8"/>
      <c r="DGT22" s="268"/>
      <c r="DGU22" s="8"/>
      <c r="DGV22" s="268"/>
      <c r="DGW22" s="8"/>
      <c r="DGX22" s="268"/>
      <c r="DGY22" s="8"/>
      <c r="DGZ22" s="268"/>
      <c r="DHA22" s="8"/>
      <c r="DHB22" s="268"/>
      <c r="DHC22" s="8"/>
      <c r="DHD22" s="268"/>
      <c r="DHE22" s="8"/>
      <c r="DHF22" s="268"/>
      <c r="DHG22" s="8"/>
      <c r="DHH22" s="268"/>
      <c r="DHI22" s="8"/>
      <c r="DHJ22" s="268"/>
      <c r="DHK22" s="8"/>
      <c r="DHL22" s="268"/>
      <c r="DHM22" s="8"/>
      <c r="DHN22" s="268"/>
      <c r="DHO22" s="8"/>
      <c r="DHP22" s="268"/>
      <c r="DHQ22" s="8"/>
      <c r="DHR22" s="268"/>
      <c r="DHS22" s="8"/>
      <c r="DHT22" s="268"/>
      <c r="DHU22" s="8"/>
      <c r="DHV22" s="268"/>
      <c r="DHW22" s="8"/>
      <c r="DHX22" s="268"/>
      <c r="DHY22" s="8"/>
      <c r="DHZ22" s="268"/>
      <c r="DIA22" s="8"/>
      <c r="DIB22" s="268"/>
      <c r="DIC22" s="8"/>
      <c r="DID22" s="268"/>
      <c r="DIE22" s="8"/>
      <c r="DIF22" s="268"/>
      <c r="DIG22" s="8"/>
      <c r="DIH22" s="268"/>
      <c r="DII22" s="8"/>
      <c r="DIJ22" s="268"/>
      <c r="DIK22" s="8"/>
      <c r="DIL22" s="268"/>
      <c r="DIM22" s="8"/>
      <c r="DIN22" s="268"/>
      <c r="DIO22" s="8"/>
      <c r="DIP22" s="268"/>
      <c r="DIQ22" s="8"/>
      <c r="DIR22" s="268"/>
      <c r="DIS22" s="8"/>
      <c r="DIT22" s="268"/>
      <c r="DIU22" s="8"/>
      <c r="DIV22" s="268"/>
      <c r="DIW22" s="8"/>
      <c r="DIX22" s="268"/>
      <c r="DIY22" s="8"/>
      <c r="DIZ22" s="268"/>
      <c r="DJA22" s="8"/>
      <c r="DJB22" s="268"/>
      <c r="DJC22" s="8"/>
      <c r="DJD22" s="268"/>
      <c r="DJE22" s="8"/>
      <c r="DJF22" s="268"/>
      <c r="DJG22" s="8"/>
      <c r="DJH22" s="268"/>
      <c r="DJI22" s="8"/>
      <c r="DJJ22" s="268"/>
      <c r="DJK22" s="8"/>
      <c r="DJL22" s="268"/>
      <c r="DJM22" s="8"/>
      <c r="DJN22" s="268"/>
      <c r="DJO22" s="8"/>
      <c r="DJP22" s="268"/>
      <c r="DJQ22" s="8"/>
      <c r="DJR22" s="268"/>
      <c r="DJS22" s="8"/>
      <c r="DJT22" s="268"/>
      <c r="DJU22" s="8"/>
      <c r="DJV22" s="268"/>
      <c r="DJW22" s="8"/>
      <c r="DJX22" s="268"/>
      <c r="DJY22" s="8"/>
      <c r="DJZ22" s="268"/>
      <c r="DKA22" s="8"/>
      <c r="DKB22" s="268"/>
      <c r="DKC22" s="8"/>
      <c r="DKD22" s="268"/>
      <c r="DKE22" s="8"/>
      <c r="DKF22" s="268"/>
      <c r="DKG22" s="8"/>
      <c r="DKH22" s="268"/>
      <c r="DKI22" s="8"/>
      <c r="DKJ22" s="268"/>
      <c r="DKK22" s="8"/>
      <c r="DKL22" s="268"/>
      <c r="DKM22" s="8"/>
      <c r="DKN22" s="268"/>
      <c r="DKO22" s="8"/>
      <c r="DKP22" s="268"/>
      <c r="DKQ22" s="8"/>
      <c r="DKR22" s="268"/>
      <c r="DKS22" s="8"/>
      <c r="DKT22" s="268"/>
      <c r="DKU22" s="8"/>
      <c r="DKV22" s="268"/>
      <c r="DKW22" s="8"/>
      <c r="DKX22" s="268"/>
      <c r="DKY22" s="8"/>
      <c r="DKZ22" s="268"/>
      <c r="DLA22" s="8"/>
      <c r="DLB22" s="268"/>
      <c r="DLC22" s="8"/>
      <c r="DLD22" s="268"/>
      <c r="DLE22" s="8"/>
      <c r="DLF22" s="268"/>
      <c r="DLG22" s="8"/>
      <c r="DLH22" s="268"/>
      <c r="DLI22" s="8"/>
      <c r="DLJ22" s="268"/>
      <c r="DLK22" s="8"/>
      <c r="DLL22" s="268"/>
      <c r="DLM22" s="8"/>
      <c r="DLN22" s="268"/>
      <c r="DLO22" s="8"/>
      <c r="DLP22" s="268"/>
      <c r="DLQ22" s="8"/>
      <c r="DLR22" s="268"/>
      <c r="DLS22" s="8"/>
      <c r="DLT22" s="268"/>
      <c r="DLU22" s="8"/>
      <c r="DLV22" s="268"/>
      <c r="DLW22" s="8"/>
      <c r="DLX22" s="268"/>
      <c r="DLY22" s="8"/>
      <c r="DLZ22" s="268"/>
      <c r="DMA22" s="8"/>
      <c r="DMB22" s="268"/>
      <c r="DMC22" s="8"/>
      <c r="DMD22" s="268"/>
      <c r="DME22" s="8"/>
      <c r="DMF22" s="268"/>
      <c r="DMG22" s="8"/>
      <c r="DMH22" s="268"/>
      <c r="DMI22" s="8"/>
      <c r="DMJ22" s="268"/>
      <c r="DMK22" s="8"/>
      <c r="DML22" s="268"/>
      <c r="DMM22" s="8"/>
      <c r="DMN22" s="268"/>
      <c r="DMO22" s="8"/>
      <c r="DMP22" s="268"/>
      <c r="DMQ22" s="8"/>
      <c r="DMR22" s="268"/>
      <c r="DMS22" s="8"/>
      <c r="DMT22" s="268"/>
      <c r="DMU22" s="8"/>
      <c r="DMV22" s="268"/>
      <c r="DMW22" s="8"/>
      <c r="DMX22" s="268"/>
      <c r="DMY22" s="8"/>
      <c r="DMZ22" s="268"/>
      <c r="DNA22" s="8"/>
      <c r="DNB22" s="268"/>
      <c r="DNC22" s="8"/>
      <c r="DND22" s="268"/>
      <c r="DNE22" s="8"/>
      <c r="DNF22" s="268"/>
      <c r="DNG22" s="8"/>
      <c r="DNH22" s="268"/>
      <c r="DNI22" s="8"/>
      <c r="DNJ22" s="268"/>
      <c r="DNK22" s="8"/>
      <c r="DNL22" s="268"/>
      <c r="DNM22" s="8"/>
      <c r="DNN22" s="268"/>
      <c r="DNO22" s="8"/>
      <c r="DNP22" s="268"/>
      <c r="DNQ22" s="8"/>
      <c r="DNR22" s="268"/>
      <c r="DNS22" s="8"/>
      <c r="DNT22" s="268"/>
      <c r="DNU22" s="8"/>
      <c r="DNV22" s="268"/>
      <c r="DNW22" s="8"/>
      <c r="DNX22" s="268"/>
      <c r="DNY22" s="8"/>
      <c r="DNZ22" s="268"/>
      <c r="DOA22" s="8"/>
      <c r="DOB22" s="268"/>
      <c r="DOC22" s="8"/>
      <c r="DOD22" s="268"/>
      <c r="DOE22" s="8"/>
      <c r="DOF22" s="268"/>
      <c r="DOG22" s="8"/>
      <c r="DOH22" s="268"/>
      <c r="DOI22" s="8"/>
      <c r="DOJ22" s="268"/>
      <c r="DOK22" s="8"/>
      <c r="DOL22" s="268"/>
      <c r="DOM22" s="8"/>
      <c r="DON22" s="268"/>
      <c r="DOO22" s="8"/>
      <c r="DOP22" s="268"/>
      <c r="DOQ22" s="8"/>
      <c r="DOR22" s="268"/>
      <c r="DOS22" s="8"/>
      <c r="DOT22" s="268"/>
      <c r="DOU22" s="8"/>
      <c r="DOV22" s="268"/>
      <c r="DOW22" s="8"/>
      <c r="DOX22" s="268"/>
      <c r="DOY22" s="8"/>
      <c r="DOZ22" s="268"/>
      <c r="DPA22" s="8"/>
      <c r="DPB22" s="268"/>
      <c r="DPC22" s="8"/>
      <c r="DPD22" s="268"/>
      <c r="DPE22" s="8"/>
      <c r="DPF22" s="268"/>
      <c r="DPG22" s="8"/>
      <c r="DPH22" s="268"/>
      <c r="DPI22" s="8"/>
      <c r="DPJ22" s="268"/>
      <c r="DPK22" s="8"/>
      <c r="DPL22" s="268"/>
      <c r="DPM22" s="8"/>
      <c r="DPN22" s="268"/>
      <c r="DPO22" s="8"/>
      <c r="DPP22" s="268"/>
      <c r="DPQ22" s="8"/>
      <c r="DPR22" s="268"/>
      <c r="DPS22" s="8"/>
      <c r="DPT22" s="268"/>
      <c r="DPU22" s="8"/>
      <c r="DPV22" s="268"/>
      <c r="DPW22" s="8"/>
      <c r="DPX22" s="268"/>
      <c r="DPY22" s="8"/>
      <c r="DPZ22" s="268"/>
      <c r="DQA22" s="8"/>
      <c r="DQB22" s="268"/>
      <c r="DQC22" s="8"/>
      <c r="DQD22" s="268"/>
      <c r="DQE22" s="8"/>
      <c r="DQF22" s="268"/>
      <c r="DQG22" s="8"/>
      <c r="DQH22" s="268"/>
      <c r="DQI22" s="8"/>
      <c r="DQJ22" s="268"/>
      <c r="DQK22" s="8"/>
      <c r="DQL22" s="268"/>
      <c r="DQM22" s="8"/>
      <c r="DQN22" s="268"/>
      <c r="DQO22" s="8"/>
      <c r="DQP22" s="268"/>
      <c r="DQQ22" s="8"/>
      <c r="DQR22" s="268"/>
      <c r="DQS22" s="8"/>
      <c r="DQT22" s="268"/>
      <c r="DQU22" s="8"/>
      <c r="DQV22" s="268"/>
      <c r="DQW22" s="8"/>
      <c r="DQX22" s="268"/>
      <c r="DQY22" s="8"/>
      <c r="DQZ22" s="268"/>
      <c r="DRA22" s="8"/>
      <c r="DRB22" s="268"/>
      <c r="DRC22" s="8"/>
      <c r="DRD22" s="268"/>
      <c r="DRE22" s="8"/>
      <c r="DRF22" s="268"/>
      <c r="DRG22" s="8"/>
      <c r="DRH22" s="268"/>
      <c r="DRI22" s="8"/>
      <c r="DRJ22" s="268"/>
      <c r="DRK22" s="8"/>
      <c r="DRL22" s="268"/>
      <c r="DRM22" s="8"/>
      <c r="DRN22" s="268"/>
      <c r="DRO22" s="8"/>
      <c r="DRP22" s="268"/>
      <c r="DRQ22" s="8"/>
      <c r="DRR22" s="268"/>
      <c r="DRS22" s="8"/>
      <c r="DRT22" s="268"/>
      <c r="DRU22" s="8"/>
      <c r="DRV22" s="268"/>
      <c r="DRW22" s="8"/>
      <c r="DRX22" s="268"/>
      <c r="DRY22" s="8"/>
      <c r="DRZ22" s="268"/>
      <c r="DSA22" s="8"/>
      <c r="DSB22" s="268"/>
      <c r="DSC22" s="8"/>
      <c r="DSD22" s="268"/>
      <c r="DSE22" s="8"/>
      <c r="DSF22" s="268"/>
      <c r="DSG22" s="8"/>
      <c r="DSH22" s="268"/>
      <c r="DSI22" s="8"/>
      <c r="DSJ22" s="268"/>
      <c r="DSK22" s="8"/>
      <c r="DSL22" s="268"/>
      <c r="DSM22" s="8"/>
      <c r="DSN22" s="268"/>
      <c r="DSO22" s="8"/>
      <c r="DSP22" s="268"/>
      <c r="DSQ22" s="8"/>
      <c r="DSR22" s="268"/>
      <c r="DSS22" s="8"/>
      <c r="DST22" s="268"/>
      <c r="DSU22" s="8"/>
      <c r="DSV22" s="268"/>
      <c r="DSW22" s="8"/>
      <c r="DSX22" s="268"/>
      <c r="DSY22" s="8"/>
      <c r="DSZ22" s="268"/>
      <c r="DTA22" s="8"/>
      <c r="DTB22" s="268"/>
      <c r="DTC22" s="8"/>
      <c r="DTD22" s="268"/>
      <c r="DTE22" s="8"/>
      <c r="DTF22" s="268"/>
      <c r="DTG22" s="8"/>
      <c r="DTH22" s="268"/>
      <c r="DTI22" s="8"/>
      <c r="DTJ22" s="268"/>
      <c r="DTK22" s="8"/>
      <c r="DTL22" s="268"/>
      <c r="DTM22" s="8"/>
      <c r="DTN22" s="268"/>
      <c r="DTO22" s="8"/>
      <c r="DTP22" s="268"/>
      <c r="DTQ22" s="8"/>
      <c r="DTR22" s="268"/>
      <c r="DTS22" s="8"/>
      <c r="DTT22" s="268"/>
      <c r="DTU22" s="8"/>
      <c r="DTV22" s="268"/>
      <c r="DTW22" s="8"/>
      <c r="DTX22" s="268"/>
      <c r="DTY22" s="8"/>
      <c r="DTZ22" s="268"/>
      <c r="DUA22" s="8"/>
      <c r="DUB22" s="268"/>
      <c r="DUC22" s="8"/>
      <c r="DUD22" s="268"/>
      <c r="DUE22" s="8"/>
      <c r="DUF22" s="268"/>
      <c r="DUG22" s="8"/>
      <c r="DUH22" s="268"/>
      <c r="DUI22" s="8"/>
      <c r="DUJ22" s="268"/>
      <c r="DUK22" s="8"/>
      <c r="DUL22" s="268"/>
      <c r="DUM22" s="8"/>
      <c r="DUN22" s="268"/>
      <c r="DUO22" s="8"/>
      <c r="DUP22" s="268"/>
      <c r="DUQ22" s="8"/>
      <c r="DUR22" s="268"/>
      <c r="DUS22" s="8"/>
      <c r="DUT22" s="268"/>
      <c r="DUU22" s="8"/>
      <c r="DUV22" s="268"/>
      <c r="DUW22" s="8"/>
      <c r="DUX22" s="268"/>
      <c r="DUY22" s="8"/>
      <c r="DUZ22" s="268"/>
      <c r="DVA22" s="8"/>
      <c r="DVB22" s="268"/>
      <c r="DVC22" s="8"/>
      <c r="DVD22" s="268"/>
      <c r="DVE22" s="8"/>
      <c r="DVF22" s="268"/>
      <c r="DVG22" s="8"/>
      <c r="DVH22" s="268"/>
      <c r="DVI22" s="8"/>
      <c r="DVJ22" s="268"/>
      <c r="DVK22" s="8"/>
      <c r="DVL22" s="268"/>
      <c r="DVM22" s="8"/>
      <c r="DVN22" s="268"/>
      <c r="DVO22" s="8"/>
      <c r="DVP22" s="268"/>
      <c r="DVQ22" s="8"/>
      <c r="DVR22" s="268"/>
      <c r="DVS22" s="8"/>
      <c r="DVT22" s="268"/>
      <c r="DVU22" s="8"/>
      <c r="DVV22" s="268"/>
      <c r="DVW22" s="8"/>
      <c r="DVX22" s="268"/>
      <c r="DVY22" s="8"/>
      <c r="DVZ22" s="268"/>
      <c r="DWA22" s="8"/>
      <c r="DWB22" s="268"/>
      <c r="DWC22" s="8"/>
      <c r="DWD22" s="268"/>
      <c r="DWE22" s="8"/>
      <c r="DWF22" s="268"/>
      <c r="DWG22" s="8"/>
      <c r="DWH22" s="268"/>
      <c r="DWI22" s="8"/>
      <c r="DWJ22" s="268"/>
      <c r="DWK22" s="8"/>
      <c r="DWL22" s="268"/>
      <c r="DWM22" s="8"/>
      <c r="DWN22" s="268"/>
      <c r="DWO22" s="8"/>
      <c r="DWP22" s="268"/>
      <c r="DWQ22" s="8"/>
      <c r="DWR22" s="268"/>
      <c r="DWS22" s="8"/>
      <c r="DWT22" s="268"/>
      <c r="DWU22" s="8"/>
      <c r="DWV22" s="268"/>
      <c r="DWW22" s="8"/>
      <c r="DWX22" s="268"/>
      <c r="DWY22" s="8"/>
      <c r="DWZ22" s="268"/>
      <c r="DXA22" s="8"/>
      <c r="DXB22" s="268"/>
      <c r="DXC22" s="8"/>
      <c r="DXD22" s="268"/>
      <c r="DXE22" s="8"/>
      <c r="DXF22" s="268"/>
      <c r="DXG22" s="8"/>
      <c r="DXH22" s="268"/>
      <c r="DXI22" s="8"/>
      <c r="DXJ22" s="268"/>
      <c r="DXK22" s="8"/>
      <c r="DXL22" s="268"/>
      <c r="DXM22" s="8"/>
      <c r="DXN22" s="268"/>
      <c r="DXO22" s="8"/>
      <c r="DXP22" s="268"/>
      <c r="DXQ22" s="8"/>
      <c r="DXR22" s="268"/>
      <c r="DXS22" s="8"/>
      <c r="DXT22" s="268"/>
      <c r="DXU22" s="8"/>
      <c r="DXV22" s="268"/>
      <c r="DXW22" s="8"/>
      <c r="DXX22" s="268"/>
      <c r="DXY22" s="8"/>
      <c r="DXZ22" s="268"/>
      <c r="DYA22" s="8"/>
      <c r="DYB22" s="268"/>
      <c r="DYC22" s="8"/>
      <c r="DYD22" s="268"/>
      <c r="DYE22" s="8"/>
      <c r="DYF22" s="268"/>
      <c r="DYG22" s="8"/>
      <c r="DYH22" s="268"/>
      <c r="DYI22" s="8"/>
      <c r="DYJ22" s="268"/>
      <c r="DYK22" s="8"/>
      <c r="DYL22" s="268"/>
      <c r="DYM22" s="8"/>
      <c r="DYN22" s="268"/>
      <c r="DYO22" s="8"/>
      <c r="DYP22" s="268"/>
      <c r="DYQ22" s="8"/>
      <c r="DYR22" s="268"/>
      <c r="DYS22" s="8"/>
      <c r="DYT22" s="268"/>
      <c r="DYU22" s="8"/>
      <c r="DYV22" s="268"/>
      <c r="DYW22" s="8"/>
      <c r="DYX22" s="268"/>
      <c r="DYY22" s="8"/>
      <c r="DYZ22" s="268"/>
      <c r="DZA22" s="8"/>
      <c r="DZB22" s="268"/>
      <c r="DZC22" s="8"/>
      <c r="DZD22" s="268"/>
      <c r="DZE22" s="8"/>
      <c r="DZF22" s="268"/>
      <c r="DZG22" s="8"/>
      <c r="DZH22" s="268"/>
      <c r="DZI22" s="8"/>
      <c r="DZJ22" s="268"/>
      <c r="DZK22" s="8"/>
      <c r="DZL22" s="268"/>
      <c r="DZM22" s="8"/>
      <c r="DZN22" s="268"/>
      <c r="DZO22" s="8"/>
      <c r="DZP22" s="268"/>
      <c r="DZQ22" s="8"/>
      <c r="DZR22" s="268"/>
      <c r="DZS22" s="8"/>
      <c r="DZT22" s="268"/>
      <c r="DZU22" s="8"/>
      <c r="DZV22" s="268"/>
      <c r="DZW22" s="8"/>
      <c r="DZX22" s="268"/>
      <c r="DZY22" s="8"/>
      <c r="DZZ22" s="268"/>
      <c r="EAA22" s="8"/>
      <c r="EAB22" s="268"/>
      <c r="EAC22" s="8"/>
      <c r="EAD22" s="268"/>
      <c r="EAE22" s="8"/>
      <c r="EAF22" s="268"/>
      <c r="EAG22" s="8"/>
      <c r="EAH22" s="268"/>
      <c r="EAI22" s="8"/>
      <c r="EAJ22" s="268"/>
      <c r="EAK22" s="8"/>
      <c r="EAL22" s="268"/>
      <c r="EAM22" s="8"/>
      <c r="EAN22" s="268"/>
      <c r="EAO22" s="8"/>
      <c r="EAP22" s="268"/>
      <c r="EAQ22" s="8"/>
      <c r="EAR22" s="268"/>
      <c r="EAS22" s="8"/>
      <c r="EAT22" s="268"/>
      <c r="EAU22" s="8"/>
      <c r="EAV22" s="268"/>
      <c r="EAW22" s="8"/>
      <c r="EAX22" s="268"/>
      <c r="EAY22" s="8"/>
      <c r="EAZ22" s="268"/>
      <c r="EBA22" s="8"/>
      <c r="EBB22" s="268"/>
      <c r="EBC22" s="8"/>
      <c r="EBD22" s="268"/>
      <c r="EBE22" s="8"/>
      <c r="EBF22" s="268"/>
      <c r="EBG22" s="8"/>
      <c r="EBH22" s="268"/>
      <c r="EBI22" s="8"/>
      <c r="EBJ22" s="268"/>
      <c r="EBK22" s="8"/>
      <c r="EBL22" s="268"/>
      <c r="EBM22" s="8"/>
      <c r="EBN22" s="268"/>
      <c r="EBO22" s="8"/>
      <c r="EBP22" s="268"/>
      <c r="EBQ22" s="8"/>
      <c r="EBR22" s="268"/>
      <c r="EBS22" s="8"/>
      <c r="EBT22" s="268"/>
      <c r="EBU22" s="8"/>
      <c r="EBV22" s="268"/>
      <c r="EBW22" s="8"/>
      <c r="EBX22" s="268"/>
      <c r="EBY22" s="8"/>
      <c r="EBZ22" s="268"/>
      <c r="ECA22" s="8"/>
      <c r="ECB22" s="268"/>
      <c r="ECC22" s="8"/>
      <c r="ECD22" s="268"/>
      <c r="ECE22" s="8"/>
      <c r="ECF22" s="268"/>
      <c r="ECG22" s="8"/>
      <c r="ECH22" s="268"/>
      <c r="ECI22" s="8"/>
      <c r="ECJ22" s="268"/>
      <c r="ECK22" s="8"/>
      <c r="ECL22" s="268"/>
      <c r="ECM22" s="8"/>
      <c r="ECN22" s="268"/>
      <c r="ECO22" s="8"/>
      <c r="ECP22" s="268"/>
      <c r="ECQ22" s="8"/>
      <c r="ECR22" s="268"/>
      <c r="ECS22" s="8"/>
      <c r="ECT22" s="268"/>
      <c r="ECU22" s="8"/>
      <c r="ECV22" s="268"/>
      <c r="ECW22" s="8"/>
      <c r="ECX22" s="268"/>
      <c r="ECY22" s="8"/>
      <c r="ECZ22" s="268"/>
      <c r="EDA22" s="8"/>
      <c r="EDB22" s="268"/>
      <c r="EDC22" s="8"/>
      <c r="EDD22" s="268"/>
      <c r="EDE22" s="8"/>
      <c r="EDF22" s="268"/>
      <c r="EDG22" s="8"/>
      <c r="EDH22" s="268"/>
      <c r="EDI22" s="8"/>
      <c r="EDJ22" s="268"/>
      <c r="EDK22" s="8"/>
      <c r="EDL22" s="268"/>
      <c r="EDM22" s="8"/>
      <c r="EDN22" s="268"/>
      <c r="EDO22" s="8"/>
      <c r="EDP22" s="268"/>
      <c r="EDQ22" s="8"/>
      <c r="EDR22" s="268"/>
      <c r="EDS22" s="8"/>
      <c r="EDT22" s="268"/>
      <c r="EDU22" s="8"/>
      <c r="EDV22" s="268"/>
      <c r="EDW22" s="8"/>
      <c r="EDX22" s="268"/>
      <c r="EDY22" s="8"/>
      <c r="EDZ22" s="268"/>
      <c r="EEA22" s="8"/>
      <c r="EEB22" s="268"/>
      <c r="EEC22" s="8"/>
      <c r="EED22" s="268"/>
      <c r="EEE22" s="8"/>
      <c r="EEF22" s="268"/>
      <c r="EEG22" s="8"/>
      <c r="EEH22" s="268"/>
      <c r="EEI22" s="8"/>
      <c r="EEJ22" s="268"/>
      <c r="EEK22" s="8"/>
      <c r="EEL22" s="268"/>
      <c r="EEM22" s="8"/>
      <c r="EEN22" s="268"/>
      <c r="EEO22" s="8"/>
      <c r="EEP22" s="268"/>
      <c r="EEQ22" s="8"/>
      <c r="EER22" s="268"/>
      <c r="EES22" s="8"/>
      <c r="EET22" s="268"/>
      <c r="EEU22" s="8"/>
      <c r="EEV22" s="268"/>
      <c r="EEW22" s="8"/>
      <c r="EEX22" s="268"/>
      <c r="EEY22" s="8"/>
      <c r="EEZ22" s="268"/>
      <c r="EFA22" s="8"/>
      <c r="EFB22" s="268"/>
      <c r="EFC22" s="8"/>
      <c r="EFD22" s="268"/>
      <c r="EFE22" s="8"/>
      <c r="EFF22" s="268"/>
      <c r="EFG22" s="8"/>
      <c r="EFH22" s="268"/>
      <c r="EFI22" s="8"/>
      <c r="EFJ22" s="268"/>
      <c r="EFK22" s="8"/>
      <c r="EFL22" s="268"/>
      <c r="EFM22" s="8"/>
      <c r="EFN22" s="268"/>
      <c r="EFO22" s="8"/>
      <c r="EFP22" s="268"/>
      <c r="EFQ22" s="8"/>
      <c r="EFR22" s="268"/>
      <c r="EFS22" s="8"/>
      <c r="EFT22" s="268"/>
      <c r="EFU22" s="8"/>
      <c r="EFV22" s="268"/>
      <c r="EFW22" s="8"/>
      <c r="EFX22" s="268"/>
      <c r="EFY22" s="8"/>
      <c r="EFZ22" s="268"/>
      <c r="EGA22" s="8"/>
      <c r="EGB22" s="268"/>
      <c r="EGC22" s="8"/>
      <c r="EGD22" s="268"/>
      <c r="EGE22" s="8"/>
      <c r="EGF22" s="268"/>
      <c r="EGG22" s="8"/>
      <c r="EGH22" s="268"/>
      <c r="EGI22" s="8"/>
      <c r="EGJ22" s="268"/>
      <c r="EGK22" s="8"/>
      <c r="EGL22" s="268"/>
      <c r="EGM22" s="8"/>
      <c r="EGN22" s="268"/>
      <c r="EGO22" s="8"/>
      <c r="EGP22" s="268"/>
      <c r="EGQ22" s="8"/>
      <c r="EGR22" s="268"/>
      <c r="EGS22" s="8"/>
      <c r="EGT22" s="268"/>
      <c r="EGU22" s="8"/>
      <c r="EGV22" s="268"/>
      <c r="EGW22" s="8"/>
      <c r="EGX22" s="268"/>
      <c r="EGY22" s="8"/>
      <c r="EGZ22" s="268"/>
      <c r="EHA22" s="8"/>
      <c r="EHB22" s="268"/>
      <c r="EHC22" s="8"/>
      <c r="EHD22" s="268"/>
      <c r="EHE22" s="8"/>
      <c r="EHF22" s="268"/>
      <c r="EHG22" s="8"/>
      <c r="EHH22" s="268"/>
      <c r="EHI22" s="8"/>
      <c r="EHJ22" s="268"/>
      <c r="EHK22" s="8"/>
      <c r="EHL22" s="268"/>
      <c r="EHM22" s="8"/>
      <c r="EHN22" s="268"/>
      <c r="EHO22" s="8"/>
      <c r="EHP22" s="268"/>
      <c r="EHQ22" s="8"/>
      <c r="EHR22" s="268"/>
      <c r="EHS22" s="8"/>
      <c r="EHT22" s="268"/>
      <c r="EHU22" s="8"/>
      <c r="EHV22" s="268"/>
      <c r="EHW22" s="8"/>
      <c r="EHX22" s="268"/>
      <c r="EHY22" s="8"/>
      <c r="EHZ22" s="268"/>
      <c r="EIA22" s="8"/>
      <c r="EIB22" s="268"/>
      <c r="EIC22" s="8"/>
      <c r="EID22" s="268"/>
      <c r="EIE22" s="8"/>
      <c r="EIF22" s="268"/>
      <c r="EIG22" s="8"/>
      <c r="EIH22" s="268"/>
      <c r="EII22" s="8"/>
      <c r="EIJ22" s="268"/>
      <c r="EIK22" s="8"/>
      <c r="EIL22" s="268"/>
      <c r="EIM22" s="8"/>
      <c r="EIN22" s="268"/>
      <c r="EIO22" s="8"/>
      <c r="EIP22" s="268"/>
      <c r="EIQ22" s="8"/>
      <c r="EIR22" s="268"/>
      <c r="EIS22" s="8"/>
      <c r="EIT22" s="268"/>
      <c r="EIU22" s="8"/>
      <c r="EIV22" s="268"/>
      <c r="EIW22" s="8"/>
      <c r="EIX22" s="268"/>
      <c r="EIY22" s="8"/>
      <c r="EIZ22" s="268"/>
      <c r="EJA22" s="8"/>
      <c r="EJB22" s="268"/>
      <c r="EJC22" s="8"/>
      <c r="EJD22" s="268"/>
      <c r="EJE22" s="8"/>
      <c r="EJF22" s="268"/>
      <c r="EJG22" s="8"/>
      <c r="EJH22" s="268"/>
      <c r="EJI22" s="8"/>
      <c r="EJJ22" s="268"/>
      <c r="EJK22" s="8"/>
      <c r="EJL22" s="268"/>
      <c r="EJM22" s="8"/>
      <c r="EJN22" s="268"/>
      <c r="EJO22" s="8"/>
      <c r="EJP22" s="268"/>
      <c r="EJQ22" s="8"/>
      <c r="EJR22" s="268"/>
      <c r="EJS22" s="8"/>
      <c r="EJT22" s="268"/>
      <c r="EJU22" s="8"/>
      <c r="EJV22" s="268"/>
      <c r="EJW22" s="8"/>
      <c r="EJX22" s="268"/>
      <c r="EJY22" s="8"/>
      <c r="EJZ22" s="268"/>
      <c r="EKA22" s="8"/>
      <c r="EKB22" s="268"/>
      <c r="EKC22" s="8"/>
      <c r="EKD22" s="268"/>
      <c r="EKE22" s="8"/>
      <c r="EKF22" s="268"/>
      <c r="EKG22" s="8"/>
      <c r="EKH22" s="268"/>
      <c r="EKI22" s="8"/>
      <c r="EKJ22" s="268"/>
      <c r="EKK22" s="8"/>
      <c r="EKL22" s="268"/>
      <c r="EKM22" s="8"/>
      <c r="EKN22" s="268"/>
      <c r="EKO22" s="8"/>
      <c r="EKP22" s="268"/>
      <c r="EKQ22" s="8"/>
      <c r="EKR22" s="268"/>
      <c r="EKS22" s="8"/>
      <c r="EKT22" s="268"/>
      <c r="EKU22" s="8"/>
      <c r="EKV22" s="268"/>
      <c r="EKW22" s="8"/>
      <c r="EKX22" s="268"/>
      <c r="EKY22" s="8"/>
      <c r="EKZ22" s="268"/>
      <c r="ELA22" s="8"/>
      <c r="ELB22" s="268"/>
      <c r="ELC22" s="8"/>
      <c r="ELD22" s="268"/>
      <c r="ELE22" s="8"/>
      <c r="ELF22" s="268"/>
      <c r="ELG22" s="8"/>
      <c r="ELH22" s="268"/>
      <c r="ELI22" s="8"/>
      <c r="ELJ22" s="268"/>
      <c r="ELK22" s="8"/>
      <c r="ELL22" s="268"/>
      <c r="ELM22" s="8"/>
      <c r="ELN22" s="268"/>
      <c r="ELO22" s="8"/>
      <c r="ELP22" s="268"/>
      <c r="ELQ22" s="8"/>
      <c r="ELR22" s="268"/>
      <c r="ELS22" s="8"/>
      <c r="ELT22" s="268"/>
      <c r="ELU22" s="8"/>
      <c r="ELV22" s="268"/>
      <c r="ELW22" s="8"/>
      <c r="ELX22" s="268"/>
      <c r="ELY22" s="8"/>
      <c r="ELZ22" s="268"/>
      <c r="EMA22" s="8"/>
      <c r="EMB22" s="268"/>
      <c r="EMC22" s="8"/>
      <c r="EMD22" s="268"/>
      <c r="EME22" s="8"/>
      <c r="EMF22" s="268"/>
      <c r="EMG22" s="8"/>
      <c r="EMH22" s="268"/>
      <c r="EMI22" s="8"/>
      <c r="EMJ22" s="268"/>
      <c r="EMK22" s="8"/>
      <c r="EML22" s="268"/>
      <c r="EMM22" s="8"/>
      <c r="EMN22" s="268"/>
      <c r="EMO22" s="8"/>
      <c r="EMP22" s="268"/>
      <c r="EMQ22" s="8"/>
      <c r="EMR22" s="268"/>
      <c r="EMS22" s="8"/>
      <c r="EMT22" s="268"/>
      <c r="EMU22" s="8"/>
      <c r="EMV22" s="268"/>
      <c r="EMW22" s="8"/>
      <c r="EMX22" s="268"/>
      <c r="EMY22" s="8"/>
      <c r="EMZ22" s="268"/>
      <c r="ENA22" s="8"/>
      <c r="ENB22" s="268"/>
      <c r="ENC22" s="8"/>
      <c r="END22" s="268"/>
      <c r="ENE22" s="8"/>
      <c r="ENF22" s="268"/>
      <c r="ENG22" s="8"/>
      <c r="ENH22" s="268"/>
      <c r="ENI22" s="8"/>
      <c r="ENJ22" s="268"/>
      <c r="ENK22" s="8"/>
      <c r="ENL22" s="268"/>
      <c r="ENM22" s="8"/>
      <c r="ENN22" s="268"/>
      <c r="ENO22" s="8"/>
      <c r="ENP22" s="268"/>
      <c r="ENQ22" s="8"/>
      <c r="ENR22" s="268"/>
      <c r="ENS22" s="8"/>
      <c r="ENT22" s="268"/>
      <c r="ENU22" s="8"/>
      <c r="ENV22" s="268"/>
      <c r="ENW22" s="8"/>
      <c r="ENX22" s="268"/>
      <c r="ENY22" s="8"/>
      <c r="ENZ22" s="268"/>
      <c r="EOA22" s="8"/>
      <c r="EOB22" s="268"/>
      <c r="EOC22" s="8"/>
      <c r="EOD22" s="268"/>
      <c r="EOE22" s="8"/>
      <c r="EOF22" s="268"/>
      <c r="EOG22" s="8"/>
      <c r="EOH22" s="268"/>
      <c r="EOI22" s="8"/>
      <c r="EOJ22" s="268"/>
      <c r="EOK22" s="8"/>
      <c r="EOL22" s="268"/>
      <c r="EOM22" s="8"/>
      <c r="EON22" s="268"/>
      <c r="EOO22" s="8"/>
      <c r="EOP22" s="268"/>
      <c r="EOQ22" s="8"/>
      <c r="EOR22" s="268"/>
      <c r="EOS22" s="8"/>
      <c r="EOT22" s="268"/>
      <c r="EOU22" s="8"/>
      <c r="EOV22" s="268"/>
      <c r="EOW22" s="8"/>
      <c r="EOX22" s="268"/>
      <c r="EOY22" s="8"/>
      <c r="EOZ22" s="268"/>
      <c r="EPA22" s="8"/>
      <c r="EPB22" s="268"/>
      <c r="EPC22" s="8"/>
      <c r="EPD22" s="268"/>
      <c r="EPE22" s="8"/>
      <c r="EPF22" s="268"/>
      <c r="EPG22" s="8"/>
      <c r="EPH22" s="268"/>
      <c r="EPI22" s="8"/>
      <c r="EPJ22" s="268"/>
      <c r="EPK22" s="8"/>
      <c r="EPL22" s="268"/>
      <c r="EPM22" s="8"/>
      <c r="EPN22" s="268"/>
      <c r="EPO22" s="8"/>
      <c r="EPP22" s="268"/>
      <c r="EPQ22" s="8"/>
      <c r="EPR22" s="268"/>
      <c r="EPS22" s="8"/>
      <c r="EPT22" s="268"/>
      <c r="EPU22" s="8"/>
      <c r="EPV22" s="268"/>
      <c r="EPW22" s="8"/>
      <c r="EPX22" s="268"/>
      <c r="EPY22" s="8"/>
      <c r="EPZ22" s="268"/>
      <c r="EQA22" s="8"/>
      <c r="EQB22" s="268"/>
      <c r="EQC22" s="8"/>
      <c r="EQD22" s="268"/>
      <c r="EQE22" s="8"/>
      <c r="EQF22" s="268"/>
      <c r="EQG22" s="8"/>
      <c r="EQH22" s="268"/>
      <c r="EQI22" s="8"/>
      <c r="EQJ22" s="268"/>
      <c r="EQK22" s="8"/>
      <c r="EQL22" s="268"/>
      <c r="EQM22" s="8"/>
      <c r="EQN22" s="268"/>
      <c r="EQO22" s="8"/>
      <c r="EQP22" s="268"/>
      <c r="EQQ22" s="8"/>
      <c r="EQR22" s="268"/>
      <c r="EQS22" s="8"/>
      <c r="EQT22" s="268"/>
      <c r="EQU22" s="8"/>
      <c r="EQV22" s="268"/>
      <c r="EQW22" s="8"/>
      <c r="EQX22" s="268"/>
      <c r="EQY22" s="8"/>
      <c r="EQZ22" s="268"/>
      <c r="ERA22" s="8"/>
      <c r="ERB22" s="268"/>
      <c r="ERC22" s="8"/>
      <c r="ERD22" s="268"/>
      <c r="ERE22" s="8"/>
      <c r="ERF22" s="268"/>
      <c r="ERG22" s="8"/>
      <c r="ERH22" s="268"/>
      <c r="ERI22" s="8"/>
      <c r="ERJ22" s="268"/>
      <c r="ERK22" s="8"/>
      <c r="ERL22" s="268"/>
      <c r="ERM22" s="8"/>
      <c r="ERN22" s="268"/>
      <c r="ERO22" s="8"/>
      <c r="ERP22" s="268"/>
      <c r="ERQ22" s="8"/>
      <c r="ERR22" s="268"/>
      <c r="ERS22" s="8"/>
      <c r="ERT22" s="268"/>
      <c r="ERU22" s="8"/>
      <c r="ERV22" s="268"/>
      <c r="ERW22" s="8"/>
      <c r="ERX22" s="268"/>
      <c r="ERY22" s="8"/>
      <c r="ERZ22" s="268"/>
      <c r="ESA22" s="8"/>
      <c r="ESB22" s="268"/>
      <c r="ESC22" s="8"/>
      <c r="ESD22" s="268"/>
      <c r="ESE22" s="8"/>
      <c r="ESF22" s="268"/>
      <c r="ESG22" s="8"/>
      <c r="ESH22" s="268"/>
      <c r="ESI22" s="8"/>
      <c r="ESJ22" s="268"/>
      <c r="ESK22" s="8"/>
      <c r="ESL22" s="268"/>
      <c r="ESM22" s="8"/>
      <c r="ESN22" s="268"/>
      <c r="ESO22" s="8"/>
      <c r="ESP22" s="268"/>
      <c r="ESQ22" s="8"/>
      <c r="ESR22" s="268"/>
      <c r="ESS22" s="8"/>
      <c r="EST22" s="268"/>
      <c r="ESU22" s="8"/>
      <c r="ESV22" s="268"/>
      <c r="ESW22" s="8"/>
      <c r="ESX22" s="268"/>
      <c r="ESY22" s="8"/>
      <c r="ESZ22" s="268"/>
      <c r="ETA22" s="8"/>
      <c r="ETB22" s="268"/>
      <c r="ETC22" s="8"/>
      <c r="ETD22" s="268"/>
      <c r="ETE22" s="8"/>
      <c r="ETF22" s="268"/>
      <c r="ETG22" s="8"/>
      <c r="ETH22" s="268"/>
      <c r="ETI22" s="8"/>
      <c r="ETJ22" s="268"/>
      <c r="ETK22" s="8"/>
      <c r="ETL22" s="268"/>
      <c r="ETM22" s="8"/>
      <c r="ETN22" s="268"/>
      <c r="ETO22" s="8"/>
      <c r="ETP22" s="268"/>
      <c r="ETQ22" s="8"/>
      <c r="ETR22" s="268"/>
      <c r="ETS22" s="8"/>
      <c r="ETT22" s="268"/>
      <c r="ETU22" s="8"/>
      <c r="ETV22" s="268"/>
      <c r="ETW22" s="8"/>
      <c r="ETX22" s="268"/>
      <c r="ETY22" s="8"/>
      <c r="ETZ22" s="268"/>
      <c r="EUA22" s="8"/>
      <c r="EUB22" s="268"/>
      <c r="EUC22" s="8"/>
      <c r="EUD22" s="268"/>
      <c r="EUE22" s="8"/>
      <c r="EUF22" s="268"/>
      <c r="EUG22" s="8"/>
      <c r="EUH22" s="268"/>
      <c r="EUI22" s="8"/>
      <c r="EUJ22" s="268"/>
      <c r="EUK22" s="8"/>
      <c r="EUL22" s="268"/>
      <c r="EUM22" s="8"/>
      <c r="EUN22" s="268"/>
      <c r="EUO22" s="8"/>
      <c r="EUP22" s="268"/>
      <c r="EUQ22" s="8"/>
      <c r="EUR22" s="268"/>
      <c r="EUS22" s="8"/>
      <c r="EUT22" s="268"/>
      <c r="EUU22" s="8"/>
      <c r="EUV22" s="268"/>
      <c r="EUW22" s="8"/>
      <c r="EUX22" s="268"/>
      <c r="EUY22" s="8"/>
      <c r="EUZ22" s="268"/>
      <c r="EVA22" s="8"/>
      <c r="EVB22" s="268"/>
      <c r="EVC22" s="8"/>
      <c r="EVD22" s="268"/>
      <c r="EVE22" s="8"/>
      <c r="EVF22" s="268"/>
      <c r="EVG22" s="8"/>
      <c r="EVH22" s="268"/>
      <c r="EVI22" s="8"/>
      <c r="EVJ22" s="268"/>
      <c r="EVK22" s="8"/>
      <c r="EVL22" s="268"/>
      <c r="EVM22" s="8"/>
      <c r="EVN22" s="268"/>
      <c r="EVO22" s="8"/>
      <c r="EVP22" s="268"/>
      <c r="EVQ22" s="8"/>
      <c r="EVR22" s="268"/>
      <c r="EVS22" s="8"/>
      <c r="EVT22" s="268"/>
      <c r="EVU22" s="8"/>
      <c r="EVV22" s="268"/>
      <c r="EVW22" s="8"/>
      <c r="EVX22" s="268"/>
      <c r="EVY22" s="8"/>
      <c r="EVZ22" s="268"/>
      <c r="EWA22" s="8"/>
      <c r="EWB22" s="268"/>
      <c r="EWC22" s="8"/>
      <c r="EWD22" s="268"/>
      <c r="EWE22" s="8"/>
      <c r="EWF22" s="268"/>
      <c r="EWG22" s="8"/>
      <c r="EWH22" s="268"/>
      <c r="EWI22" s="8"/>
      <c r="EWJ22" s="268"/>
      <c r="EWK22" s="8"/>
      <c r="EWL22" s="268"/>
      <c r="EWM22" s="8"/>
      <c r="EWN22" s="268"/>
      <c r="EWO22" s="8"/>
      <c r="EWP22" s="268"/>
      <c r="EWQ22" s="8"/>
      <c r="EWR22" s="268"/>
      <c r="EWS22" s="8"/>
      <c r="EWT22" s="268"/>
      <c r="EWU22" s="8"/>
      <c r="EWV22" s="268"/>
      <c r="EWW22" s="8"/>
      <c r="EWX22" s="268"/>
      <c r="EWY22" s="8"/>
      <c r="EWZ22" s="268"/>
      <c r="EXA22" s="8"/>
      <c r="EXB22" s="268"/>
      <c r="EXC22" s="8"/>
      <c r="EXD22" s="268"/>
      <c r="EXE22" s="8"/>
      <c r="EXF22" s="268"/>
      <c r="EXG22" s="8"/>
      <c r="EXH22" s="268"/>
      <c r="EXI22" s="8"/>
      <c r="EXJ22" s="268"/>
      <c r="EXK22" s="8"/>
      <c r="EXL22" s="268"/>
      <c r="EXM22" s="8"/>
      <c r="EXN22" s="268"/>
      <c r="EXO22" s="8"/>
      <c r="EXP22" s="268"/>
      <c r="EXQ22" s="8"/>
      <c r="EXR22" s="268"/>
      <c r="EXS22" s="8"/>
      <c r="EXT22" s="268"/>
      <c r="EXU22" s="8"/>
      <c r="EXV22" s="268"/>
      <c r="EXW22" s="8"/>
      <c r="EXX22" s="268"/>
      <c r="EXY22" s="8"/>
      <c r="EXZ22" s="268"/>
      <c r="EYA22" s="8"/>
      <c r="EYB22" s="268"/>
      <c r="EYC22" s="8"/>
      <c r="EYD22" s="268"/>
      <c r="EYE22" s="8"/>
      <c r="EYF22" s="268"/>
      <c r="EYG22" s="8"/>
      <c r="EYH22" s="268"/>
      <c r="EYI22" s="8"/>
      <c r="EYJ22" s="268"/>
      <c r="EYK22" s="8"/>
      <c r="EYL22" s="268"/>
      <c r="EYM22" s="8"/>
      <c r="EYN22" s="268"/>
      <c r="EYO22" s="8"/>
      <c r="EYP22" s="268"/>
      <c r="EYQ22" s="8"/>
      <c r="EYR22" s="268"/>
      <c r="EYS22" s="8"/>
      <c r="EYT22" s="268"/>
      <c r="EYU22" s="8"/>
      <c r="EYV22" s="268"/>
      <c r="EYW22" s="8"/>
      <c r="EYX22" s="268"/>
      <c r="EYY22" s="8"/>
      <c r="EYZ22" s="268"/>
      <c r="EZA22" s="8"/>
      <c r="EZB22" s="268"/>
      <c r="EZC22" s="8"/>
      <c r="EZD22" s="268"/>
      <c r="EZE22" s="8"/>
      <c r="EZF22" s="268"/>
      <c r="EZG22" s="8"/>
      <c r="EZH22" s="268"/>
      <c r="EZI22" s="8"/>
      <c r="EZJ22" s="268"/>
      <c r="EZK22" s="8"/>
      <c r="EZL22" s="268"/>
      <c r="EZM22" s="8"/>
      <c r="EZN22" s="268"/>
      <c r="EZO22" s="8"/>
      <c r="EZP22" s="268"/>
      <c r="EZQ22" s="8"/>
      <c r="EZR22" s="268"/>
      <c r="EZS22" s="8"/>
      <c r="EZT22" s="268"/>
      <c r="EZU22" s="8"/>
      <c r="EZV22" s="268"/>
      <c r="EZW22" s="8"/>
      <c r="EZX22" s="268"/>
      <c r="EZY22" s="8"/>
      <c r="EZZ22" s="268"/>
      <c r="FAA22" s="8"/>
      <c r="FAB22" s="268"/>
      <c r="FAC22" s="8"/>
      <c r="FAD22" s="268"/>
      <c r="FAE22" s="8"/>
      <c r="FAF22" s="268"/>
      <c r="FAG22" s="8"/>
      <c r="FAH22" s="268"/>
      <c r="FAI22" s="8"/>
      <c r="FAJ22" s="268"/>
      <c r="FAK22" s="8"/>
      <c r="FAL22" s="268"/>
      <c r="FAM22" s="8"/>
      <c r="FAN22" s="268"/>
      <c r="FAO22" s="8"/>
      <c r="FAP22" s="268"/>
      <c r="FAQ22" s="8"/>
      <c r="FAR22" s="268"/>
      <c r="FAS22" s="8"/>
      <c r="FAT22" s="268"/>
      <c r="FAU22" s="8"/>
      <c r="FAV22" s="268"/>
      <c r="FAW22" s="8"/>
      <c r="FAX22" s="268"/>
      <c r="FAY22" s="8"/>
      <c r="FAZ22" s="268"/>
      <c r="FBA22" s="8"/>
      <c r="FBB22" s="268"/>
      <c r="FBC22" s="8"/>
      <c r="FBD22" s="268"/>
      <c r="FBE22" s="8"/>
      <c r="FBF22" s="268"/>
      <c r="FBG22" s="8"/>
      <c r="FBH22" s="268"/>
      <c r="FBI22" s="8"/>
      <c r="FBJ22" s="268"/>
      <c r="FBK22" s="8"/>
      <c r="FBL22" s="268"/>
      <c r="FBM22" s="8"/>
      <c r="FBN22" s="268"/>
      <c r="FBO22" s="8"/>
      <c r="FBP22" s="268"/>
      <c r="FBQ22" s="8"/>
      <c r="FBR22" s="268"/>
      <c r="FBS22" s="8"/>
      <c r="FBT22" s="268"/>
      <c r="FBU22" s="8"/>
      <c r="FBV22" s="268"/>
      <c r="FBW22" s="8"/>
      <c r="FBX22" s="268"/>
      <c r="FBY22" s="8"/>
      <c r="FBZ22" s="268"/>
      <c r="FCA22" s="8"/>
      <c r="FCB22" s="268"/>
      <c r="FCC22" s="8"/>
      <c r="FCD22" s="268"/>
      <c r="FCE22" s="8"/>
      <c r="FCF22" s="268"/>
      <c r="FCG22" s="8"/>
      <c r="FCH22" s="268"/>
      <c r="FCI22" s="8"/>
      <c r="FCJ22" s="268"/>
      <c r="FCK22" s="8"/>
      <c r="FCL22" s="268"/>
      <c r="FCM22" s="8"/>
      <c r="FCN22" s="268"/>
      <c r="FCO22" s="8"/>
      <c r="FCP22" s="268"/>
      <c r="FCQ22" s="8"/>
      <c r="FCR22" s="268"/>
      <c r="FCS22" s="8"/>
      <c r="FCT22" s="268"/>
      <c r="FCU22" s="8"/>
      <c r="FCV22" s="268"/>
      <c r="FCW22" s="8"/>
      <c r="FCX22" s="268"/>
      <c r="FCY22" s="8"/>
      <c r="FCZ22" s="268"/>
      <c r="FDA22" s="8"/>
      <c r="FDB22" s="268"/>
      <c r="FDC22" s="8"/>
      <c r="FDD22" s="268"/>
      <c r="FDE22" s="8"/>
      <c r="FDF22" s="268"/>
      <c r="FDG22" s="8"/>
      <c r="FDH22" s="268"/>
      <c r="FDI22" s="8"/>
      <c r="FDJ22" s="268"/>
      <c r="FDK22" s="8"/>
      <c r="FDL22" s="268"/>
      <c r="FDM22" s="8"/>
      <c r="FDN22" s="268"/>
      <c r="FDO22" s="8"/>
      <c r="FDP22" s="268"/>
      <c r="FDQ22" s="8"/>
      <c r="FDR22" s="268"/>
      <c r="FDS22" s="8"/>
      <c r="FDT22" s="268"/>
      <c r="FDU22" s="8"/>
      <c r="FDV22" s="268"/>
      <c r="FDW22" s="8"/>
      <c r="FDX22" s="268"/>
      <c r="FDY22" s="8"/>
      <c r="FDZ22" s="268"/>
      <c r="FEA22" s="8"/>
      <c r="FEB22" s="268"/>
      <c r="FEC22" s="8"/>
      <c r="FED22" s="268"/>
      <c r="FEE22" s="8"/>
      <c r="FEF22" s="268"/>
      <c r="FEG22" s="8"/>
      <c r="FEH22" s="268"/>
      <c r="FEI22" s="8"/>
      <c r="FEJ22" s="268"/>
      <c r="FEK22" s="8"/>
      <c r="FEL22" s="268"/>
      <c r="FEM22" s="8"/>
      <c r="FEN22" s="268"/>
      <c r="FEO22" s="8"/>
      <c r="FEP22" s="268"/>
      <c r="FEQ22" s="8"/>
      <c r="FER22" s="268"/>
      <c r="FES22" s="8"/>
      <c r="FET22" s="268"/>
      <c r="FEU22" s="8"/>
      <c r="FEV22" s="268"/>
      <c r="FEW22" s="8"/>
      <c r="FEX22" s="268"/>
      <c r="FEY22" s="8"/>
      <c r="FEZ22" s="268"/>
      <c r="FFA22" s="8"/>
      <c r="FFB22" s="268"/>
      <c r="FFC22" s="8"/>
      <c r="FFD22" s="268"/>
      <c r="FFE22" s="8"/>
      <c r="FFF22" s="268"/>
      <c r="FFG22" s="8"/>
      <c r="FFH22" s="268"/>
      <c r="FFI22" s="8"/>
      <c r="FFJ22" s="268"/>
      <c r="FFK22" s="8"/>
      <c r="FFL22" s="268"/>
      <c r="FFM22" s="8"/>
      <c r="FFN22" s="268"/>
      <c r="FFO22" s="8"/>
      <c r="FFP22" s="268"/>
      <c r="FFQ22" s="8"/>
      <c r="FFR22" s="268"/>
      <c r="FFS22" s="8"/>
      <c r="FFT22" s="268"/>
      <c r="FFU22" s="8"/>
      <c r="FFV22" s="268"/>
      <c r="FFW22" s="8"/>
      <c r="FFX22" s="268"/>
      <c r="FFY22" s="8"/>
      <c r="FFZ22" s="268"/>
      <c r="FGA22" s="8"/>
      <c r="FGB22" s="268"/>
      <c r="FGC22" s="8"/>
      <c r="FGD22" s="268"/>
      <c r="FGE22" s="8"/>
      <c r="FGF22" s="268"/>
      <c r="FGG22" s="8"/>
      <c r="FGH22" s="268"/>
      <c r="FGI22" s="8"/>
      <c r="FGJ22" s="268"/>
      <c r="FGK22" s="8"/>
      <c r="FGL22" s="268"/>
      <c r="FGM22" s="8"/>
      <c r="FGN22" s="268"/>
      <c r="FGO22" s="8"/>
      <c r="FGP22" s="268"/>
      <c r="FGQ22" s="8"/>
      <c r="FGR22" s="268"/>
      <c r="FGS22" s="8"/>
      <c r="FGT22" s="268"/>
      <c r="FGU22" s="8"/>
      <c r="FGV22" s="268"/>
      <c r="FGW22" s="8"/>
      <c r="FGX22" s="268"/>
      <c r="FGY22" s="8"/>
      <c r="FGZ22" s="268"/>
      <c r="FHA22" s="8"/>
      <c r="FHB22" s="268"/>
      <c r="FHC22" s="8"/>
      <c r="FHD22" s="268"/>
      <c r="FHE22" s="8"/>
      <c r="FHF22" s="268"/>
      <c r="FHG22" s="8"/>
      <c r="FHH22" s="268"/>
      <c r="FHI22" s="8"/>
      <c r="FHJ22" s="268"/>
      <c r="FHK22" s="8"/>
      <c r="FHL22" s="268"/>
      <c r="FHM22" s="8"/>
      <c r="FHN22" s="268"/>
      <c r="FHO22" s="8"/>
      <c r="FHP22" s="268"/>
      <c r="FHQ22" s="8"/>
      <c r="FHR22" s="268"/>
      <c r="FHS22" s="8"/>
      <c r="FHT22" s="268"/>
      <c r="FHU22" s="8"/>
      <c r="FHV22" s="268"/>
      <c r="FHW22" s="8"/>
      <c r="FHX22" s="268"/>
      <c r="FHY22" s="8"/>
      <c r="FHZ22" s="268"/>
      <c r="FIA22" s="8"/>
      <c r="FIB22" s="268"/>
      <c r="FIC22" s="8"/>
      <c r="FID22" s="268"/>
      <c r="FIE22" s="8"/>
      <c r="FIF22" s="268"/>
      <c r="FIG22" s="8"/>
      <c r="FIH22" s="268"/>
      <c r="FII22" s="8"/>
      <c r="FIJ22" s="268"/>
      <c r="FIK22" s="8"/>
      <c r="FIL22" s="268"/>
      <c r="FIM22" s="8"/>
      <c r="FIN22" s="268"/>
      <c r="FIO22" s="8"/>
      <c r="FIP22" s="268"/>
      <c r="FIQ22" s="8"/>
      <c r="FIR22" s="268"/>
      <c r="FIS22" s="8"/>
      <c r="FIT22" s="268"/>
      <c r="FIU22" s="8"/>
      <c r="FIV22" s="268"/>
      <c r="FIW22" s="8"/>
      <c r="FIX22" s="268"/>
      <c r="FIY22" s="8"/>
      <c r="FIZ22" s="268"/>
      <c r="FJA22" s="8"/>
      <c r="FJB22" s="268"/>
      <c r="FJC22" s="8"/>
      <c r="FJD22" s="268"/>
      <c r="FJE22" s="8"/>
      <c r="FJF22" s="268"/>
      <c r="FJG22" s="8"/>
      <c r="FJH22" s="268"/>
      <c r="FJI22" s="8"/>
      <c r="FJJ22" s="268"/>
      <c r="FJK22" s="8"/>
      <c r="FJL22" s="268"/>
      <c r="FJM22" s="8"/>
      <c r="FJN22" s="268"/>
      <c r="FJO22" s="8"/>
      <c r="FJP22" s="268"/>
      <c r="FJQ22" s="8"/>
      <c r="FJR22" s="268"/>
      <c r="FJS22" s="8"/>
      <c r="FJT22" s="268"/>
      <c r="FJU22" s="8"/>
      <c r="FJV22" s="268"/>
      <c r="FJW22" s="8"/>
      <c r="FJX22" s="268"/>
      <c r="FJY22" s="8"/>
      <c r="FJZ22" s="268"/>
      <c r="FKA22" s="8"/>
      <c r="FKB22" s="268"/>
      <c r="FKC22" s="8"/>
      <c r="FKD22" s="268"/>
      <c r="FKE22" s="8"/>
      <c r="FKF22" s="268"/>
      <c r="FKG22" s="8"/>
      <c r="FKH22" s="268"/>
      <c r="FKI22" s="8"/>
      <c r="FKJ22" s="268"/>
      <c r="FKK22" s="8"/>
      <c r="FKL22" s="268"/>
      <c r="FKM22" s="8"/>
      <c r="FKN22" s="268"/>
      <c r="FKO22" s="8"/>
      <c r="FKP22" s="268"/>
      <c r="FKQ22" s="8"/>
      <c r="FKR22" s="268"/>
      <c r="FKS22" s="8"/>
      <c r="FKT22" s="268"/>
      <c r="FKU22" s="8"/>
      <c r="FKV22" s="268"/>
      <c r="FKW22" s="8"/>
      <c r="FKX22" s="268"/>
      <c r="FKY22" s="8"/>
      <c r="FKZ22" s="268"/>
      <c r="FLA22" s="8"/>
      <c r="FLB22" s="268"/>
      <c r="FLC22" s="8"/>
      <c r="FLD22" s="268"/>
      <c r="FLE22" s="8"/>
      <c r="FLF22" s="268"/>
      <c r="FLG22" s="8"/>
      <c r="FLH22" s="268"/>
      <c r="FLI22" s="8"/>
      <c r="FLJ22" s="268"/>
      <c r="FLK22" s="8"/>
      <c r="FLL22" s="268"/>
      <c r="FLM22" s="8"/>
      <c r="FLN22" s="268"/>
      <c r="FLO22" s="8"/>
      <c r="FLP22" s="268"/>
      <c r="FLQ22" s="8"/>
      <c r="FLR22" s="268"/>
      <c r="FLS22" s="8"/>
      <c r="FLT22" s="268"/>
      <c r="FLU22" s="8"/>
      <c r="FLV22" s="268"/>
      <c r="FLW22" s="8"/>
      <c r="FLX22" s="268"/>
      <c r="FLY22" s="8"/>
      <c r="FLZ22" s="268"/>
      <c r="FMA22" s="8"/>
      <c r="FMB22" s="268"/>
      <c r="FMC22" s="8"/>
      <c r="FMD22" s="268"/>
      <c r="FME22" s="8"/>
      <c r="FMF22" s="268"/>
      <c r="FMG22" s="8"/>
      <c r="FMH22" s="268"/>
      <c r="FMI22" s="8"/>
      <c r="FMJ22" s="268"/>
      <c r="FMK22" s="8"/>
      <c r="FML22" s="268"/>
      <c r="FMM22" s="8"/>
      <c r="FMN22" s="268"/>
      <c r="FMO22" s="8"/>
      <c r="FMP22" s="268"/>
      <c r="FMQ22" s="8"/>
      <c r="FMR22" s="268"/>
      <c r="FMS22" s="8"/>
      <c r="FMT22" s="268"/>
      <c r="FMU22" s="8"/>
      <c r="FMV22" s="268"/>
      <c r="FMW22" s="8"/>
      <c r="FMX22" s="268"/>
      <c r="FMY22" s="8"/>
      <c r="FMZ22" s="268"/>
      <c r="FNA22" s="8"/>
      <c r="FNB22" s="268"/>
      <c r="FNC22" s="8"/>
      <c r="FND22" s="268"/>
      <c r="FNE22" s="8"/>
      <c r="FNF22" s="268"/>
      <c r="FNG22" s="8"/>
      <c r="FNH22" s="268"/>
      <c r="FNI22" s="8"/>
      <c r="FNJ22" s="268"/>
      <c r="FNK22" s="8"/>
      <c r="FNL22" s="268"/>
      <c r="FNM22" s="8"/>
      <c r="FNN22" s="268"/>
      <c r="FNO22" s="8"/>
      <c r="FNP22" s="268"/>
      <c r="FNQ22" s="8"/>
      <c r="FNR22" s="268"/>
      <c r="FNS22" s="8"/>
      <c r="FNT22" s="268"/>
      <c r="FNU22" s="8"/>
      <c r="FNV22" s="268"/>
      <c r="FNW22" s="8"/>
      <c r="FNX22" s="268"/>
      <c r="FNY22" s="8"/>
      <c r="FNZ22" s="268"/>
      <c r="FOA22" s="8"/>
      <c r="FOB22" s="268"/>
      <c r="FOC22" s="8"/>
      <c r="FOD22" s="268"/>
      <c r="FOE22" s="8"/>
      <c r="FOF22" s="268"/>
      <c r="FOG22" s="8"/>
      <c r="FOH22" s="268"/>
      <c r="FOI22" s="8"/>
      <c r="FOJ22" s="268"/>
      <c r="FOK22" s="8"/>
      <c r="FOL22" s="268"/>
      <c r="FOM22" s="8"/>
      <c r="FON22" s="268"/>
      <c r="FOO22" s="8"/>
      <c r="FOP22" s="268"/>
      <c r="FOQ22" s="8"/>
      <c r="FOR22" s="268"/>
      <c r="FOS22" s="8"/>
      <c r="FOT22" s="268"/>
      <c r="FOU22" s="8"/>
      <c r="FOV22" s="268"/>
      <c r="FOW22" s="8"/>
      <c r="FOX22" s="268"/>
      <c r="FOY22" s="8"/>
      <c r="FOZ22" s="268"/>
      <c r="FPA22" s="8"/>
      <c r="FPB22" s="268"/>
      <c r="FPC22" s="8"/>
      <c r="FPD22" s="268"/>
      <c r="FPE22" s="8"/>
      <c r="FPF22" s="268"/>
      <c r="FPG22" s="8"/>
      <c r="FPH22" s="268"/>
      <c r="FPI22" s="8"/>
      <c r="FPJ22" s="268"/>
      <c r="FPK22" s="8"/>
      <c r="FPL22" s="268"/>
      <c r="FPM22" s="8"/>
      <c r="FPN22" s="268"/>
      <c r="FPO22" s="8"/>
      <c r="FPP22" s="268"/>
      <c r="FPQ22" s="8"/>
      <c r="FPR22" s="268"/>
      <c r="FPS22" s="8"/>
      <c r="FPT22" s="268"/>
      <c r="FPU22" s="8"/>
      <c r="FPV22" s="268"/>
      <c r="FPW22" s="8"/>
      <c r="FPX22" s="268"/>
      <c r="FPY22" s="8"/>
      <c r="FPZ22" s="268"/>
      <c r="FQA22" s="8"/>
      <c r="FQB22" s="268"/>
      <c r="FQC22" s="8"/>
      <c r="FQD22" s="268"/>
      <c r="FQE22" s="8"/>
      <c r="FQF22" s="268"/>
      <c r="FQG22" s="8"/>
      <c r="FQH22" s="268"/>
      <c r="FQI22" s="8"/>
      <c r="FQJ22" s="268"/>
      <c r="FQK22" s="8"/>
      <c r="FQL22" s="268"/>
      <c r="FQM22" s="8"/>
      <c r="FQN22" s="268"/>
      <c r="FQO22" s="8"/>
      <c r="FQP22" s="268"/>
      <c r="FQQ22" s="8"/>
      <c r="FQR22" s="268"/>
      <c r="FQS22" s="8"/>
      <c r="FQT22" s="268"/>
      <c r="FQU22" s="8"/>
      <c r="FQV22" s="268"/>
      <c r="FQW22" s="8"/>
      <c r="FQX22" s="268"/>
      <c r="FQY22" s="8"/>
      <c r="FQZ22" s="268"/>
      <c r="FRA22" s="8"/>
      <c r="FRB22" s="268"/>
      <c r="FRC22" s="8"/>
      <c r="FRD22" s="268"/>
      <c r="FRE22" s="8"/>
      <c r="FRF22" s="268"/>
      <c r="FRG22" s="8"/>
      <c r="FRH22" s="268"/>
      <c r="FRI22" s="8"/>
      <c r="FRJ22" s="268"/>
      <c r="FRK22" s="8"/>
      <c r="FRL22" s="268"/>
      <c r="FRM22" s="8"/>
      <c r="FRN22" s="268"/>
      <c r="FRO22" s="8"/>
      <c r="FRP22" s="268"/>
      <c r="FRQ22" s="8"/>
      <c r="FRR22" s="268"/>
      <c r="FRS22" s="8"/>
      <c r="FRT22" s="268"/>
      <c r="FRU22" s="8"/>
      <c r="FRV22" s="268"/>
      <c r="FRW22" s="8"/>
      <c r="FRX22" s="268"/>
      <c r="FRY22" s="8"/>
      <c r="FRZ22" s="268"/>
      <c r="FSA22" s="8"/>
      <c r="FSB22" s="268"/>
      <c r="FSC22" s="8"/>
      <c r="FSD22" s="268"/>
      <c r="FSE22" s="8"/>
      <c r="FSF22" s="268"/>
      <c r="FSG22" s="8"/>
      <c r="FSH22" s="268"/>
      <c r="FSI22" s="8"/>
      <c r="FSJ22" s="268"/>
      <c r="FSK22" s="8"/>
      <c r="FSL22" s="268"/>
      <c r="FSM22" s="8"/>
      <c r="FSN22" s="268"/>
      <c r="FSO22" s="8"/>
      <c r="FSP22" s="268"/>
      <c r="FSQ22" s="8"/>
      <c r="FSR22" s="268"/>
      <c r="FSS22" s="8"/>
      <c r="FST22" s="268"/>
      <c r="FSU22" s="8"/>
      <c r="FSV22" s="268"/>
      <c r="FSW22" s="8"/>
      <c r="FSX22" s="268"/>
      <c r="FSY22" s="8"/>
      <c r="FSZ22" s="268"/>
      <c r="FTA22" s="8"/>
      <c r="FTB22" s="268"/>
      <c r="FTC22" s="8"/>
      <c r="FTD22" s="268"/>
      <c r="FTE22" s="8"/>
      <c r="FTF22" s="268"/>
      <c r="FTG22" s="8"/>
      <c r="FTH22" s="268"/>
      <c r="FTI22" s="8"/>
      <c r="FTJ22" s="268"/>
      <c r="FTK22" s="8"/>
      <c r="FTL22" s="268"/>
      <c r="FTM22" s="8"/>
      <c r="FTN22" s="268"/>
      <c r="FTO22" s="8"/>
      <c r="FTP22" s="268"/>
      <c r="FTQ22" s="8"/>
      <c r="FTR22" s="268"/>
      <c r="FTS22" s="8"/>
      <c r="FTT22" s="268"/>
      <c r="FTU22" s="8"/>
      <c r="FTV22" s="268"/>
      <c r="FTW22" s="8"/>
      <c r="FTX22" s="268"/>
      <c r="FTY22" s="8"/>
      <c r="FTZ22" s="268"/>
      <c r="FUA22" s="8"/>
      <c r="FUB22" s="268"/>
      <c r="FUC22" s="8"/>
      <c r="FUD22" s="268"/>
      <c r="FUE22" s="8"/>
      <c r="FUF22" s="268"/>
      <c r="FUG22" s="8"/>
      <c r="FUH22" s="268"/>
      <c r="FUI22" s="8"/>
      <c r="FUJ22" s="268"/>
      <c r="FUK22" s="8"/>
      <c r="FUL22" s="268"/>
      <c r="FUM22" s="8"/>
      <c r="FUN22" s="268"/>
      <c r="FUO22" s="8"/>
      <c r="FUP22" s="268"/>
      <c r="FUQ22" s="8"/>
      <c r="FUR22" s="268"/>
      <c r="FUS22" s="8"/>
      <c r="FUT22" s="268"/>
      <c r="FUU22" s="8"/>
      <c r="FUV22" s="268"/>
      <c r="FUW22" s="8"/>
      <c r="FUX22" s="268"/>
      <c r="FUY22" s="8"/>
      <c r="FUZ22" s="268"/>
      <c r="FVA22" s="8"/>
      <c r="FVB22" s="268"/>
      <c r="FVC22" s="8"/>
      <c r="FVD22" s="268"/>
      <c r="FVE22" s="8"/>
      <c r="FVF22" s="268"/>
      <c r="FVG22" s="8"/>
      <c r="FVH22" s="268"/>
      <c r="FVI22" s="8"/>
      <c r="FVJ22" s="268"/>
      <c r="FVK22" s="8"/>
      <c r="FVL22" s="268"/>
      <c r="FVM22" s="8"/>
      <c r="FVN22" s="268"/>
      <c r="FVO22" s="8"/>
      <c r="FVP22" s="268"/>
      <c r="FVQ22" s="8"/>
      <c r="FVR22" s="268"/>
      <c r="FVS22" s="8"/>
      <c r="FVT22" s="268"/>
      <c r="FVU22" s="8"/>
      <c r="FVV22" s="268"/>
      <c r="FVW22" s="8"/>
      <c r="FVX22" s="268"/>
      <c r="FVY22" s="8"/>
      <c r="FVZ22" s="268"/>
      <c r="FWA22" s="8"/>
      <c r="FWB22" s="268"/>
      <c r="FWC22" s="8"/>
      <c r="FWD22" s="268"/>
      <c r="FWE22" s="8"/>
      <c r="FWF22" s="268"/>
      <c r="FWG22" s="8"/>
      <c r="FWH22" s="268"/>
      <c r="FWI22" s="8"/>
      <c r="FWJ22" s="268"/>
      <c r="FWK22" s="8"/>
      <c r="FWL22" s="268"/>
      <c r="FWM22" s="8"/>
      <c r="FWN22" s="268"/>
      <c r="FWO22" s="8"/>
      <c r="FWP22" s="268"/>
      <c r="FWQ22" s="8"/>
      <c r="FWR22" s="268"/>
      <c r="FWS22" s="8"/>
      <c r="FWT22" s="268"/>
      <c r="FWU22" s="8"/>
      <c r="FWV22" s="268"/>
      <c r="FWW22" s="8"/>
      <c r="FWX22" s="268"/>
      <c r="FWY22" s="8"/>
      <c r="FWZ22" s="268"/>
      <c r="FXA22" s="8"/>
      <c r="FXB22" s="268"/>
      <c r="FXC22" s="8"/>
      <c r="FXD22" s="268"/>
      <c r="FXE22" s="8"/>
      <c r="FXF22" s="268"/>
      <c r="FXG22" s="8"/>
      <c r="FXH22" s="268"/>
      <c r="FXI22" s="8"/>
      <c r="FXJ22" s="268"/>
      <c r="FXK22" s="8"/>
      <c r="FXL22" s="268"/>
      <c r="FXM22" s="8"/>
      <c r="FXN22" s="268"/>
      <c r="FXO22" s="8"/>
      <c r="FXP22" s="268"/>
      <c r="FXQ22" s="8"/>
      <c r="FXR22" s="268"/>
      <c r="FXS22" s="8"/>
      <c r="FXT22" s="268"/>
      <c r="FXU22" s="8"/>
      <c r="FXV22" s="268"/>
      <c r="FXW22" s="8"/>
      <c r="FXX22" s="268"/>
      <c r="FXY22" s="8"/>
      <c r="FXZ22" s="268"/>
      <c r="FYA22" s="8"/>
      <c r="FYB22" s="268"/>
      <c r="FYC22" s="8"/>
      <c r="FYD22" s="268"/>
      <c r="FYE22" s="8"/>
      <c r="FYF22" s="268"/>
      <c r="FYG22" s="8"/>
      <c r="FYH22" s="268"/>
      <c r="FYI22" s="8"/>
      <c r="FYJ22" s="268"/>
      <c r="FYK22" s="8"/>
      <c r="FYL22" s="268"/>
      <c r="FYM22" s="8"/>
      <c r="FYN22" s="268"/>
      <c r="FYO22" s="8"/>
      <c r="FYP22" s="268"/>
      <c r="FYQ22" s="8"/>
      <c r="FYR22" s="268"/>
      <c r="FYS22" s="8"/>
      <c r="FYT22" s="268"/>
      <c r="FYU22" s="8"/>
      <c r="FYV22" s="268"/>
      <c r="FYW22" s="8"/>
      <c r="FYX22" s="268"/>
      <c r="FYY22" s="8"/>
      <c r="FYZ22" s="268"/>
      <c r="FZA22" s="8"/>
      <c r="FZB22" s="268"/>
      <c r="FZC22" s="8"/>
      <c r="FZD22" s="268"/>
      <c r="FZE22" s="8"/>
      <c r="FZF22" s="268"/>
      <c r="FZG22" s="8"/>
      <c r="FZH22" s="268"/>
      <c r="FZI22" s="8"/>
      <c r="FZJ22" s="268"/>
      <c r="FZK22" s="8"/>
      <c r="FZL22" s="268"/>
      <c r="FZM22" s="8"/>
      <c r="FZN22" s="268"/>
      <c r="FZO22" s="8"/>
      <c r="FZP22" s="268"/>
      <c r="FZQ22" s="8"/>
      <c r="FZR22" s="268"/>
      <c r="FZS22" s="8"/>
      <c r="FZT22" s="268"/>
      <c r="FZU22" s="8"/>
      <c r="FZV22" s="268"/>
      <c r="FZW22" s="8"/>
      <c r="FZX22" s="268"/>
      <c r="FZY22" s="8"/>
      <c r="FZZ22" s="268"/>
      <c r="GAA22" s="8"/>
      <c r="GAB22" s="268"/>
      <c r="GAC22" s="8"/>
      <c r="GAD22" s="268"/>
      <c r="GAE22" s="8"/>
      <c r="GAF22" s="268"/>
      <c r="GAG22" s="8"/>
      <c r="GAH22" s="268"/>
      <c r="GAI22" s="8"/>
      <c r="GAJ22" s="268"/>
      <c r="GAK22" s="8"/>
      <c r="GAL22" s="268"/>
      <c r="GAM22" s="8"/>
      <c r="GAN22" s="268"/>
      <c r="GAO22" s="8"/>
      <c r="GAP22" s="268"/>
      <c r="GAQ22" s="8"/>
      <c r="GAR22" s="268"/>
      <c r="GAS22" s="8"/>
      <c r="GAT22" s="268"/>
      <c r="GAU22" s="8"/>
      <c r="GAV22" s="268"/>
      <c r="GAW22" s="8"/>
      <c r="GAX22" s="268"/>
      <c r="GAY22" s="8"/>
      <c r="GAZ22" s="268"/>
      <c r="GBA22" s="8"/>
      <c r="GBB22" s="268"/>
      <c r="GBC22" s="8"/>
      <c r="GBD22" s="268"/>
      <c r="GBE22" s="8"/>
      <c r="GBF22" s="268"/>
      <c r="GBG22" s="8"/>
      <c r="GBH22" s="268"/>
      <c r="GBI22" s="8"/>
      <c r="GBJ22" s="268"/>
      <c r="GBK22" s="8"/>
      <c r="GBL22" s="268"/>
      <c r="GBM22" s="8"/>
      <c r="GBN22" s="268"/>
      <c r="GBO22" s="8"/>
      <c r="GBP22" s="268"/>
      <c r="GBQ22" s="8"/>
      <c r="GBR22" s="268"/>
      <c r="GBS22" s="8"/>
      <c r="GBT22" s="268"/>
      <c r="GBU22" s="8"/>
      <c r="GBV22" s="268"/>
      <c r="GBW22" s="8"/>
      <c r="GBX22" s="268"/>
      <c r="GBY22" s="8"/>
      <c r="GBZ22" s="268"/>
      <c r="GCA22" s="8"/>
      <c r="GCB22" s="268"/>
      <c r="GCC22" s="8"/>
      <c r="GCD22" s="268"/>
      <c r="GCE22" s="8"/>
      <c r="GCF22" s="268"/>
      <c r="GCG22" s="8"/>
      <c r="GCH22" s="268"/>
      <c r="GCI22" s="8"/>
      <c r="GCJ22" s="268"/>
      <c r="GCK22" s="8"/>
      <c r="GCL22" s="268"/>
      <c r="GCM22" s="8"/>
      <c r="GCN22" s="268"/>
      <c r="GCO22" s="8"/>
      <c r="GCP22" s="268"/>
      <c r="GCQ22" s="8"/>
      <c r="GCR22" s="268"/>
      <c r="GCS22" s="8"/>
      <c r="GCT22" s="268"/>
      <c r="GCU22" s="8"/>
      <c r="GCV22" s="268"/>
      <c r="GCW22" s="8"/>
      <c r="GCX22" s="268"/>
      <c r="GCY22" s="8"/>
      <c r="GCZ22" s="268"/>
      <c r="GDA22" s="8"/>
      <c r="GDB22" s="268"/>
      <c r="GDC22" s="8"/>
      <c r="GDD22" s="268"/>
      <c r="GDE22" s="8"/>
      <c r="GDF22" s="268"/>
      <c r="GDG22" s="8"/>
      <c r="GDH22" s="268"/>
      <c r="GDI22" s="8"/>
      <c r="GDJ22" s="268"/>
      <c r="GDK22" s="8"/>
      <c r="GDL22" s="268"/>
      <c r="GDM22" s="8"/>
      <c r="GDN22" s="268"/>
      <c r="GDO22" s="8"/>
      <c r="GDP22" s="268"/>
      <c r="GDQ22" s="8"/>
      <c r="GDR22" s="268"/>
      <c r="GDS22" s="8"/>
      <c r="GDT22" s="268"/>
      <c r="GDU22" s="8"/>
      <c r="GDV22" s="268"/>
      <c r="GDW22" s="8"/>
      <c r="GDX22" s="268"/>
      <c r="GDY22" s="8"/>
      <c r="GDZ22" s="268"/>
      <c r="GEA22" s="8"/>
      <c r="GEB22" s="268"/>
      <c r="GEC22" s="8"/>
      <c r="GED22" s="268"/>
      <c r="GEE22" s="8"/>
      <c r="GEF22" s="268"/>
      <c r="GEG22" s="8"/>
      <c r="GEH22" s="268"/>
      <c r="GEI22" s="8"/>
      <c r="GEJ22" s="268"/>
      <c r="GEK22" s="8"/>
      <c r="GEL22" s="268"/>
      <c r="GEM22" s="8"/>
      <c r="GEN22" s="268"/>
      <c r="GEO22" s="8"/>
      <c r="GEP22" s="268"/>
      <c r="GEQ22" s="8"/>
      <c r="GER22" s="268"/>
      <c r="GES22" s="8"/>
      <c r="GET22" s="268"/>
      <c r="GEU22" s="8"/>
      <c r="GEV22" s="268"/>
      <c r="GEW22" s="8"/>
      <c r="GEX22" s="268"/>
      <c r="GEY22" s="8"/>
      <c r="GEZ22" s="268"/>
      <c r="GFA22" s="8"/>
      <c r="GFB22" s="268"/>
      <c r="GFC22" s="8"/>
      <c r="GFD22" s="268"/>
      <c r="GFE22" s="8"/>
      <c r="GFF22" s="268"/>
      <c r="GFG22" s="8"/>
      <c r="GFH22" s="268"/>
      <c r="GFI22" s="8"/>
      <c r="GFJ22" s="268"/>
      <c r="GFK22" s="8"/>
      <c r="GFL22" s="268"/>
      <c r="GFM22" s="8"/>
      <c r="GFN22" s="268"/>
      <c r="GFO22" s="8"/>
      <c r="GFP22" s="268"/>
      <c r="GFQ22" s="8"/>
      <c r="GFR22" s="268"/>
      <c r="GFS22" s="8"/>
      <c r="GFT22" s="268"/>
      <c r="GFU22" s="8"/>
      <c r="GFV22" s="268"/>
      <c r="GFW22" s="8"/>
      <c r="GFX22" s="268"/>
      <c r="GFY22" s="8"/>
      <c r="GFZ22" s="268"/>
      <c r="GGA22" s="8"/>
      <c r="GGB22" s="268"/>
      <c r="GGC22" s="8"/>
      <c r="GGD22" s="268"/>
      <c r="GGE22" s="8"/>
      <c r="GGF22" s="268"/>
      <c r="GGG22" s="8"/>
      <c r="GGH22" s="268"/>
      <c r="GGI22" s="8"/>
      <c r="GGJ22" s="268"/>
      <c r="GGK22" s="8"/>
      <c r="GGL22" s="268"/>
      <c r="GGM22" s="8"/>
      <c r="GGN22" s="268"/>
      <c r="GGO22" s="8"/>
      <c r="GGP22" s="268"/>
      <c r="GGQ22" s="8"/>
      <c r="GGR22" s="268"/>
      <c r="GGS22" s="8"/>
      <c r="GGT22" s="268"/>
      <c r="GGU22" s="8"/>
      <c r="GGV22" s="268"/>
      <c r="GGW22" s="8"/>
      <c r="GGX22" s="268"/>
      <c r="GGY22" s="8"/>
      <c r="GGZ22" s="268"/>
      <c r="GHA22" s="8"/>
      <c r="GHB22" s="268"/>
      <c r="GHC22" s="8"/>
      <c r="GHD22" s="268"/>
      <c r="GHE22" s="8"/>
      <c r="GHF22" s="268"/>
      <c r="GHG22" s="8"/>
      <c r="GHH22" s="268"/>
      <c r="GHI22" s="8"/>
      <c r="GHJ22" s="268"/>
      <c r="GHK22" s="8"/>
      <c r="GHL22" s="268"/>
      <c r="GHM22" s="8"/>
      <c r="GHN22" s="268"/>
      <c r="GHO22" s="8"/>
      <c r="GHP22" s="268"/>
      <c r="GHQ22" s="8"/>
      <c r="GHR22" s="268"/>
      <c r="GHS22" s="8"/>
      <c r="GHT22" s="268"/>
      <c r="GHU22" s="8"/>
      <c r="GHV22" s="268"/>
      <c r="GHW22" s="8"/>
      <c r="GHX22" s="268"/>
      <c r="GHY22" s="8"/>
      <c r="GHZ22" s="268"/>
      <c r="GIA22" s="8"/>
      <c r="GIB22" s="268"/>
      <c r="GIC22" s="8"/>
      <c r="GID22" s="268"/>
      <c r="GIE22" s="8"/>
      <c r="GIF22" s="268"/>
      <c r="GIG22" s="8"/>
      <c r="GIH22" s="268"/>
      <c r="GII22" s="8"/>
      <c r="GIJ22" s="268"/>
      <c r="GIK22" s="8"/>
      <c r="GIL22" s="268"/>
      <c r="GIM22" s="8"/>
      <c r="GIN22" s="268"/>
      <c r="GIO22" s="8"/>
      <c r="GIP22" s="268"/>
      <c r="GIQ22" s="8"/>
      <c r="GIR22" s="268"/>
      <c r="GIS22" s="8"/>
      <c r="GIT22" s="268"/>
      <c r="GIU22" s="8"/>
      <c r="GIV22" s="268"/>
      <c r="GIW22" s="8"/>
      <c r="GIX22" s="268"/>
      <c r="GIY22" s="8"/>
      <c r="GIZ22" s="268"/>
      <c r="GJA22" s="8"/>
      <c r="GJB22" s="268"/>
      <c r="GJC22" s="8"/>
      <c r="GJD22" s="268"/>
      <c r="GJE22" s="8"/>
      <c r="GJF22" s="268"/>
      <c r="GJG22" s="8"/>
      <c r="GJH22" s="268"/>
      <c r="GJI22" s="8"/>
      <c r="GJJ22" s="268"/>
      <c r="GJK22" s="8"/>
      <c r="GJL22" s="268"/>
      <c r="GJM22" s="8"/>
      <c r="GJN22" s="268"/>
      <c r="GJO22" s="8"/>
      <c r="GJP22" s="268"/>
      <c r="GJQ22" s="8"/>
      <c r="GJR22" s="268"/>
      <c r="GJS22" s="8"/>
      <c r="GJT22" s="268"/>
      <c r="GJU22" s="8"/>
      <c r="GJV22" s="268"/>
      <c r="GJW22" s="8"/>
      <c r="GJX22" s="268"/>
      <c r="GJY22" s="8"/>
      <c r="GJZ22" s="268"/>
      <c r="GKA22" s="8"/>
      <c r="GKB22" s="268"/>
      <c r="GKC22" s="8"/>
      <c r="GKD22" s="268"/>
      <c r="GKE22" s="8"/>
      <c r="GKF22" s="268"/>
      <c r="GKG22" s="8"/>
      <c r="GKH22" s="268"/>
      <c r="GKI22" s="8"/>
      <c r="GKJ22" s="268"/>
      <c r="GKK22" s="8"/>
      <c r="GKL22" s="268"/>
      <c r="GKM22" s="8"/>
      <c r="GKN22" s="268"/>
      <c r="GKO22" s="8"/>
      <c r="GKP22" s="268"/>
      <c r="GKQ22" s="8"/>
      <c r="GKR22" s="268"/>
      <c r="GKS22" s="8"/>
      <c r="GKT22" s="268"/>
      <c r="GKU22" s="8"/>
      <c r="GKV22" s="268"/>
      <c r="GKW22" s="8"/>
      <c r="GKX22" s="268"/>
      <c r="GKY22" s="8"/>
      <c r="GKZ22" s="268"/>
      <c r="GLA22" s="8"/>
      <c r="GLB22" s="268"/>
      <c r="GLC22" s="8"/>
      <c r="GLD22" s="268"/>
      <c r="GLE22" s="8"/>
      <c r="GLF22" s="268"/>
      <c r="GLG22" s="8"/>
      <c r="GLH22" s="268"/>
      <c r="GLI22" s="8"/>
      <c r="GLJ22" s="268"/>
      <c r="GLK22" s="8"/>
      <c r="GLL22" s="268"/>
      <c r="GLM22" s="8"/>
      <c r="GLN22" s="268"/>
      <c r="GLO22" s="8"/>
      <c r="GLP22" s="268"/>
      <c r="GLQ22" s="8"/>
      <c r="GLR22" s="268"/>
      <c r="GLS22" s="8"/>
      <c r="GLT22" s="268"/>
      <c r="GLU22" s="8"/>
      <c r="GLV22" s="268"/>
      <c r="GLW22" s="8"/>
      <c r="GLX22" s="268"/>
      <c r="GLY22" s="8"/>
      <c r="GLZ22" s="268"/>
      <c r="GMA22" s="8"/>
      <c r="GMB22" s="268"/>
      <c r="GMC22" s="8"/>
      <c r="GMD22" s="268"/>
      <c r="GME22" s="8"/>
      <c r="GMF22" s="268"/>
      <c r="GMG22" s="8"/>
      <c r="GMH22" s="268"/>
      <c r="GMI22" s="8"/>
      <c r="GMJ22" s="268"/>
      <c r="GMK22" s="8"/>
      <c r="GML22" s="268"/>
      <c r="GMM22" s="8"/>
      <c r="GMN22" s="268"/>
      <c r="GMO22" s="8"/>
      <c r="GMP22" s="268"/>
      <c r="GMQ22" s="8"/>
      <c r="GMR22" s="268"/>
      <c r="GMS22" s="8"/>
      <c r="GMT22" s="268"/>
      <c r="GMU22" s="8"/>
      <c r="GMV22" s="268"/>
      <c r="GMW22" s="8"/>
      <c r="GMX22" s="268"/>
      <c r="GMY22" s="8"/>
      <c r="GMZ22" s="268"/>
      <c r="GNA22" s="8"/>
      <c r="GNB22" s="268"/>
      <c r="GNC22" s="8"/>
      <c r="GND22" s="268"/>
      <c r="GNE22" s="8"/>
      <c r="GNF22" s="268"/>
      <c r="GNG22" s="8"/>
      <c r="GNH22" s="268"/>
      <c r="GNI22" s="8"/>
      <c r="GNJ22" s="268"/>
      <c r="GNK22" s="8"/>
      <c r="GNL22" s="268"/>
      <c r="GNM22" s="8"/>
      <c r="GNN22" s="268"/>
      <c r="GNO22" s="8"/>
      <c r="GNP22" s="268"/>
      <c r="GNQ22" s="8"/>
      <c r="GNR22" s="268"/>
      <c r="GNS22" s="8"/>
      <c r="GNT22" s="268"/>
      <c r="GNU22" s="8"/>
      <c r="GNV22" s="268"/>
      <c r="GNW22" s="8"/>
      <c r="GNX22" s="268"/>
      <c r="GNY22" s="8"/>
      <c r="GNZ22" s="268"/>
      <c r="GOA22" s="8"/>
      <c r="GOB22" s="268"/>
      <c r="GOC22" s="8"/>
      <c r="GOD22" s="268"/>
      <c r="GOE22" s="8"/>
      <c r="GOF22" s="268"/>
      <c r="GOG22" s="8"/>
      <c r="GOH22" s="268"/>
      <c r="GOI22" s="8"/>
      <c r="GOJ22" s="268"/>
      <c r="GOK22" s="8"/>
      <c r="GOL22" s="268"/>
      <c r="GOM22" s="8"/>
      <c r="GON22" s="268"/>
      <c r="GOO22" s="8"/>
      <c r="GOP22" s="268"/>
      <c r="GOQ22" s="8"/>
      <c r="GOR22" s="268"/>
      <c r="GOS22" s="8"/>
      <c r="GOT22" s="268"/>
      <c r="GOU22" s="8"/>
      <c r="GOV22" s="268"/>
      <c r="GOW22" s="8"/>
      <c r="GOX22" s="268"/>
      <c r="GOY22" s="8"/>
      <c r="GOZ22" s="268"/>
      <c r="GPA22" s="8"/>
      <c r="GPB22" s="268"/>
      <c r="GPC22" s="8"/>
      <c r="GPD22" s="268"/>
      <c r="GPE22" s="8"/>
      <c r="GPF22" s="268"/>
      <c r="GPG22" s="8"/>
      <c r="GPH22" s="268"/>
      <c r="GPI22" s="8"/>
      <c r="GPJ22" s="268"/>
      <c r="GPK22" s="8"/>
      <c r="GPL22" s="268"/>
      <c r="GPM22" s="8"/>
      <c r="GPN22" s="268"/>
      <c r="GPO22" s="8"/>
      <c r="GPP22" s="268"/>
      <c r="GPQ22" s="8"/>
      <c r="GPR22" s="268"/>
      <c r="GPS22" s="8"/>
      <c r="GPT22" s="268"/>
      <c r="GPU22" s="8"/>
      <c r="GPV22" s="268"/>
      <c r="GPW22" s="8"/>
      <c r="GPX22" s="268"/>
      <c r="GPY22" s="8"/>
      <c r="GPZ22" s="268"/>
      <c r="GQA22" s="8"/>
      <c r="GQB22" s="268"/>
      <c r="GQC22" s="8"/>
      <c r="GQD22" s="268"/>
      <c r="GQE22" s="8"/>
      <c r="GQF22" s="268"/>
      <c r="GQG22" s="8"/>
      <c r="GQH22" s="268"/>
      <c r="GQI22" s="8"/>
      <c r="GQJ22" s="268"/>
      <c r="GQK22" s="8"/>
      <c r="GQL22" s="268"/>
      <c r="GQM22" s="8"/>
      <c r="GQN22" s="268"/>
      <c r="GQO22" s="8"/>
      <c r="GQP22" s="268"/>
      <c r="GQQ22" s="8"/>
      <c r="GQR22" s="268"/>
      <c r="GQS22" s="8"/>
      <c r="GQT22" s="268"/>
      <c r="GQU22" s="8"/>
      <c r="GQV22" s="268"/>
      <c r="GQW22" s="8"/>
      <c r="GQX22" s="268"/>
      <c r="GQY22" s="8"/>
      <c r="GQZ22" s="268"/>
      <c r="GRA22" s="8"/>
      <c r="GRB22" s="268"/>
      <c r="GRC22" s="8"/>
      <c r="GRD22" s="268"/>
      <c r="GRE22" s="8"/>
      <c r="GRF22" s="268"/>
      <c r="GRG22" s="8"/>
      <c r="GRH22" s="268"/>
      <c r="GRI22" s="8"/>
      <c r="GRJ22" s="268"/>
      <c r="GRK22" s="8"/>
      <c r="GRL22" s="268"/>
      <c r="GRM22" s="8"/>
      <c r="GRN22" s="268"/>
      <c r="GRO22" s="8"/>
      <c r="GRP22" s="268"/>
      <c r="GRQ22" s="8"/>
      <c r="GRR22" s="268"/>
      <c r="GRS22" s="8"/>
      <c r="GRT22" s="268"/>
      <c r="GRU22" s="8"/>
      <c r="GRV22" s="268"/>
      <c r="GRW22" s="8"/>
      <c r="GRX22" s="268"/>
      <c r="GRY22" s="8"/>
      <c r="GRZ22" s="268"/>
      <c r="GSA22" s="8"/>
      <c r="GSB22" s="268"/>
      <c r="GSC22" s="8"/>
      <c r="GSD22" s="268"/>
      <c r="GSE22" s="8"/>
      <c r="GSF22" s="268"/>
      <c r="GSG22" s="8"/>
      <c r="GSH22" s="268"/>
      <c r="GSI22" s="8"/>
      <c r="GSJ22" s="268"/>
      <c r="GSK22" s="8"/>
      <c r="GSL22" s="268"/>
      <c r="GSM22" s="8"/>
      <c r="GSN22" s="268"/>
      <c r="GSO22" s="8"/>
      <c r="GSP22" s="268"/>
      <c r="GSQ22" s="8"/>
      <c r="GSR22" s="268"/>
      <c r="GSS22" s="8"/>
      <c r="GST22" s="268"/>
      <c r="GSU22" s="8"/>
      <c r="GSV22" s="268"/>
      <c r="GSW22" s="8"/>
      <c r="GSX22" s="268"/>
      <c r="GSY22" s="8"/>
      <c r="GSZ22" s="268"/>
      <c r="GTA22" s="8"/>
      <c r="GTB22" s="268"/>
      <c r="GTC22" s="8"/>
      <c r="GTD22" s="268"/>
      <c r="GTE22" s="8"/>
      <c r="GTF22" s="268"/>
      <c r="GTG22" s="8"/>
      <c r="GTH22" s="268"/>
      <c r="GTI22" s="8"/>
      <c r="GTJ22" s="268"/>
      <c r="GTK22" s="8"/>
      <c r="GTL22" s="268"/>
      <c r="GTM22" s="8"/>
      <c r="GTN22" s="268"/>
      <c r="GTO22" s="8"/>
      <c r="GTP22" s="268"/>
      <c r="GTQ22" s="8"/>
      <c r="GTR22" s="268"/>
      <c r="GTS22" s="8"/>
      <c r="GTT22" s="268"/>
      <c r="GTU22" s="8"/>
      <c r="GTV22" s="268"/>
      <c r="GTW22" s="8"/>
      <c r="GTX22" s="268"/>
      <c r="GTY22" s="8"/>
      <c r="GTZ22" s="268"/>
      <c r="GUA22" s="8"/>
      <c r="GUB22" s="268"/>
      <c r="GUC22" s="8"/>
      <c r="GUD22" s="268"/>
      <c r="GUE22" s="8"/>
      <c r="GUF22" s="268"/>
      <c r="GUG22" s="8"/>
      <c r="GUH22" s="268"/>
      <c r="GUI22" s="8"/>
      <c r="GUJ22" s="268"/>
      <c r="GUK22" s="8"/>
      <c r="GUL22" s="268"/>
      <c r="GUM22" s="8"/>
      <c r="GUN22" s="268"/>
      <c r="GUO22" s="8"/>
      <c r="GUP22" s="268"/>
      <c r="GUQ22" s="8"/>
      <c r="GUR22" s="268"/>
      <c r="GUS22" s="8"/>
      <c r="GUT22" s="268"/>
      <c r="GUU22" s="8"/>
      <c r="GUV22" s="268"/>
      <c r="GUW22" s="8"/>
      <c r="GUX22" s="268"/>
      <c r="GUY22" s="8"/>
      <c r="GUZ22" s="268"/>
      <c r="GVA22" s="8"/>
      <c r="GVB22" s="268"/>
      <c r="GVC22" s="8"/>
      <c r="GVD22" s="268"/>
      <c r="GVE22" s="8"/>
      <c r="GVF22" s="268"/>
      <c r="GVG22" s="8"/>
      <c r="GVH22" s="268"/>
      <c r="GVI22" s="8"/>
      <c r="GVJ22" s="268"/>
      <c r="GVK22" s="8"/>
      <c r="GVL22" s="268"/>
      <c r="GVM22" s="8"/>
      <c r="GVN22" s="268"/>
      <c r="GVO22" s="8"/>
      <c r="GVP22" s="268"/>
      <c r="GVQ22" s="8"/>
      <c r="GVR22" s="268"/>
      <c r="GVS22" s="8"/>
      <c r="GVT22" s="268"/>
      <c r="GVU22" s="8"/>
      <c r="GVV22" s="268"/>
      <c r="GVW22" s="8"/>
      <c r="GVX22" s="268"/>
      <c r="GVY22" s="8"/>
      <c r="GVZ22" s="268"/>
      <c r="GWA22" s="8"/>
      <c r="GWB22" s="268"/>
      <c r="GWC22" s="8"/>
      <c r="GWD22" s="268"/>
      <c r="GWE22" s="8"/>
      <c r="GWF22" s="268"/>
      <c r="GWG22" s="8"/>
      <c r="GWH22" s="268"/>
      <c r="GWI22" s="8"/>
      <c r="GWJ22" s="268"/>
      <c r="GWK22" s="8"/>
      <c r="GWL22" s="268"/>
      <c r="GWM22" s="8"/>
      <c r="GWN22" s="268"/>
      <c r="GWO22" s="8"/>
      <c r="GWP22" s="268"/>
      <c r="GWQ22" s="8"/>
      <c r="GWR22" s="268"/>
      <c r="GWS22" s="8"/>
      <c r="GWT22" s="268"/>
      <c r="GWU22" s="8"/>
      <c r="GWV22" s="268"/>
      <c r="GWW22" s="8"/>
      <c r="GWX22" s="268"/>
      <c r="GWY22" s="8"/>
      <c r="GWZ22" s="268"/>
      <c r="GXA22" s="8"/>
      <c r="GXB22" s="268"/>
      <c r="GXC22" s="8"/>
      <c r="GXD22" s="268"/>
      <c r="GXE22" s="8"/>
      <c r="GXF22" s="268"/>
      <c r="GXG22" s="8"/>
      <c r="GXH22" s="268"/>
      <c r="GXI22" s="8"/>
      <c r="GXJ22" s="268"/>
      <c r="GXK22" s="8"/>
      <c r="GXL22" s="268"/>
      <c r="GXM22" s="8"/>
      <c r="GXN22" s="268"/>
      <c r="GXO22" s="8"/>
      <c r="GXP22" s="268"/>
      <c r="GXQ22" s="8"/>
      <c r="GXR22" s="268"/>
      <c r="GXS22" s="8"/>
      <c r="GXT22" s="268"/>
      <c r="GXU22" s="8"/>
      <c r="GXV22" s="268"/>
      <c r="GXW22" s="8"/>
      <c r="GXX22" s="268"/>
      <c r="GXY22" s="8"/>
      <c r="GXZ22" s="268"/>
      <c r="GYA22" s="8"/>
      <c r="GYB22" s="268"/>
      <c r="GYC22" s="8"/>
      <c r="GYD22" s="268"/>
      <c r="GYE22" s="8"/>
      <c r="GYF22" s="268"/>
      <c r="GYG22" s="8"/>
      <c r="GYH22" s="268"/>
      <c r="GYI22" s="8"/>
      <c r="GYJ22" s="268"/>
      <c r="GYK22" s="8"/>
      <c r="GYL22" s="268"/>
      <c r="GYM22" s="8"/>
      <c r="GYN22" s="268"/>
      <c r="GYO22" s="8"/>
      <c r="GYP22" s="268"/>
      <c r="GYQ22" s="8"/>
      <c r="GYR22" s="268"/>
      <c r="GYS22" s="8"/>
      <c r="GYT22" s="268"/>
      <c r="GYU22" s="8"/>
      <c r="GYV22" s="268"/>
      <c r="GYW22" s="8"/>
      <c r="GYX22" s="268"/>
      <c r="GYY22" s="8"/>
      <c r="GYZ22" s="268"/>
      <c r="GZA22" s="8"/>
      <c r="GZB22" s="268"/>
      <c r="GZC22" s="8"/>
      <c r="GZD22" s="268"/>
      <c r="GZE22" s="8"/>
      <c r="GZF22" s="268"/>
      <c r="GZG22" s="8"/>
      <c r="GZH22" s="268"/>
      <c r="GZI22" s="8"/>
      <c r="GZJ22" s="268"/>
      <c r="GZK22" s="8"/>
      <c r="GZL22" s="268"/>
      <c r="GZM22" s="8"/>
      <c r="GZN22" s="268"/>
      <c r="GZO22" s="8"/>
      <c r="GZP22" s="268"/>
      <c r="GZQ22" s="8"/>
      <c r="GZR22" s="268"/>
      <c r="GZS22" s="8"/>
      <c r="GZT22" s="268"/>
      <c r="GZU22" s="8"/>
      <c r="GZV22" s="268"/>
      <c r="GZW22" s="8"/>
      <c r="GZX22" s="268"/>
      <c r="GZY22" s="8"/>
      <c r="GZZ22" s="268"/>
      <c r="HAA22" s="8"/>
      <c r="HAB22" s="268"/>
      <c r="HAC22" s="8"/>
      <c r="HAD22" s="268"/>
      <c r="HAE22" s="8"/>
      <c r="HAF22" s="268"/>
      <c r="HAG22" s="8"/>
      <c r="HAH22" s="268"/>
      <c r="HAI22" s="8"/>
      <c r="HAJ22" s="268"/>
      <c r="HAK22" s="8"/>
      <c r="HAL22" s="268"/>
      <c r="HAM22" s="8"/>
      <c r="HAN22" s="268"/>
      <c r="HAO22" s="8"/>
      <c r="HAP22" s="268"/>
      <c r="HAQ22" s="8"/>
      <c r="HAR22" s="268"/>
      <c r="HAS22" s="8"/>
      <c r="HAT22" s="268"/>
      <c r="HAU22" s="8"/>
      <c r="HAV22" s="268"/>
      <c r="HAW22" s="8"/>
      <c r="HAX22" s="268"/>
      <c r="HAY22" s="8"/>
      <c r="HAZ22" s="268"/>
      <c r="HBA22" s="8"/>
      <c r="HBB22" s="268"/>
      <c r="HBC22" s="8"/>
      <c r="HBD22" s="268"/>
      <c r="HBE22" s="8"/>
      <c r="HBF22" s="268"/>
      <c r="HBG22" s="8"/>
      <c r="HBH22" s="268"/>
      <c r="HBI22" s="8"/>
      <c r="HBJ22" s="268"/>
      <c r="HBK22" s="8"/>
      <c r="HBL22" s="268"/>
      <c r="HBM22" s="8"/>
      <c r="HBN22" s="268"/>
      <c r="HBO22" s="8"/>
      <c r="HBP22" s="268"/>
      <c r="HBQ22" s="8"/>
      <c r="HBR22" s="268"/>
      <c r="HBS22" s="8"/>
      <c r="HBT22" s="268"/>
      <c r="HBU22" s="8"/>
      <c r="HBV22" s="268"/>
      <c r="HBW22" s="8"/>
      <c r="HBX22" s="268"/>
      <c r="HBY22" s="8"/>
      <c r="HBZ22" s="268"/>
      <c r="HCA22" s="8"/>
      <c r="HCB22" s="268"/>
      <c r="HCC22" s="8"/>
      <c r="HCD22" s="268"/>
      <c r="HCE22" s="8"/>
      <c r="HCF22" s="268"/>
      <c r="HCG22" s="8"/>
      <c r="HCH22" s="268"/>
      <c r="HCI22" s="8"/>
      <c r="HCJ22" s="268"/>
      <c r="HCK22" s="8"/>
      <c r="HCL22" s="268"/>
      <c r="HCM22" s="8"/>
      <c r="HCN22" s="268"/>
      <c r="HCO22" s="8"/>
      <c r="HCP22" s="268"/>
      <c r="HCQ22" s="8"/>
      <c r="HCR22" s="268"/>
      <c r="HCS22" s="8"/>
      <c r="HCT22" s="268"/>
      <c r="HCU22" s="8"/>
      <c r="HCV22" s="268"/>
      <c r="HCW22" s="8"/>
      <c r="HCX22" s="268"/>
      <c r="HCY22" s="8"/>
      <c r="HCZ22" s="268"/>
      <c r="HDA22" s="8"/>
      <c r="HDB22" s="268"/>
      <c r="HDC22" s="8"/>
      <c r="HDD22" s="268"/>
      <c r="HDE22" s="8"/>
      <c r="HDF22" s="268"/>
      <c r="HDG22" s="8"/>
      <c r="HDH22" s="268"/>
      <c r="HDI22" s="8"/>
      <c r="HDJ22" s="268"/>
      <c r="HDK22" s="8"/>
      <c r="HDL22" s="268"/>
      <c r="HDM22" s="8"/>
      <c r="HDN22" s="268"/>
      <c r="HDO22" s="8"/>
      <c r="HDP22" s="268"/>
      <c r="HDQ22" s="8"/>
      <c r="HDR22" s="268"/>
      <c r="HDS22" s="8"/>
      <c r="HDT22" s="268"/>
      <c r="HDU22" s="8"/>
      <c r="HDV22" s="268"/>
      <c r="HDW22" s="8"/>
      <c r="HDX22" s="268"/>
      <c r="HDY22" s="8"/>
      <c r="HDZ22" s="268"/>
      <c r="HEA22" s="8"/>
      <c r="HEB22" s="268"/>
      <c r="HEC22" s="8"/>
      <c r="HED22" s="268"/>
      <c r="HEE22" s="8"/>
      <c r="HEF22" s="268"/>
      <c r="HEG22" s="8"/>
      <c r="HEH22" s="268"/>
      <c r="HEI22" s="8"/>
      <c r="HEJ22" s="268"/>
      <c r="HEK22" s="8"/>
      <c r="HEL22" s="268"/>
      <c r="HEM22" s="8"/>
      <c r="HEN22" s="268"/>
      <c r="HEO22" s="8"/>
      <c r="HEP22" s="268"/>
      <c r="HEQ22" s="8"/>
      <c r="HER22" s="268"/>
      <c r="HES22" s="8"/>
      <c r="HET22" s="268"/>
      <c r="HEU22" s="8"/>
      <c r="HEV22" s="268"/>
      <c r="HEW22" s="8"/>
      <c r="HEX22" s="268"/>
      <c r="HEY22" s="8"/>
      <c r="HEZ22" s="268"/>
      <c r="HFA22" s="8"/>
      <c r="HFB22" s="268"/>
      <c r="HFC22" s="8"/>
      <c r="HFD22" s="268"/>
      <c r="HFE22" s="8"/>
      <c r="HFF22" s="268"/>
      <c r="HFG22" s="8"/>
      <c r="HFH22" s="268"/>
      <c r="HFI22" s="8"/>
      <c r="HFJ22" s="268"/>
      <c r="HFK22" s="8"/>
      <c r="HFL22" s="268"/>
      <c r="HFM22" s="8"/>
      <c r="HFN22" s="268"/>
      <c r="HFO22" s="8"/>
      <c r="HFP22" s="268"/>
      <c r="HFQ22" s="8"/>
      <c r="HFR22" s="268"/>
      <c r="HFS22" s="8"/>
      <c r="HFT22" s="268"/>
      <c r="HFU22" s="8"/>
      <c r="HFV22" s="268"/>
      <c r="HFW22" s="8"/>
      <c r="HFX22" s="268"/>
      <c r="HFY22" s="8"/>
      <c r="HFZ22" s="268"/>
      <c r="HGA22" s="8"/>
      <c r="HGB22" s="268"/>
      <c r="HGC22" s="8"/>
      <c r="HGD22" s="268"/>
      <c r="HGE22" s="8"/>
      <c r="HGF22" s="268"/>
      <c r="HGG22" s="8"/>
      <c r="HGH22" s="268"/>
      <c r="HGI22" s="8"/>
      <c r="HGJ22" s="268"/>
      <c r="HGK22" s="8"/>
      <c r="HGL22" s="268"/>
      <c r="HGM22" s="8"/>
      <c r="HGN22" s="268"/>
      <c r="HGO22" s="8"/>
      <c r="HGP22" s="268"/>
      <c r="HGQ22" s="8"/>
      <c r="HGR22" s="268"/>
      <c r="HGS22" s="8"/>
      <c r="HGT22" s="268"/>
      <c r="HGU22" s="8"/>
      <c r="HGV22" s="268"/>
      <c r="HGW22" s="8"/>
      <c r="HGX22" s="268"/>
      <c r="HGY22" s="8"/>
      <c r="HGZ22" s="268"/>
      <c r="HHA22" s="8"/>
      <c r="HHB22" s="268"/>
      <c r="HHC22" s="8"/>
      <c r="HHD22" s="268"/>
      <c r="HHE22" s="8"/>
      <c r="HHF22" s="268"/>
      <c r="HHG22" s="8"/>
      <c r="HHH22" s="268"/>
      <c r="HHI22" s="8"/>
      <c r="HHJ22" s="268"/>
      <c r="HHK22" s="8"/>
      <c r="HHL22" s="268"/>
      <c r="HHM22" s="8"/>
      <c r="HHN22" s="268"/>
      <c r="HHO22" s="8"/>
      <c r="HHP22" s="268"/>
      <c r="HHQ22" s="8"/>
      <c r="HHR22" s="268"/>
      <c r="HHS22" s="8"/>
      <c r="HHT22" s="268"/>
      <c r="HHU22" s="8"/>
      <c r="HHV22" s="268"/>
      <c r="HHW22" s="8"/>
      <c r="HHX22" s="268"/>
      <c r="HHY22" s="8"/>
      <c r="HHZ22" s="268"/>
      <c r="HIA22" s="8"/>
      <c r="HIB22" s="268"/>
      <c r="HIC22" s="8"/>
      <c r="HID22" s="268"/>
      <c r="HIE22" s="8"/>
      <c r="HIF22" s="268"/>
      <c r="HIG22" s="8"/>
      <c r="HIH22" s="268"/>
      <c r="HII22" s="8"/>
      <c r="HIJ22" s="268"/>
      <c r="HIK22" s="8"/>
      <c r="HIL22" s="268"/>
      <c r="HIM22" s="8"/>
      <c r="HIN22" s="268"/>
      <c r="HIO22" s="8"/>
      <c r="HIP22" s="268"/>
      <c r="HIQ22" s="8"/>
      <c r="HIR22" s="268"/>
      <c r="HIS22" s="8"/>
      <c r="HIT22" s="268"/>
      <c r="HIU22" s="8"/>
      <c r="HIV22" s="268"/>
      <c r="HIW22" s="8"/>
      <c r="HIX22" s="268"/>
      <c r="HIY22" s="8"/>
      <c r="HIZ22" s="268"/>
      <c r="HJA22" s="8"/>
      <c r="HJB22" s="268"/>
      <c r="HJC22" s="8"/>
      <c r="HJD22" s="268"/>
      <c r="HJE22" s="8"/>
      <c r="HJF22" s="268"/>
      <c r="HJG22" s="8"/>
      <c r="HJH22" s="268"/>
      <c r="HJI22" s="8"/>
      <c r="HJJ22" s="268"/>
      <c r="HJK22" s="8"/>
      <c r="HJL22" s="268"/>
      <c r="HJM22" s="8"/>
      <c r="HJN22" s="268"/>
      <c r="HJO22" s="8"/>
      <c r="HJP22" s="268"/>
      <c r="HJQ22" s="8"/>
      <c r="HJR22" s="268"/>
      <c r="HJS22" s="8"/>
      <c r="HJT22" s="268"/>
      <c r="HJU22" s="8"/>
      <c r="HJV22" s="268"/>
      <c r="HJW22" s="8"/>
      <c r="HJX22" s="268"/>
      <c r="HJY22" s="8"/>
      <c r="HJZ22" s="268"/>
      <c r="HKA22" s="8"/>
      <c r="HKB22" s="268"/>
      <c r="HKC22" s="8"/>
      <c r="HKD22" s="268"/>
      <c r="HKE22" s="8"/>
      <c r="HKF22" s="268"/>
      <c r="HKG22" s="8"/>
      <c r="HKH22" s="268"/>
      <c r="HKI22" s="8"/>
      <c r="HKJ22" s="268"/>
      <c r="HKK22" s="8"/>
      <c r="HKL22" s="268"/>
      <c r="HKM22" s="8"/>
      <c r="HKN22" s="268"/>
      <c r="HKO22" s="8"/>
      <c r="HKP22" s="268"/>
      <c r="HKQ22" s="8"/>
      <c r="HKR22" s="268"/>
      <c r="HKS22" s="8"/>
      <c r="HKT22" s="268"/>
      <c r="HKU22" s="8"/>
      <c r="HKV22" s="268"/>
      <c r="HKW22" s="8"/>
      <c r="HKX22" s="268"/>
      <c r="HKY22" s="8"/>
      <c r="HKZ22" s="268"/>
      <c r="HLA22" s="8"/>
      <c r="HLB22" s="268"/>
      <c r="HLC22" s="8"/>
      <c r="HLD22" s="268"/>
      <c r="HLE22" s="8"/>
      <c r="HLF22" s="268"/>
      <c r="HLG22" s="8"/>
      <c r="HLH22" s="268"/>
      <c r="HLI22" s="8"/>
      <c r="HLJ22" s="268"/>
      <c r="HLK22" s="8"/>
      <c r="HLL22" s="268"/>
      <c r="HLM22" s="8"/>
      <c r="HLN22" s="268"/>
      <c r="HLO22" s="8"/>
      <c r="HLP22" s="268"/>
      <c r="HLQ22" s="8"/>
      <c r="HLR22" s="268"/>
      <c r="HLS22" s="8"/>
      <c r="HLT22" s="268"/>
      <c r="HLU22" s="8"/>
      <c r="HLV22" s="268"/>
      <c r="HLW22" s="8"/>
      <c r="HLX22" s="268"/>
      <c r="HLY22" s="8"/>
      <c r="HLZ22" s="268"/>
      <c r="HMA22" s="8"/>
      <c r="HMB22" s="268"/>
      <c r="HMC22" s="8"/>
      <c r="HMD22" s="268"/>
      <c r="HME22" s="8"/>
      <c r="HMF22" s="268"/>
      <c r="HMG22" s="8"/>
      <c r="HMH22" s="268"/>
      <c r="HMI22" s="8"/>
      <c r="HMJ22" s="268"/>
      <c r="HMK22" s="8"/>
      <c r="HML22" s="268"/>
      <c r="HMM22" s="8"/>
      <c r="HMN22" s="268"/>
      <c r="HMO22" s="8"/>
      <c r="HMP22" s="268"/>
      <c r="HMQ22" s="8"/>
      <c r="HMR22" s="268"/>
      <c r="HMS22" s="8"/>
      <c r="HMT22" s="268"/>
      <c r="HMU22" s="8"/>
      <c r="HMV22" s="268"/>
      <c r="HMW22" s="8"/>
      <c r="HMX22" s="268"/>
      <c r="HMY22" s="8"/>
      <c r="HMZ22" s="268"/>
      <c r="HNA22" s="8"/>
      <c r="HNB22" s="268"/>
      <c r="HNC22" s="8"/>
      <c r="HND22" s="268"/>
      <c r="HNE22" s="8"/>
      <c r="HNF22" s="268"/>
      <c r="HNG22" s="8"/>
      <c r="HNH22" s="268"/>
      <c r="HNI22" s="8"/>
      <c r="HNJ22" s="268"/>
      <c r="HNK22" s="8"/>
      <c r="HNL22" s="268"/>
      <c r="HNM22" s="8"/>
      <c r="HNN22" s="268"/>
      <c r="HNO22" s="8"/>
      <c r="HNP22" s="268"/>
      <c r="HNQ22" s="8"/>
      <c r="HNR22" s="268"/>
      <c r="HNS22" s="8"/>
      <c r="HNT22" s="268"/>
      <c r="HNU22" s="8"/>
      <c r="HNV22" s="268"/>
      <c r="HNW22" s="8"/>
      <c r="HNX22" s="268"/>
      <c r="HNY22" s="8"/>
      <c r="HNZ22" s="268"/>
      <c r="HOA22" s="8"/>
      <c r="HOB22" s="268"/>
      <c r="HOC22" s="8"/>
      <c r="HOD22" s="268"/>
      <c r="HOE22" s="8"/>
      <c r="HOF22" s="268"/>
      <c r="HOG22" s="8"/>
      <c r="HOH22" s="268"/>
      <c r="HOI22" s="8"/>
      <c r="HOJ22" s="268"/>
      <c r="HOK22" s="8"/>
      <c r="HOL22" s="268"/>
      <c r="HOM22" s="8"/>
      <c r="HON22" s="268"/>
      <c r="HOO22" s="8"/>
      <c r="HOP22" s="268"/>
      <c r="HOQ22" s="8"/>
      <c r="HOR22" s="268"/>
      <c r="HOS22" s="8"/>
      <c r="HOT22" s="268"/>
      <c r="HOU22" s="8"/>
      <c r="HOV22" s="268"/>
      <c r="HOW22" s="8"/>
      <c r="HOX22" s="268"/>
      <c r="HOY22" s="8"/>
      <c r="HOZ22" s="268"/>
      <c r="HPA22" s="8"/>
      <c r="HPB22" s="268"/>
      <c r="HPC22" s="8"/>
      <c r="HPD22" s="268"/>
      <c r="HPE22" s="8"/>
      <c r="HPF22" s="268"/>
      <c r="HPG22" s="8"/>
      <c r="HPH22" s="268"/>
      <c r="HPI22" s="8"/>
      <c r="HPJ22" s="268"/>
      <c r="HPK22" s="8"/>
      <c r="HPL22" s="268"/>
      <c r="HPM22" s="8"/>
      <c r="HPN22" s="268"/>
      <c r="HPO22" s="8"/>
      <c r="HPP22" s="268"/>
      <c r="HPQ22" s="8"/>
      <c r="HPR22" s="268"/>
      <c r="HPS22" s="8"/>
      <c r="HPT22" s="268"/>
      <c r="HPU22" s="8"/>
      <c r="HPV22" s="268"/>
      <c r="HPW22" s="8"/>
      <c r="HPX22" s="268"/>
      <c r="HPY22" s="8"/>
      <c r="HPZ22" s="268"/>
      <c r="HQA22" s="8"/>
      <c r="HQB22" s="268"/>
      <c r="HQC22" s="8"/>
      <c r="HQD22" s="268"/>
      <c r="HQE22" s="8"/>
      <c r="HQF22" s="268"/>
      <c r="HQG22" s="8"/>
      <c r="HQH22" s="268"/>
      <c r="HQI22" s="8"/>
      <c r="HQJ22" s="268"/>
      <c r="HQK22" s="8"/>
      <c r="HQL22" s="268"/>
      <c r="HQM22" s="8"/>
      <c r="HQN22" s="268"/>
      <c r="HQO22" s="8"/>
      <c r="HQP22" s="268"/>
      <c r="HQQ22" s="8"/>
      <c r="HQR22" s="268"/>
      <c r="HQS22" s="8"/>
      <c r="HQT22" s="268"/>
      <c r="HQU22" s="8"/>
      <c r="HQV22" s="268"/>
      <c r="HQW22" s="8"/>
      <c r="HQX22" s="268"/>
      <c r="HQY22" s="8"/>
      <c r="HQZ22" s="268"/>
      <c r="HRA22" s="8"/>
      <c r="HRB22" s="268"/>
      <c r="HRC22" s="8"/>
      <c r="HRD22" s="268"/>
      <c r="HRE22" s="8"/>
      <c r="HRF22" s="268"/>
      <c r="HRG22" s="8"/>
      <c r="HRH22" s="268"/>
      <c r="HRI22" s="8"/>
      <c r="HRJ22" s="268"/>
      <c r="HRK22" s="8"/>
      <c r="HRL22" s="268"/>
      <c r="HRM22" s="8"/>
      <c r="HRN22" s="268"/>
      <c r="HRO22" s="8"/>
      <c r="HRP22" s="268"/>
      <c r="HRQ22" s="8"/>
      <c r="HRR22" s="268"/>
      <c r="HRS22" s="8"/>
      <c r="HRT22" s="268"/>
      <c r="HRU22" s="8"/>
      <c r="HRV22" s="268"/>
      <c r="HRW22" s="8"/>
      <c r="HRX22" s="268"/>
      <c r="HRY22" s="8"/>
      <c r="HRZ22" s="268"/>
      <c r="HSA22" s="8"/>
      <c r="HSB22" s="268"/>
      <c r="HSC22" s="8"/>
      <c r="HSD22" s="268"/>
      <c r="HSE22" s="8"/>
      <c r="HSF22" s="268"/>
      <c r="HSG22" s="8"/>
      <c r="HSH22" s="268"/>
      <c r="HSI22" s="8"/>
      <c r="HSJ22" s="268"/>
      <c r="HSK22" s="8"/>
      <c r="HSL22" s="268"/>
      <c r="HSM22" s="8"/>
      <c r="HSN22" s="268"/>
      <c r="HSO22" s="8"/>
      <c r="HSP22" s="268"/>
      <c r="HSQ22" s="8"/>
      <c r="HSR22" s="268"/>
      <c r="HSS22" s="8"/>
      <c r="HST22" s="268"/>
      <c r="HSU22" s="8"/>
      <c r="HSV22" s="268"/>
      <c r="HSW22" s="8"/>
      <c r="HSX22" s="268"/>
      <c r="HSY22" s="8"/>
      <c r="HSZ22" s="268"/>
      <c r="HTA22" s="8"/>
      <c r="HTB22" s="268"/>
      <c r="HTC22" s="8"/>
      <c r="HTD22" s="268"/>
      <c r="HTE22" s="8"/>
      <c r="HTF22" s="268"/>
      <c r="HTG22" s="8"/>
      <c r="HTH22" s="268"/>
      <c r="HTI22" s="8"/>
      <c r="HTJ22" s="268"/>
      <c r="HTK22" s="8"/>
      <c r="HTL22" s="268"/>
      <c r="HTM22" s="8"/>
      <c r="HTN22" s="268"/>
      <c r="HTO22" s="8"/>
      <c r="HTP22" s="268"/>
      <c r="HTQ22" s="8"/>
      <c r="HTR22" s="268"/>
      <c r="HTS22" s="8"/>
      <c r="HTT22" s="268"/>
      <c r="HTU22" s="8"/>
      <c r="HTV22" s="268"/>
      <c r="HTW22" s="8"/>
      <c r="HTX22" s="268"/>
      <c r="HTY22" s="8"/>
      <c r="HTZ22" s="268"/>
      <c r="HUA22" s="8"/>
      <c r="HUB22" s="268"/>
      <c r="HUC22" s="8"/>
      <c r="HUD22" s="268"/>
      <c r="HUE22" s="8"/>
      <c r="HUF22" s="268"/>
      <c r="HUG22" s="8"/>
      <c r="HUH22" s="268"/>
      <c r="HUI22" s="8"/>
      <c r="HUJ22" s="268"/>
      <c r="HUK22" s="8"/>
      <c r="HUL22" s="268"/>
      <c r="HUM22" s="8"/>
      <c r="HUN22" s="268"/>
      <c r="HUO22" s="8"/>
      <c r="HUP22" s="268"/>
      <c r="HUQ22" s="8"/>
      <c r="HUR22" s="268"/>
      <c r="HUS22" s="8"/>
      <c r="HUT22" s="268"/>
      <c r="HUU22" s="8"/>
      <c r="HUV22" s="268"/>
      <c r="HUW22" s="8"/>
      <c r="HUX22" s="268"/>
      <c r="HUY22" s="8"/>
      <c r="HUZ22" s="268"/>
      <c r="HVA22" s="8"/>
      <c r="HVB22" s="268"/>
      <c r="HVC22" s="8"/>
      <c r="HVD22" s="268"/>
      <c r="HVE22" s="8"/>
      <c r="HVF22" s="268"/>
      <c r="HVG22" s="8"/>
      <c r="HVH22" s="268"/>
      <c r="HVI22" s="8"/>
      <c r="HVJ22" s="268"/>
      <c r="HVK22" s="8"/>
      <c r="HVL22" s="268"/>
      <c r="HVM22" s="8"/>
      <c r="HVN22" s="268"/>
      <c r="HVO22" s="8"/>
      <c r="HVP22" s="268"/>
      <c r="HVQ22" s="8"/>
      <c r="HVR22" s="268"/>
      <c r="HVS22" s="8"/>
      <c r="HVT22" s="268"/>
      <c r="HVU22" s="8"/>
      <c r="HVV22" s="268"/>
      <c r="HVW22" s="8"/>
      <c r="HVX22" s="268"/>
      <c r="HVY22" s="8"/>
      <c r="HVZ22" s="268"/>
      <c r="HWA22" s="8"/>
      <c r="HWB22" s="268"/>
      <c r="HWC22" s="8"/>
      <c r="HWD22" s="268"/>
      <c r="HWE22" s="8"/>
      <c r="HWF22" s="268"/>
      <c r="HWG22" s="8"/>
      <c r="HWH22" s="268"/>
      <c r="HWI22" s="8"/>
      <c r="HWJ22" s="268"/>
      <c r="HWK22" s="8"/>
      <c r="HWL22" s="268"/>
      <c r="HWM22" s="8"/>
      <c r="HWN22" s="268"/>
      <c r="HWO22" s="8"/>
      <c r="HWP22" s="268"/>
      <c r="HWQ22" s="8"/>
      <c r="HWR22" s="268"/>
      <c r="HWS22" s="8"/>
      <c r="HWT22" s="268"/>
      <c r="HWU22" s="8"/>
      <c r="HWV22" s="268"/>
      <c r="HWW22" s="8"/>
      <c r="HWX22" s="268"/>
      <c r="HWY22" s="8"/>
      <c r="HWZ22" s="268"/>
      <c r="HXA22" s="8"/>
      <c r="HXB22" s="268"/>
      <c r="HXC22" s="8"/>
      <c r="HXD22" s="268"/>
      <c r="HXE22" s="8"/>
      <c r="HXF22" s="268"/>
      <c r="HXG22" s="8"/>
      <c r="HXH22" s="268"/>
      <c r="HXI22" s="8"/>
      <c r="HXJ22" s="268"/>
      <c r="HXK22" s="8"/>
      <c r="HXL22" s="268"/>
      <c r="HXM22" s="8"/>
      <c r="HXN22" s="268"/>
      <c r="HXO22" s="8"/>
      <c r="HXP22" s="268"/>
      <c r="HXQ22" s="8"/>
      <c r="HXR22" s="268"/>
      <c r="HXS22" s="8"/>
      <c r="HXT22" s="268"/>
      <c r="HXU22" s="8"/>
      <c r="HXV22" s="268"/>
      <c r="HXW22" s="8"/>
      <c r="HXX22" s="268"/>
      <c r="HXY22" s="8"/>
      <c r="HXZ22" s="268"/>
      <c r="HYA22" s="8"/>
      <c r="HYB22" s="268"/>
      <c r="HYC22" s="8"/>
      <c r="HYD22" s="268"/>
      <c r="HYE22" s="8"/>
      <c r="HYF22" s="268"/>
      <c r="HYG22" s="8"/>
      <c r="HYH22" s="268"/>
      <c r="HYI22" s="8"/>
      <c r="HYJ22" s="268"/>
      <c r="HYK22" s="8"/>
      <c r="HYL22" s="268"/>
      <c r="HYM22" s="8"/>
      <c r="HYN22" s="268"/>
      <c r="HYO22" s="8"/>
      <c r="HYP22" s="268"/>
      <c r="HYQ22" s="8"/>
      <c r="HYR22" s="268"/>
      <c r="HYS22" s="8"/>
      <c r="HYT22" s="268"/>
      <c r="HYU22" s="8"/>
      <c r="HYV22" s="268"/>
      <c r="HYW22" s="8"/>
      <c r="HYX22" s="268"/>
      <c r="HYY22" s="8"/>
      <c r="HYZ22" s="268"/>
      <c r="HZA22" s="8"/>
      <c r="HZB22" s="268"/>
      <c r="HZC22" s="8"/>
      <c r="HZD22" s="268"/>
      <c r="HZE22" s="8"/>
      <c r="HZF22" s="268"/>
      <c r="HZG22" s="8"/>
      <c r="HZH22" s="268"/>
      <c r="HZI22" s="8"/>
      <c r="HZJ22" s="268"/>
      <c r="HZK22" s="8"/>
      <c r="HZL22" s="268"/>
      <c r="HZM22" s="8"/>
      <c r="HZN22" s="268"/>
      <c r="HZO22" s="8"/>
      <c r="HZP22" s="268"/>
      <c r="HZQ22" s="8"/>
      <c r="HZR22" s="268"/>
      <c r="HZS22" s="8"/>
      <c r="HZT22" s="268"/>
      <c r="HZU22" s="8"/>
      <c r="HZV22" s="268"/>
      <c r="HZW22" s="8"/>
      <c r="HZX22" s="268"/>
      <c r="HZY22" s="8"/>
      <c r="HZZ22" s="268"/>
      <c r="IAA22" s="8"/>
      <c r="IAB22" s="268"/>
      <c r="IAC22" s="8"/>
      <c r="IAD22" s="268"/>
      <c r="IAE22" s="8"/>
      <c r="IAF22" s="268"/>
      <c r="IAG22" s="8"/>
      <c r="IAH22" s="268"/>
      <c r="IAI22" s="8"/>
      <c r="IAJ22" s="268"/>
      <c r="IAK22" s="8"/>
      <c r="IAL22" s="268"/>
      <c r="IAM22" s="8"/>
      <c r="IAN22" s="268"/>
      <c r="IAO22" s="8"/>
      <c r="IAP22" s="268"/>
      <c r="IAQ22" s="8"/>
      <c r="IAR22" s="268"/>
      <c r="IAS22" s="8"/>
      <c r="IAT22" s="268"/>
      <c r="IAU22" s="8"/>
      <c r="IAV22" s="268"/>
      <c r="IAW22" s="8"/>
      <c r="IAX22" s="268"/>
      <c r="IAY22" s="8"/>
      <c r="IAZ22" s="268"/>
      <c r="IBA22" s="8"/>
      <c r="IBB22" s="268"/>
      <c r="IBC22" s="8"/>
      <c r="IBD22" s="268"/>
      <c r="IBE22" s="8"/>
      <c r="IBF22" s="268"/>
      <c r="IBG22" s="8"/>
      <c r="IBH22" s="268"/>
      <c r="IBI22" s="8"/>
      <c r="IBJ22" s="268"/>
      <c r="IBK22" s="8"/>
      <c r="IBL22" s="268"/>
      <c r="IBM22" s="8"/>
      <c r="IBN22" s="268"/>
      <c r="IBO22" s="8"/>
      <c r="IBP22" s="268"/>
      <c r="IBQ22" s="8"/>
      <c r="IBR22" s="268"/>
      <c r="IBS22" s="8"/>
      <c r="IBT22" s="268"/>
      <c r="IBU22" s="8"/>
      <c r="IBV22" s="268"/>
      <c r="IBW22" s="8"/>
      <c r="IBX22" s="268"/>
      <c r="IBY22" s="8"/>
      <c r="IBZ22" s="268"/>
      <c r="ICA22" s="8"/>
      <c r="ICB22" s="268"/>
      <c r="ICC22" s="8"/>
      <c r="ICD22" s="268"/>
      <c r="ICE22" s="8"/>
      <c r="ICF22" s="268"/>
      <c r="ICG22" s="8"/>
      <c r="ICH22" s="268"/>
      <c r="ICI22" s="8"/>
      <c r="ICJ22" s="268"/>
      <c r="ICK22" s="8"/>
      <c r="ICL22" s="268"/>
      <c r="ICM22" s="8"/>
      <c r="ICN22" s="268"/>
      <c r="ICO22" s="8"/>
      <c r="ICP22" s="268"/>
      <c r="ICQ22" s="8"/>
      <c r="ICR22" s="268"/>
      <c r="ICS22" s="8"/>
      <c r="ICT22" s="268"/>
      <c r="ICU22" s="8"/>
      <c r="ICV22" s="268"/>
      <c r="ICW22" s="8"/>
      <c r="ICX22" s="268"/>
      <c r="ICY22" s="8"/>
      <c r="ICZ22" s="268"/>
      <c r="IDA22" s="8"/>
      <c r="IDB22" s="268"/>
      <c r="IDC22" s="8"/>
      <c r="IDD22" s="268"/>
      <c r="IDE22" s="8"/>
      <c r="IDF22" s="268"/>
      <c r="IDG22" s="8"/>
      <c r="IDH22" s="268"/>
      <c r="IDI22" s="8"/>
      <c r="IDJ22" s="268"/>
      <c r="IDK22" s="8"/>
      <c r="IDL22" s="268"/>
      <c r="IDM22" s="8"/>
      <c r="IDN22" s="268"/>
      <c r="IDO22" s="8"/>
      <c r="IDP22" s="268"/>
      <c r="IDQ22" s="8"/>
      <c r="IDR22" s="268"/>
      <c r="IDS22" s="8"/>
      <c r="IDT22" s="268"/>
      <c r="IDU22" s="8"/>
      <c r="IDV22" s="268"/>
      <c r="IDW22" s="8"/>
      <c r="IDX22" s="268"/>
      <c r="IDY22" s="8"/>
      <c r="IDZ22" s="268"/>
      <c r="IEA22" s="8"/>
      <c r="IEB22" s="268"/>
      <c r="IEC22" s="8"/>
      <c r="IED22" s="268"/>
      <c r="IEE22" s="8"/>
      <c r="IEF22" s="268"/>
      <c r="IEG22" s="8"/>
      <c r="IEH22" s="268"/>
      <c r="IEI22" s="8"/>
      <c r="IEJ22" s="268"/>
      <c r="IEK22" s="8"/>
      <c r="IEL22" s="268"/>
      <c r="IEM22" s="8"/>
      <c r="IEN22" s="268"/>
      <c r="IEO22" s="8"/>
      <c r="IEP22" s="268"/>
      <c r="IEQ22" s="8"/>
      <c r="IER22" s="268"/>
      <c r="IES22" s="8"/>
      <c r="IET22" s="268"/>
      <c r="IEU22" s="8"/>
      <c r="IEV22" s="268"/>
      <c r="IEW22" s="8"/>
      <c r="IEX22" s="268"/>
      <c r="IEY22" s="8"/>
      <c r="IEZ22" s="268"/>
      <c r="IFA22" s="8"/>
      <c r="IFB22" s="268"/>
      <c r="IFC22" s="8"/>
      <c r="IFD22" s="268"/>
      <c r="IFE22" s="8"/>
      <c r="IFF22" s="268"/>
      <c r="IFG22" s="8"/>
      <c r="IFH22" s="268"/>
      <c r="IFI22" s="8"/>
      <c r="IFJ22" s="268"/>
      <c r="IFK22" s="8"/>
      <c r="IFL22" s="268"/>
      <c r="IFM22" s="8"/>
      <c r="IFN22" s="268"/>
      <c r="IFO22" s="8"/>
      <c r="IFP22" s="268"/>
      <c r="IFQ22" s="8"/>
      <c r="IFR22" s="268"/>
      <c r="IFS22" s="8"/>
      <c r="IFT22" s="268"/>
      <c r="IFU22" s="8"/>
      <c r="IFV22" s="268"/>
      <c r="IFW22" s="8"/>
      <c r="IFX22" s="268"/>
      <c r="IFY22" s="8"/>
      <c r="IFZ22" s="268"/>
      <c r="IGA22" s="8"/>
      <c r="IGB22" s="268"/>
      <c r="IGC22" s="8"/>
      <c r="IGD22" s="268"/>
      <c r="IGE22" s="8"/>
      <c r="IGF22" s="268"/>
      <c r="IGG22" s="8"/>
      <c r="IGH22" s="268"/>
      <c r="IGI22" s="8"/>
      <c r="IGJ22" s="268"/>
      <c r="IGK22" s="8"/>
      <c r="IGL22" s="268"/>
      <c r="IGM22" s="8"/>
      <c r="IGN22" s="268"/>
      <c r="IGO22" s="8"/>
      <c r="IGP22" s="268"/>
      <c r="IGQ22" s="8"/>
      <c r="IGR22" s="268"/>
      <c r="IGS22" s="8"/>
      <c r="IGT22" s="268"/>
      <c r="IGU22" s="8"/>
      <c r="IGV22" s="268"/>
      <c r="IGW22" s="8"/>
      <c r="IGX22" s="268"/>
      <c r="IGY22" s="8"/>
      <c r="IGZ22" s="268"/>
      <c r="IHA22" s="8"/>
      <c r="IHB22" s="268"/>
      <c r="IHC22" s="8"/>
      <c r="IHD22" s="268"/>
      <c r="IHE22" s="8"/>
      <c r="IHF22" s="268"/>
      <c r="IHG22" s="8"/>
      <c r="IHH22" s="268"/>
      <c r="IHI22" s="8"/>
      <c r="IHJ22" s="268"/>
      <c r="IHK22" s="8"/>
      <c r="IHL22" s="268"/>
      <c r="IHM22" s="8"/>
      <c r="IHN22" s="268"/>
      <c r="IHO22" s="8"/>
      <c r="IHP22" s="268"/>
      <c r="IHQ22" s="8"/>
      <c r="IHR22" s="268"/>
      <c r="IHS22" s="8"/>
      <c r="IHT22" s="268"/>
      <c r="IHU22" s="8"/>
      <c r="IHV22" s="268"/>
      <c r="IHW22" s="8"/>
      <c r="IHX22" s="268"/>
      <c r="IHY22" s="8"/>
      <c r="IHZ22" s="268"/>
      <c r="IIA22" s="8"/>
      <c r="IIB22" s="268"/>
      <c r="IIC22" s="8"/>
      <c r="IID22" s="268"/>
      <c r="IIE22" s="8"/>
      <c r="IIF22" s="268"/>
      <c r="IIG22" s="8"/>
      <c r="IIH22" s="268"/>
      <c r="III22" s="8"/>
      <c r="IIJ22" s="268"/>
      <c r="IIK22" s="8"/>
      <c r="IIL22" s="268"/>
      <c r="IIM22" s="8"/>
      <c r="IIN22" s="268"/>
      <c r="IIO22" s="8"/>
      <c r="IIP22" s="268"/>
      <c r="IIQ22" s="8"/>
      <c r="IIR22" s="268"/>
      <c r="IIS22" s="8"/>
      <c r="IIT22" s="268"/>
      <c r="IIU22" s="8"/>
      <c r="IIV22" s="268"/>
      <c r="IIW22" s="8"/>
      <c r="IIX22" s="268"/>
      <c r="IIY22" s="8"/>
      <c r="IIZ22" s="268"/>
      <c r="IJA22" s="8"/>
      <c r="IJB22" s="268"/>
      <c r="IJC22" s="8"/>
      <c r="IJD22" s="268"/>
      <c r="IJE22" s="8"/>
      <c r="IJF22" s="268"/>
      <c r="IJG22" s="8"/>
      <c r="IJH22" s="268"/>
      <c r="IJI22" s="8"/>
      <c r="IJJ22" s="268"/>
      <c r="IJK22" s="8"/>
      <c r="IJL22" s="268"/>
      <c r="IJM22" s="8"/>
      <c r="IJN22" s="268"/>
      <c r="IJO22" s="8"/>
      <c r="IJP22" s="268"/>
      <c r="IJQ22" s="8"/>
      <c r="IJR22" s="268"/>
      <c r="IJS22" s="8"/>
      <c r="IJT22" s="268"/>
      <c r="IJU22" s="8"/>
      <c r="IJV22" s="268"/>
      <c r="IJW22" s="8"/>
      <c r="IJX22" s="268"/>
      <c r="IJY22" s="8"/>
      <c r="IJZ22" s="268"/>
      <c r="IKA22" s="8"/>
      <c r="IKB22" s="268"/>
      <c r="IKC22" s="8"/>
      <c r="IKD22" s="268"/>
      <c r="IKE22" s="8"/>
      <c r="IKF22" s="268"/>
      <c r="IKG22" s="8"/>
      <c r="IKH22" s="268"/>
      <c r="IKI22" s="8"/>
      <c r="IKJ22" s="268"/>
      <c r="IKK22" s="8"/>
      <c r="IKL22" s="268"/>
      <c r="IKM22" s="8"/>
      <c r="IKN22" s="268"/>
      <c r="IKO22" s="8"/>
      <c r="IKP22" s="268"/>
      <c r="IKQ22" s="8"/>
      <c r="IKR22" s="268"/>
      <c r="IKS22" s="8"/>
      <c r="IKT22" s="268"/>
      <c r="IKU22" s="8"/>
      <c r="IKV22" s="268"/>
      <c r="IKW22" s="8"/>
      <c r="IKX22" s="268"/>
      <c r="IKY22" s="8"/>
      <c r="IKZ22" s="268"/>
      <c r="ILA22" s="8"/>
      <c r="ILB22" s="268"/>
      <c r="ILC22" s="8"/>
      <c r="ILD22" s="268"/>
      <c r="ILE22" s="8"/>
      <c r="ILF22" s="268"/>
      <c r="ILG22" s="8"/>
      <c r="ILH22" s="268"/>
      <c r="ILI22" s="8"/>
      <c r="ILJ22" s="268"/>
      <c r="ILK22" s="8"/>
      <c r="ILL22" s="268"/>
      <c r="ILM22" s="8"/>
      <c r="ILN22" s="268"/>
      <c r="ILO22" s="8"/>
      <c r="ILP22" s="268"/>
      <c r="ILQ22" s="8"/>
      <c r="ILR22" s="268"/>
      <c r="ILS22" s="8"/>
      <c r="ILT22" s="268"/>
      <c r="ILU22" s="8"/>
      <c r="ILV22" s="268"/>
      <c r="ILW22" s="8"/>
      <c r="ILX22" s="268"/>
      <c r="ILY22" s="8"/>
      <c r="ILZ22" s="268"/>
      <c r="IMA22" s="8"/>
      <c r="IMB22" s="268"/>
      <c r="IMC22" s="8"/>
      <c r="IMD22" s="268"/>
      <c r="IME22" s="8"/>
      <c r="IMF22" s="268"/>
      <c r="IMG22" s="8"/>
      <c r="IMH22" s="268"/>
      <c r="IMI22" s="8"/>
      <c r="IMJ22" s="268"/>
      <c r="IMK22" s="8"/>
      <c r="IML22" s="268"/>
      <c r="IMM22" s="8"/>
      <c r="IMN22" s="268"/>
      <c r="IMO22" s="8"/>
      <c r="IMP22" s="268"/>
      <c r="IMQ22" s="8"/>
      <c r="IMR22" s="268"/>
      <c r="IMS22" s="8"/>
      <c r="IMT22" s="268"/>
      <c r="IMU22" s="8"/>
      <c r="IMV22" s="268"/>
      <c r="IMW22" s="8"/>
      <c r="IMX22" s="268"/>
      <c r="IMY22" s="8"/>
      <c r="IMZ22" s="268"/>
      <c r="INA22" s="8"/>
      <c r="INB22" s="268"/>
      <c r="INC22" s="8"/>
      <c r="IND22" s="268"/>
      <c r="INE22" s="8"/>
      <c r="INF22" s="268"/>
      <c r="ING22" s="8"/>
      <c r="INH22" s="268"/>
      <c r="INI22" s="8"/>
      <c r="INJ22" s="268"/>
      <c r="INK22" s="8"/>
      <c r="INL22" s="268"/>
      <c r="INM22" s="8"/>
      <c r="INN22" s="268"/>
      <c r="INO22" s="8"/>
      <c r="INP22" s="268"/>
      <c r="INQ22" s="8"/>
      <c r="INR22" s="268"/>
      <c r="INS22" s="8"/>
      <c r="INT22" s="268"/>
      <c r="INU22" s="8"/>
      <c r="INV22" s="268"/>
      <c r="INW22" s="8"/>
      <c r="INX22" s="268"/>
      <c r="INY22" s="8"/>
      <c r="INZ22" s="268"/>
      <c r="IOA22" s="8"/>
      <c r="IOB22" s="268"/>
      <c r="IOC22" s="8"/>
      <c r="IOD22" s="268"/>
      <c r="IOE22" s="8"/>
      <c r="IOF22" s="268"/>
      <c r="IOG22" s="8"/>
      <c r="IOH22" s="268"/>
      <c r="IOI22" s="8"/>
      <c r="IOJ22" s="268"/>
      <c r="IOK22" s="8"/>
      <c r="IOL22" s="268"/>
      <c r="IOM22" s="8"/>
      <c r="ION22" s="268"/>
      <c r="IOO22" s="8"/>
      <c r="IOP22" s="268"/>
      <c r="IOQ22" s="8"/>
      <c r="IOR22" s="268"/>
      <c r="IOS22" s="8"/>
      <c r="IOT22" s="268"/>
      <c r="IOU22" s="8"/>
      <c r="IOV22" s="268"/>
      <c r="IOW22" s="8"/>
      <c r="IOX22" s="268"/>
      <c r="IOY22" s="8"/>
      <c r="IOZ22" s="268"/>
      <c r="IPA22" s="8"/>
      <c r="IPB22" s="268"/>
      <c r="IPC22" s="8"/>
      <c r="IPD22" s="268"/>
      <c r="IPE22" s="8"/>
      <c r="IPF22" s="268"/>
      <c r="IPG22" s="8"/>
      <c r="IPH22" s="268"/>
      <c r="IPI22" s="8"/>
      <c r="IPJ22" s="268"/>
      <c r="IPK22" s="8"/>
      <c r="IPL22" s="268"/>
      <c r="IPM22" s="8"/>
      <c r="IPN22" s="268"/>
      <c r="IPO22" s="8"/>
      <c r="IPP22" s="268"/>
      <c r="IPQ22" s="8"/>
      <c r="IPR22" s="268"/>
      <c r="IPS22" s="8"/>
      <c r="IPT22" s="268"/>
      <c r="IPU22" s="8"/>
      <c r="IPV22" s="268"/>
      <c r="IPW22" s="8"/>
      <c r="IPX22" s="268"/>
      <c r="IPY22" s="8"/>
      <c r="IPZ22" s="268"/>
      <c r="IQA22" s="8"/>
      <c r="IQB22" s="268"/>
      <c r="IQC22" s="8"/>
      <c r="IQD22" s="268"/>
      <c r="IQE22" s="8"/>
      <c r="IQF22" s="268"/>
      <c r="IQG22" s="8"/>
      <c r="IQH22" s="268"/>
      <c r="IQI22" s="8"/>
      <c r="IQJ22" s="268"/>
      <c r="IQK22" s="8"/>
      <c r="IQL22" s="268"/>
      <c r="IQM22" s="8"/>
      <c r="IQN22" s="268"/>
      <c r="IQO22" s="8"/>
      <c r="IQP22" s="268"/>
      <c r="IQQ22" s="8"/>
      <c r="IQR22" s="268"/>
      <c r="IQS22" s="8"/>
      <c r="IQT22" s="268"/>
      <c r="IQU22" s="8"/>
      <c r="IQV22" s="268"/>
      <c r="IQW22" s="8"/>
      <c r="IQX22" s="268"/>
      <c r="IQY22" s="8"/>
      <c r="IQZ22" s="268"/>
      <c r="IRA22" s="8"/>
      <c r="IRB22" s="268"/>
      <c r="IRC22" s="8"/>
      <c r="IRD22" s="268"/>
      <c r="IRE22" s="8"/>
      <c r="IRF22" s="268"/>
      <c r="IRG22" s="8"/>
      <c r="IRH22" s="268"/>
      <c r="IRI22" s="8"/>
      <c r="IRJ22" s="268"/>
      <c r="IRK22" s="8"/>
      <c r="IRL22" s="268"/>
      <c r="IRM22" s="8"/>
      <c r="IRN22" s="268"/>
      <c r="IRO22" s="8"/>
      <c r="IRP22" s="268"/>
      <c r="IRQ22" s="8"/>
      <c r="IRR22" s="268"/>
      <c r="IRS22" s="8"/>
      <c r="IRT22" s="268"/>
      <c r="IRU22" s="8"/>
      <c r="IRV22" s="268"/>
      <c r="IRW22" s="8"/>
      <c r="IRX22" s="268"/>
      <c r="IRY22" s="8"/>
      <c r="IRZ22" s="268"/>
      <c r="ISA22" s="8"/>
      <c r="ISB22" s="268"/>
      <c r="ISC22" s="8"/>
      <c r="ISD22" s="268"/>
      <c r="ISE22" s="8"/>
      <c r="ISF22" s="268"/>
      <c r="ISG22" s="8"/>
      <c r="ISH22" s="268"/>
      <c r="ISI22" s="8"/>
      <c r="ISJ22" s="268"/>
      <c r="ISK22" s="8"/>
      <c r="ISL22" s="268"/>
      <c r="ISM22" s="8"/>
      <c r="ISN22" s="268"/>
      <c r="ISO22" s="8"/>
      <c r="ISP22" s="268"/>
      <c r="ISQ22" s="8"/>
      <c r="ISR22" s="268"/>
      <c r="ISS22" s="8"/>
      <c r="IST22" s="268"/>
      <c r="ISU22" s="8"/>
      <c r="ISV22" s="268"/>
      <c r="ISW22" s="8"/>
      <c r="ISX22" s="268"/>
      <c r="ISY22" s="8"/>
      <c r="ISZ22" s="268"/>
      <c r="ITA22" s="8"/>
      <c r="ITB22" s="268"/>
      <c r="ITC22" s="8"/>
      <c r="ITD22" s="268"/>
      <c r="ITE22" s="8"/>
      <c r="ITF22" s="268"/>
      <c r="ITG22" s="8"/>
      <c r="ITH22" s="268"/>
      <c r="ITI22" s="8"/>
      <c r="ITJ22" s="268"/>
      <c r="ITK22" s="8"/>
      <c r="ITL22" s="268"/>
      <c r="ITM22" s="8"/>
      <c r="ITN22" s="268"/>
      <c r="ITO22" s="8"/>
      <c r="ITP22" s="268"/>
      <c r="ITQ22" s="8"/>
      <c r="ITR22" s="268"/>
      <c r="ITS22" s="8"/>
      <c r="ITT22" s="268"/>
      <c r="ITU22" s="8"/>
      <c r="ITV22" s="268"/>
      <c r="ITW22" s="8"/>
      <c r="ITX22" s="268"/>
      <c r="ITY22" s="8"/>
      <c r="ITZ22" s="268"/>
      <c r="IUA22" s="8"/>
      <c r="IUB22" s="268"/>
      <c r="IUC22" s="8"/>
      <c r="IUD22" s="268"/>
      <c r="IUE22" s="8"/>
      <c r="IUF22" s="268"/>
      <c r="IUG22" s="8"/>
      <c r="IUH22" s="268"/>
      <c r="IUI22" s="8"/>
      <c r="IUJ22" s="268"/>
      <c r="IUK22" s="8"/>
      <c r="IUL22" s="268"/>
      <c r="IUM22" s="8"/>
      <c r="IUN22" s="268"/>
      <c r="IUO22" s="8"/>
      <c r="IUP22" s="268"/>
      <c r="IUQ22" s="8"/>
      <c r="IUR22" s="268"/>
      <c r="IUS22" s="8"/>
      <c r="IUT22" s="268"/>
      <c r="IUU22" s="8"/>
      <c r="IUV22" s="268"/>
      <c r="IUW22" s="8"/>
      <c r="IUX22" s="268"/>
      <c r="IUY22" s="8"/>
      <c r="IUZ22" s="268"/>
      <c r="IVA22" s="8"/>
      <c r="IVB22" s="268"/>
      <c r="IVC22" s="8"/>
      <c r="IVD22" s="268"/>
      <c r="IVE22" s="8"/>
      <c r="IVF22" s="268"/>
      <c r="IVG22" s="8"/>
      <c r="IVH22" s="268"/>
      <c r="IVI22" s="8"/>
      <c r="IVJ22" s="268"/>
      <c r="IVK22" s="8"/>
      <c r="IVL22" s="268"/>
      <c r="IVM22" s="8"/>
      <c r="IVN22" s="268"/>
      <c r="IVO22" s="8"/>
      <c r="IVP22" s="268"/>
      <c r="IVQ22" s="8"/>
      <c r="IVR22" s="268"/>
      <c r="IVS22" s="8"/>
      <c r="IVT22" s="268"/>
      <c r="IVU22" s="8"/>
      <c r="IVV22" s="268"/>
      <c r="IVW22" s="8"/>
      <c r="IVX22" s="268"/>
      <c r="IVY22" s="8"/>
      <c r="IVZ22" s="268"/>
      <c r="IWA22" s="8"/>
      <c r="IWB22" s="268"/>
      <c r="IWC22" s="8"/>
      <c r="IWD22" s="268"/>
      <c r="IWE22" s="8"/>
      <c r="IWF22" s="268"/>
      <c r="IWG22" s="8"/>
      <c r="IWH22" s="268"/>
      <c r="IWI22" s="8"/>
      <c r="IWJ22" s="268"/>
      <c r="IWK22" s="8"/>
      <c r="IWL22" s="268"/>
      <c r="IWM22" s="8"/>
      <c r="IWN22" s="268"/>
      <c r="IWO22" s="8"/>
      <c r="IWP22" s="268"/>
      <c r="IWQ22" s="8"/>
      <c r="IWR22" s="268"/>
      <c r="IWS22" s="8"/>
      <c r="IWT22" s="268"/>
      <c r="IWU22" s="8"/>
      <c r="IWV22" s="268"/>
      <c r="IWW22" s="8"/>
      <c r="IWX22" s="268"/>
      <c r="IWY22" s="8"/>
      <c r="IWZ22" s="268"/>
      <c r="IXA22" s="8"/>
      <c r="IXB22" s="268"/>
      <c r="IXC22" s="8"/>
      <c r="IXD22" s="268"/>
      <c r="IXE22" s="8"/>
      <c r="IXF22" s="268"/>
      <c r="IXG22" s="8"/>
      <c r="IXH22" s="268"/>
      <c r="IXI22" s="8"/>
      <c r="IXJ22" s="268"/>
      <c r="IXK22" s="8"/>
      <c r="IXL22" s="268"/>
      <c r="IXM22" s="8"/>
      <c r="IXN22" s="268"/>
      <c r="IXO22" s="8"/>
      <c r="IXP22" s="268"/>
      <c r="IXQ22" s="8"/>
      <c r="IXR22" s="268"/>
      <c r="IXS22" s="8"/>
      <c r="IXT22" s="268"/>
      <c r="IXU22" s="8"/>
      <c r="IXV22" s="268"/>
      <c r="IXW22" s="8"/>
      <c r="IXX22" s="268"/>
      <c r="IXY22" s="8"/>
      <c r="IXZ22" s="268"/>
      <c r="IYA22" s="8"/>
      <c r="IYB22" s="268"/>
      <c r="IYC22" s="8"/>
      <c r="IYD22" s="268"/>
      <c r="IYE22" s="8"/>
      <c r="IYF22" s="268"/>
      <c r="IYG22" s="8"/>
      <c r="IYH22" s="268"/>
      <c r="IYI22" s="8"/>
      <c r="IYJ22" s="268"/>
      <c r="IYK22" s="8"/>
      <c r="IYL22" s="268"/>
      <c r="IYM22" s="8"/>
      <c r="IYN22" s="268"/>
      <c r="IYO22" s="8"/>
      <c r="IYP22" s="268"/>
      <c r="IYQ22" s="8"/>
      <c r="IYR22" s="268"/>
      <c r="IYS22" s="8"/>
      <c r="IYT22" s="268"/>
      <c r="IYU22" s="8"/>
      <c r="IYV22" s="268"/>
      <c r="IYW22" s="8"/>
      <c r="IYX22" s="268"/>
      <c r="IYY22" s="8"/>
      <c r="IYZ22" s="268"/>
      <c r="IZA22" s="8"/>
      <c r="IZB22" s="268"/>
      <c r="IZC22" s="8"/>
      <c r="IZD22" s="268"/>
      <c r="IZE22" s="8"/>
      <c r="IZF22" s="268"/>
      <c r="IZG22" s="8"/>
      <c r="IZH22" s="268"/>
      <c r="IZI22" s="8"/>
      <c r="IZJ22" s="268"/>
      <c r="IZK22" s="8"/>
      <c r="IZL22" s="268"/>
      <c r="IZM22" s="8"/>
      <c r="IZN22" s="268"/>
      <c r="IZO22" s="8"/>
      <c r="IZP22" s="268"/>
      <c r="IZQ22" s="8"/>
      <c r="IZR22" s="268"/>
      <c r="IZS22" s="8"/>
      <c r="IZT22" s="268"/>
      <c r="IZU22" s="8"/>
      <c r="IZV22" s="268"/>
      <c r="IZW22" s="8"/>
      <c r="IZX22" s="268"/>
      <c r="IZY22" s="8"/>
      <c r="IZZ22" s="268"/>
      <c r="JAA22" s="8"/>
      <c r="JAB22" s="268"/>
      <c r="JAC22" s="8"/>
      <c r="JAD22" s="268"/>
      <c r="JAE22" s="8"/>
      <c r="JAF22" s="268"/>
      <c r="JAG22" s="8"/>
      <c r="JAH22" s="268"/>
      <c r="JAI22" s="8"/>
      <c r="JAJ22" s="268"/>
      <c r="JAK22" s="8"/>
      <c r="JAL22" s="268"/>
      <c r="JAM22" s="8"/>
      <c r="JAN22" s="268"/>
      <c r="JAO22" s="8"/>
      <c r="JAP22" s="268"/>
      <c r="JAQ22" s="8"/>
      <c r="JAR22" s="268"/>
      <c r="JAS22" s="8"/>
      <c r="JAT22" s="268"/>
      <c r="JAU22" s="8"/>
      <c r="JAV22" s="268"/>
      <c r="JAW22" s="8"/>
      <c r="JAX22" s="268"/>
      <c r="JAY22" s="8"/>
      <c r="JAZ22" s="268"/>
      <c r="JBA22" s="8"/>
      <c r="JBB22" s="268"/>
      <c r="JBC22" s="8"/>
      <c r="JBD22" s="268"/>
      <c r="JBE22" s="8"/>
      <c r="JBF22" s="268"/>
      <c r="JBG22" s="8"/>
      <c r="JBH22" s="268"/>
      <c r="JBI22" s="8"/>
      <c r="JBJ22" s="268"/>
      <c r="JBK22" s="8"/>
      <c r="JBL22" s="268"/>
      <c r="JBM22" s="8"/>
      <c r="JBN22" s="268"/>
      <c r="JBO22" s="8"/>
      <c r="JBP22" s="268"/>
      <c r="JBQ22" s="8"/>
      <c r="JBR22" s="268"/>
      <c r="JBS22" s="8"/>
      <c r="JBT22" s="268"/>
      <c r="JBU22" s="8"/>
      <c r="JBV22" s="268"/>
      <c r="JBW22" s="8"/>
      <c r="JBX22" s="268"/>
      <c r="JBY22" s="8"/>
      <c r="JBZ22" s="268"/>
      <c r="JCA22" s="8"/>
      <c r="JCB22" s="268"/>
      <c r="JCC22" s="8"/>
      <c r="JCD22" s="268"/>
      <c r="JCE22" s="8"/>
      <c r="JCF22" s="268"/>
      <c r="JCG22" s="8"/>
      <c r="JCH22" s="268"/>
      <c r="JCI22" s="8"/>
      <c r="JCJ22" s="268"/>
      <c r="JCK22" s="8"/>
      <c r="JCL22" s="268"/>
      <c r="JCM22" s="8"/>
      <c r="JCN22" s="268"/>
      <c r="JCO22" s="8"/>
      <c r="JCP22" s="268"/>
      <c r="JCQ22" s="8"/>
      <c r="JCR22" s="268"/>
      <c r="JCS22" s="8"/>
      <c r="JCT22" s="268"/>
      <c r="JCU22" s="8"/>
      <c r="JCV22" s="268"/>
      <c r="JCW22" s="8"/>
      <c r="JCX22" s="268"/>
      <c r="JCY22" s="8"/>
      <c r="JCZ22" s="268"/>
      <c r="JDA22" s="8"/>
      <c r="JDB22" s="268"/>
      <c r="JDC22" s="8"/>
      <c r="JDD22" s="268"/>
      <c r="JDE22" s="8"/>
      <c r="JDF22" s="268"/>
      <c r="JDG22" s="8"/>
      <c r="JDH22" s="268"/>
      <c r="JDI22" s="8"/>
      <c r="JDJ22" s="268"/>
      <c r="JDK22" s="8"/>
      <c r="JDL22" s="268"/>
      <c r="JDM22" s="8"/>
      <c r="JDN22" s="268"/>
      <c r="JDO22" s="8"/>
      <c r="JDP22" s="268"/>
      <c r="JDQ22" s="8"/>
      <c r="JDR22" s="268"/>
      <c r="JDS22" s="8"/>
      <c r="JDT22" s="268"/>
      <c r="JDU22" s="8"/>
      <c r="JDV22" s="268"/>
      <c r="JDW22" s="8"/>
      <c r="JDX22" s="268"/>
      <c r="JDY22" s="8"/>
      <c r="JDZ22" s="268"/>
      <c r="JEA22" s="8"/>
      <c r="JEB22" s="268"/>
      <c r="JEC22" s="8"/>
      <c r="JED22" s="268"/>
      <c r="JEE22" s="8"/>
      <c r="JEF22" s="268"/>
      <c r="JEG22" s="8"/>
      <c r="JEH22" s="268"/>
      <c r="JEI22" s="8"/>
      <c r="JEJ22" s="268"/>
      <c r="JEK22" s="8"/>
      <c r="JEL22" s="268"/>
      <c r="JEM22" s="8"/>
      <c r="JEN22" s="268"/>
      <c r="JEO22" s="8"/>
      <c r="JEP22" s="268"/>
      <c r="JEQ22" s="8"/>
      <c r="JER22" s="268"/>
      <c r="JES22" s="8"/>
      <c r="JET22" s="268"/>
      <c r="JEU22" s="8"/>
      <c r="JEV22" s="268"/>
      <c r="JEW22" s="8"/>
      <c r="JEX22" s="268"/>
      <c r="JEY22" s="8"/>
      <c r="JEZ22" s="268"/>
      <c r="JFA22" s="8"/>
      <c r="JFB22" s="268"/>
      <c r="JFC22" s="8"/>
      <c r="JFD22" s="268"/>
      <c r="JFE22" s="8"/>
      <c r="JFF22" s="268"/>
      <c r="JFG22" s="8"/>
      <c r="JFH22" s="268"/>
      <c r="JFI22" s="8"/>
      <c r="JFJ22" s="268"/>
      <c r="JFK22" s="8"/>
      <c r="JFL22" s="268"/>
      <c r="JFM22" s="8"/>
      <c r="JFN22" s="268"/>
      <c r="JFO22" s="8"/>
      <c r="JFP22" s="268"/>
      <c r="JFQ22" s="8"/>
      <c r="JFR22" s="268"/>
      <c r="JFS22" s="8"/>
      <c r="JFT22" s="268"/>
      <c r="JFU22" s="8"/>
      <c r="JFV22" s="268"/>
      <c r="JFW22" s="8"/>
      <c r="JFX22" s="268"/>
      <c r="JFY22" s="8"/>
      <c r="JFZ22" s="268"/>
      <c r="JGA22" s="8"/>
      <c r="JGB22" s="268"/>
      <c r="JGC22" s="8"/>
      <c r="JGD22" s="268"/>
      <c r="JGE22" s="8"/>
      <c r="JGF22" s="268"/>
      <c r="JGG22" s="8"/>
      <c r="JGH22" s="268"/>
      <c r="JGI22" s="8"/>
      <c r="JGJ22" s="268"/>
      <c r="JGK22" s="8"/>
      <c r="JGL22" s="268"/>
      <c r="JGM22" s="8"/>
      <c r="JGN22" s="268"/>
      <c r="JGO22" s="8"/>
      <c r="JGP22" s="268"/>
      <c r="JGQ22" s="8"/>
      <c r="JGR22" s="268"/>
      <c r="JGS22" s="8"/>
      <c r="JGT22" s="268"/>
      <c r="JGU22" s="8"/>
      <c r="JGV22" s="268"/>
      <c r="JGW22" s="8"/>
      <c r="JGX22" s="268"/>
      <c r="JGY22" s="8"/>
      <c r="JGZ22" s="268"/>
      <c r="JHA22" s="8"/>
      <c r="JHB22" s="268"/>
      <c r="JHC22" s="8"/>
      <c r="JHD22" s="268"/>
      <c r="JHE22" s="8"/>
      <c r="JHF22" s="268"/>
      <c r="JHG22" s="8"/>
      <c r="JHH22" s="268"/>
      <c r="JHI22" s="8"/>
      <c r="JHJ22" s="268"/>
      <c r="JHK22" s="8"/>
      <c r="JHL22" s="268"/>
      <c r="JHM22" s="8"/>
      <c r="JHN22" s="268"/>
      <c r="JHO22" s="8"/>
      <c r="JHP22" s="268"/>
      <c r="JHQ22" s="8"/>
      <c r="JHR22" s="268"/>
      <c r="JHS22" s="8"/>
      <c r="JHT22" s="268"/>
      <c r="JHU22" s="8"/>
      <c r="JHV22" s="268"/>
      <c r="JHW22" s="8"/>
      <c r="JHX22" s="268"/>
      <c r="JHY22" s="8"/>
      <c r="JHZ22" s="268"/>
      <c r="JIA22" s="8"/>
      <c r="JIB22" s="268"/>
      <c r="JIC22" s="8"/>
      <c r="JID22" s="268"/>
      <c r="JIE22" s="8"/>
      <c r="JIF22" s="268"/>
      <c r="JIG22" s="8"/>
      <c r="JIH22" s="268"/>
      <c r="JII22" s="8"/>
      <c r="JIJ22" s="268"/>
      <c r="JIK22" s="8"/>
      <c r="JIL22" s="268"/>
      <c r="JIM22" s="8"/>
      <c r="JIN22" s="268"/>
      <c r="JIO22" s="8"/>
      <c r="JIP22" s="268"/>
      <c r="JIQ22" s="8"/>
      <c r="JIR22" s="268"/>
      <c r="JIS22" s="8"/>
      <c r="JIT22" s="268"/>
      <c r="JIU22" s="8"/>
      <c r="JIV22" s="268"/>
      <c r="JIW22" s="8"/>
      <c r="JIX22" s="268"/>
      <c r="JIY22" s="8"/>
      <c r="JIZ22" s="268"/>
      <c r="JJA22" s="8"/>
      <c r="JJB22" s="268"/>
      <c r="JJC22" s="8"/>
      <c r="JJD22" s="268"/>
      <c r="JJE22" s="8"/>
      <c r="JJF22" s="268"/>
      <c r="JJG22" s="8"/>
      <c r="JJH22" s="268"/>
      <c r="JJI22" s="8"/>
      <c r="JJJ22" s="268"/>
      <c r="JJK22" s="8"/>
      <c r="JJL22" s="268"/>
      <c r="JJM22" s="8"/>
      <c r="JJN22" s="268"/>
      <c r="JJO22" s="8"/>
      <c r="JJP22" s="268"/>
      <c r="JJQ22" s="8"/>
      <c r="JJR22" s="268"/>
      <c r="JJS22" s="8"/>
      <c r="JJT22" s="268"/>
      <c r="JJU22" s="8"/>
      <c r="JJV22" s="268"/>
      <c r="JJW22" s="8"/>
      <c r="JJX22" s="268"/>
      <c r="JJY22" s="8"/>
      <c r="JJZ22" s="268"/>
      <c r="JKA22" s="8"/>
      <c r="JKB22" s="268"/>
      <c r="JKC22" s="8"/>
      <c r="JKD22" s="268"/>
      <c r="JKE22" s="8"/>
      <c r="JKF22" s="268"/>
      <c r="JKG22" s="8"/>
      <c r="JKH22" s="268"/>
      <c r="JKI22" s="8"/>
      <c r="JKJ22" s="268"/>
      <c r="JKK22" s="8"/>
      <c r="JKL22" s="268"/>
      <c r="JKM22" s="8"/>
      <c r="JKN22" s="268"/>
      <c r="JKO22" s="8"/>
      <c r="JKP22" s="268"/>
      <c r="JKQ22" s="8"/>
      <c r="JKR22" s="268"/>
      <c r="JKS22" s="8"/>
      <c r="JKT22" s="268"/>
      <c r="JKU22" s="8"/>
      <c r="JKV22" s="268"/>
      <c r="JKW22" s="8"/>
      <c r="JKX22" s="268"/>
      <c r="JKY22" s="8"/>
      <c r="JKZ22" s="268"/>
      <c r="JLA22" s="8"/>
      <c r="JLB22" s="268"/>
      <c r="JLC22" s="8"/>
      <c r="JLD22" s="268"/>
      <c r="JLE22" s="8"/>
      <c r="JLF22" s="268"/>
      <c r="JLG22" s="8"/>
      <c r="JLH22" s="268"/>
      <c r="JLI22" s="8"/>
      <c r="JLJ22" s="268"/>
      <c r="JLK22" s="8"/>
      <c r="JLL22" s="268"/>
      <c r="JLM22" s="8"/>
      <c r="JLN22" s="268"/>
      <c r="JLO22" s="8"/>
      <c r="JLP22" s="268"/>
      <c r="JLQ22" s="8"/>
      <c r="JLR22" s="268"/>
      <c r="JLS22" s="8"/>
      <c r="JLT22" s="268"/>
      <c r="JLU22" s="8"/>
      <c r="JLV22" s="268"/>
      <c r="JLW22" s="8"/>
      <c r="JLX22" s="268"/>
      <c r="JLY22" s="8"/>
      <c r="JLZ22" s="268"/>
      <c r="JMA22" s="8"/>
      <c r="JMB22" s="268"/>
      <c r="JMC22" s="8"/>
      <c r="JMD22" s="268"/>
      <c r="JME22" s="8"/>
      <c r="JMF22" s="268"/>
      <c r="JMG22" s="8"/>
      <c r="JMH22" s="268"/>
      <c r="JMI22" s="8"/>
      <c r="JMJ22" s="268"/>
      <c r="JMK22" s="8"/>
      <c r="JML22" s="268"/>
      <c r="JMM22" s="8"/>
      <c r="JMN22" s="268"/>
      <c r="JMO22" s="8"/>
      <c r="JMP22" s="268"/>
      <c r="JMQ22" s="8"/>
      <c r="JMR22" s="268"/>
      <c r="JMS22" s="8"/>
      <c r="JMT22" s="268"/>
      <c r="JMU22" s="8"/>
      <c r="JMV22" s="268"/>
      <c r="JMW22" s="8"/>
      <c r="JMX22" s="268"/>
      <c r="JMY22" s="8"/>
      <c r="JMZ22" s="268"/>
      <c r="JNA22" s="8"/>
      <c r="JNB22" s="268"/>
      <c r="JNC22" s="8"/>
      <c r="JND22" s="268"/>
      <c r="JNE22" s="8"/>
      <c r="JNF22" s="268"/>
      <c r="JNG22" s="8"/>
      <c r="JNH22" s="268"/>
      <c r="JNI22" s="8"/>
      <c r="JNJ22" s="268"/>
      <c r="JNK22" s="8"/>
      <c r="JNL22" s="268"/>
      <c r="JNM22" s="8"/>
      <c r="JNN22" s="268"/>
      <c r="JNO22" s="8"/>
      <c r="JNP22" s="268"/>
      <c r="JNQ22" s="8"/>
      <c r="JNR22" s="268"/>
      <c r="JNS22" s="8"/>
      <c r="JNT22" s="268"/>
      <c r="JNU22" s="8"/>
      <c r="JNV22" s="268"/>
      <c r="JNW22" s="8"/>
      <c r="JNX22" s="268"/>
      <c r="JNY22" s="8"/>
      <c r="JNZ22" s="268"/>
      <c r="JOA22" s="8"/>
      <c r="JOB22" s="268"/>
      <c r="JOC22" s="8"/>
      <c r="JOD22" s="268"/>
      <c r="JOE22" s="8"/>
      <c r="JOF22" s="268"/>
      <c r="JOG22" s="8"/>
      <c r="JOH22" s="268"/>
      <c r="JOI22" s="8"/>
      <c r="JOJ22" s="268"/>
      <c r="JOK22" s="8"/>
      <c r="JOL22" s="268"/>
      <c r="JOM22" s="8"/>
      <c r="JON22" s="268"/>
      <c r="JOO22" s="8"/>
      <c r="JOP22" s="268"/>
      <c r="JOQ22" s="8"/>
      <c r="JOR22" s="268"/>
      <c r="JOS22" s="8"/>
      <c r="JOT22" s="268"/>
      <c r="JOU22" s="8"/>
      <c r="JOV22" s="268"/>
      <c r="JOW22" s="8"/>
      <c r="JOX22" s="268"/>
      <c r="JOY22" s="8"/>
      <c r="JOZ22" s="268"/>
      <c r="JPA22" s="8"/>
      <c r="JPB22" s="268"/>
      <c r="JPC22" s="8"/>
      <c r="JPD22" s="268"/>
      <c r="JPE22" s="8"/>
      <c r="JPF22" s="268"/>
      <c r="JPG22" s="8"/>
      <c r="JPH22" s="268"/>
      <c r="JPI22" s="8"/>
      <c r="JPJ22" s="268"/>
      <c r="JPK22" s="8"/>
      <c r="JPL22" s="268"/>
      <c r="JPM22" s="8"/>
      <c r="JPN22" s="268"/>
      <c r="JPO22" s="8"/>
      <c r="JPP22" s="268"/>
      <c r="JPQ22" s="8"/>
      <c r="JPR22" s="268"/>
      <c r="JPS22" s="8"/>
      <c r="JPT22" s="268"/>
      <c r="JPU22" s="8"/>
      <c r="JPV22" s="268"/>
      <c r="JPW22" s="8"/>
      <c r="JPX22" s="268"/>
      <c r="JPY22" s="8"/>
      <c r="JPZ22" s="268"/>
      <c r="JQA22" s="8"/>
      <c r="JQB22" s="268"/>
      <c r="JQC22" s="8"/>
      <c r="JQD22" s="268"/>
      <c r="JQE22" s="8"/>
      <c r="JQF22" s="268"/>
      <c r="JQG22" s="8"/>
      <c r="JQH22" s="268"/>
      <c r="JQI22" s="8"/>
      <c r="JQJ22" s="268"/>
      <c r="JQK22" s="8"/>
      <c r="JQL22" s="268"/>
      <c r="JQM22" s="8"/>
      <c r="JQN22" s="268"/>
      <c r="JQO22" s="8"/>
      <c r="JQP22" s="268"/>
      <c r="JQQ22" s="8"/>
      <c r="JQR22" s="268"/>
      <c r="JQS22" s="8"/>
      <c r="JQT22" s="268"/>
      <c r="JQU22" s="8"/>
      <c r="JQV22" s="268"/>
      <c r="JQW22" s="8"/>
      <c r="JQX22" s="268"/>
      <c r="JQY22" s="8"/>
      <c r="JQZ22" s="268"/>
      <c r="JRA22" s="8"/>
      <c r="JRB22" s="268"/>
      <c r="JRC22" s="8"/>
      <c r="JRD22" s="268"/>
      <c r="JRE22" s="8"/>
      <c r="JRF22" s="268"/>
      <c r="JRG22" s="8"/>
      <c r="JRH22" s="268"/>
      <c r="JRI22" s="8"/>
      <c r="JRJ22" s="268"/>
      <c r="JRK22" s="8"/>
      <c r="JRL22" s="268"/>
      <c r="JRM22" s="8"/>
      <c r="JRN22" s="268"/>
      <c r="JRO22" s="8"/>
      <c r="JRP22" s="268"/>
      <c r="JRQ22" s="8"/>
      <c r="JRR22" s="268"/>
      <c r="JRS22" s="8"/>
      <c r="JRT22" s="268"/>
      <c r="JRU22" s="8"/>
      <c r="JRV22" s="268"/>
      <c r="JRW22" s="8"/>
      <c r="JRX22" s="268"/>
      <c r="JRY22" s="8"/>
      <c r="JRZ22" s="268"/>
      <c r="JSA22" s="8"/>
      <c r="JSB22" s="268"/>
      <c r="JSC22" s="8"/>
      <c r="JSD22" s="268"/>
      <c r="JSE22" s="8"/>
      <c r="JSF22" s="268"/>
      <c r="JSG22" s="8"/>
      <c r="JSH22" s="268"/>
      <c r="JSI22" s="8"/>
      <c r="JSJ22" s="268"/>
      <c r="JSK22" s="8"/>
      <c r="JSL22" s="268"/>
      <c r="JSM22" s="8"/>
      <c r="JSN22" s="268"/>
      <c r="JSO22" s="8"/>
      <c r="JSP22" s="268"/>
      <c r="JSQ22" s="8"/>
      <c r="JSR22" s="268"/>
      <c r="JSS22" s="8"/>
      <c r="JST22" s="268"/>
      <c r="JSU22" s="8"/>
      <c r="JSV22" s="268"/>
      <c r="JSW22" s="8"/>
      <c r="JSX22" s="268"/>
      <c r="JSY22" s="8"/>
      <c r="JSZ22" s="268"/>
      <c r="JTA22" s="8"/>
      <c r="JTB22" s="268"/>
      <c r="JTC22" s="8"/>
      <c r="JTD22" s="268"/>
      <c r="JTE22" s="8"/>
      <c r="JTF22" s="268"/>
      <c r="JTG22" s="8"/>
      <c r="JTH22" s="268"/>
      <c r="JTI22" s="8"/>
      <c r="JTJ22" s="268"/>
      <c r="JTK22" s="8"/>
      <c r="JTL22" s="268"/>
      <c r="JTM22" s="8"/>
      <c r="JTN22" s="268"/>
      <c r="JTO22" s="8"/>
      <c r="JTP22" s="268"/>
      <c r="JTQ22" s="8"/>
      <c r="JTR22" s="268"/>
      <c r="JTS22" s="8"/>
      <c r="JTT22" s="268"/>
      <c r="JTU22" s="8"/>
      <c r="JTV22" s="268"/>
      <c r="JTW22" s="8"/>
      <c r="JTX22" s="268"/>
      <c r="JTY22" s="8"/>
      <c r="JTZ22" s="268"/>
      <c r="JUA22" s="8"/>
      <c r="JUB22" s="268"/>
      <c r="JUC22" s="8"/>
      <c r="JUD22" s="268"/>
      <c r="JUE22" s="8"/>
      <c r="JUF22" s="268"/>
      <c r="JUG22" s="8"/>
      <c r="JUH22" s="268"/>
      <c r="JUI22" s="8"/>
      <c r="JUJ22" s="268"/>
      <c r="JUK22" s="8"/>
      <c r="JUL22" s="268"/>
      <c r="JUM22" s="8"/>
      <c r="JUN22" s="268"/>
      <c r="JUO22" s="8"/>
      <c r="JUP22" s="268"/>
      <c r="JUQ22" s="8"/>
      <c r="JUR22" s="268"/>
      <c r="JUS22" s="8"/>
      <c r="JUT22" s="268"/>
      <c r="JUU22" s="8"/>
      <c r="JUV22" s="268"/>
      <c r="JUW22" s="8"/>
      <c r="JUX22" s="268"/>
      <c r="JUY22" s="8"/>
      <c r="JUZ22" s="268"/>
      <c r="JVA22" s="8"/>
      <c r="JVB22" s="268"/>
      <c r="JVC22" s="8"/>
      <c r="JVD22" s="268"/>
      <c r="JVE22" s="8"/>
      <c r="JVF22" s="268"/>
      <c r="JVG22" s="8"/>
      <c r="JVH22" s="268"/>
      <c r="JVI22" s="8"/>
      <c r="JVJ22" s="268"/>
      <c r="JVK22" s="8"/>
      <c r="JVL22" s="268"/>
      <c r="JVM22" s="8"/>
      <c r="JVN22" s="268"/>
      <c r="JVO22" s="8"/>
      <c r="JVP22" s="268"/>
      <c r="JVQ22" s="8"/>
      <c r="JVR22" s="268"/>
      <c r="JVS22" s="8"/>
      <c r="JVT22" s="268"/>
      <c r="JVU22" s="8"/>
      <c r="JVV22" s="268"/>
      <c r="JVW22" s="8"/>
      <c r="JVX22" s="268"/>
      <c r="JVY22" s="8"/>
      <c r="JVZ22" s="268"/>
      <c r="JWA22" s="8"/>
      <c r="JWB22" s="268"/>
      <c r="JWC22" s="8"/>
      <c r="JWD22" s="268"/>
      <c r="JWE22" s="8"/>
      <c r="JWF22" s="268"/>
      <c r="JWG22" s="8"/>
      <c r="JWH22" s="268"/>
      <c r="JWI22" s="8"/>
      <c r="JWJ22" s="268"/>
      <c r="JWK22" s="8"/>
      <c r="JWL22" s="268"/>
      <c r="JWM22" s="8"/>
      <c r="JWN22" s="268"/>
      <c r="JWO22" s="8"/>
      <c r="JWP22" s="268"/>
      <c r="JWQ22" s="8"/>
      <c r="JWR22" s="268"/>
      <c r="JWS22" s="8"/>
      <c r="JWT22" s="268"/>
      <c r="JWU22" s="8"/>
      <c r="JWV22" s="268"/>
      <c r="JWW22" s="8"/>
      <c r="JWX22" s="268"/>
      <c r="JWY22" s="8"/>
      <c r="JWZ22" s="268"/>
      <c r="JXA22" s="8"/>
      <c r="JXB22" s="268"/>
      <c r="JXC22" s="8"/>
      <c r="JXD22" s="268"/>
      <c r="JXE22" s="8"/>
      <c r="JXF22" s="268"/>
      <c r="JXG22" s="8"/>
      <c r="JXH22" s="268"/>
      <c r="JXI22" s="8"/>
      <c r="JXJ22" s="268"/>
      <c r="JXK22" s="8"/>
      <c r="JXL22" s="268"/>
      <c r="JXM22" s="8"/>
      <c r="JXN22" s="268"/>
      <c r="JXO22" s="8"/>
      <c r="JXP22" s="268"/>
      <c r="JXQ22" s="8"/>
      <c r="JXR22" s="268"/>
      <c r="JXS22" s="8"/>
      <c r="JXT22" s="268"/>
      <c r="JXU22" s="8"/>
      <c r="JXV22" s="268"/>
      <c r="JXW22" s="8"/>
      <c r="JXX22" s="268"/>
      <c r="JXY22" s="8"/>
      <c r="JXZ22" s="268"/>
      <c r="JYA22" s="8"/>
      <c r="JYB22" s="268"/>
      <c r="JYC22" s="8"/>
      <c r="JYD22" s="268"/>
      <c r="JYE22" s="8"/>
      <c r="JYF22" s="268"/>
      <c r="JYG22" s="8"/>
      <c r="JYH22" s="268"/>
      <c r="JYI22" s="8"/>
      <c r="JYJ22" s="268"/>
      <c r="JYK22" s="8"/>
      <c r="JYL22" s="268"/>
      <c r="JYM22" s="8"/>
      <c r="JYN22" s="268"/>
      <c r="JYO22" s="8"/>
      <c r="JYP22" s="268"/>
      <c r="JYQ22" s="8"/>
      <c r="JYR22" s="268"/>
      <c r="JYS22" s="8"/>
      <c r="JYT22" s="268"/>
      <c r="JYU22" s="8"/>
      <c r="JYV22" s="268"/>
      <c r="JYW22" s="8"/>
      <c r="JYX22" s="268"/>
      <c r="JYY22" s="8"/>
      <c r="JYZ22" s="268"/>
      <c r="JZA22" s="8"/>
      <c r="JZB22" s="268"/>
      <c r="JZC22" s="8"/>
      <c r="JZD22" s="268"/>
      <c r="JZE22" s="8"/>
      <c r="JZF22" s="268"/>
      <c r="JZG22" s="8"/>
      <c r="JZH22" s="268"/>
      <c r="JZI22" s="8"/>
      <c r="JZJ22" s="268"/>
      <c r="JZK22" s="8"/>
      <c r="JZL22" s="268"/>
      <c r="JZM22" s="8"/>
      <c r="JZN22" s="268"/>
      <c r="JZO22" s="8"/>
      <c r="JZP22" s="268"/>
      <c r="JZQ22" s="8"/>
      <c r="JZR22" s="268"/>
      <c r="JZS22" s="8"/>
      <c r="JZT22" s="268"/>
      <c r="JZU22" s="8"/>
      <c r="JZV22" s="268"/>
      <c r="JZW22" s="8"/>
      <c r="JZX22" s="268"/>
      <c r="JZY22" s="8"/>
      <c r="JZZ22" s="268"/>
      <c r="KAA22" s="8"/>
      <c r="KAB22" s="268"/>
      <c r="KAC22" s="8"/>
      <c r="KAD22" s="268"/>
      <c r="KAE22" s="8"/>
      <c r="KAF22" s="268"/>
      <c r="KAG22" s="8"/>
      <c r="KAH22" s="268"/>
      <c r="KAI22" s="8"/>
      <c r="KAJ22" s="268"/>
      <c r="KAK22" s="8"/>
      <c r="KAL22" s="268"/>
      <c r="KAM22" s="8"/>
      <c r="KAN22" s="268"/>
      <c r="KAO22" s="8"/>
      <c r="KAP22" s="268"/>
      <c r="KAQ22" s="8"/>
      <c r="KAR22" s="268"/>
      <c r="KAS22" s="8"/>
      <c r="KAT22" s="268"/>
      <c r="KAU22" s="8"/>
      <c r="KAV22" s="268"/>
      <c r="KAW22" s="8"/>
      <c r="KAX22" s="268"/>
      <c r="KAY22" s="8"/>
      <c r="KAZ22" s="268"/>
      <c r="KBA22" s="8"/>
      <c r="KBB22" s="268"/>
      <c r="KBC22" s="8"/>
      <c r="KBD22" s="268"/>
      <c r="KBE22" s="8"/>
      <c r="KBF22" s="268"/>
      <c r="KBG22" s="8"/>
      <c r="KBH22" s="268"/>
      <c r="KBI22" s="8"/>
      <c r="KBJ22" s="268"/>
      <c r="KBK22" s="8"/>
      <c r="KBL22" s="268"/>
      <c r="KBM22" s="8"/>
      <c r="KBN22" s="268"/>
      <c r="KBO22" s="8"/>
      <c r="KBP22" s="268"/>
      <c r="KBQ22" s="8"/>
      <c r="KBR22" s="268"/>
      <c r="KBS22" s="8"/>
      <c r="KBT22" s="268"/>
      <c r="KBU22" s="8"/>
      <c r="KBV22" s="268"/>
      <c r="KBW22" s="8"/>
      <c r="KBX22" s="268"/>
      <c r="KBY22" s="8"/>
      <c r="KBZ22" s="268"/>
      <c r="KCA22" s="8"/>
      <c r="KCB22" s="268"/>
      <c r="KCC22" s="8"/>
      <c r="KCD22" s="268"/>
      <c r="KCE22" s="8"/>
      <c r="KCF22" s="268"/>
      <c r="KCG22" s="8"/>
      <c r="KCH22" s="268"/>
      <c r="KCI22" s="8"/>
      <c r="KCJ22" s="268"/>
      <c r="KCK22" s="8"/>
      <c r="KCL22" s="268"/>
      <c r="KCM22" s="8"/>
      <c r="KCN22" s="268"/>
      <c r="KCO22" s="8"/>
      <c r="KCP22" s="268"/>
      <c r="KCQ22" s="8"/>
      <c r="KCR22" s="268"/>
      <c r="KCS22" s="8"/>
      <c r="KCT22" s="268"/>
      <c r="KCU22" s="8"/>
      <c r="KCV22" s="268"/>
      <c r="KCW22" s="8"/>
      <c r="KCX22" s="268"/>
      <c r="KCY22" s="8"/>
      <c r="KCZ22" s="268"/>
      <c r="KDA22" s="8"/>
      <c r="KDB22" s="268"/>
      <c r="KDC22" s="8"/>
      <c r="KDD22" s="268"/>
      <c r="KDE22" s="8"/>
      <c r="KDF22" s="268"/>
      <c r="KDG22" s="8"/>
      <c r="KDH22" s="268"/>
      <c r="KDI22" s="8"/>
      <c r="KDJ22" s="268"/>
      <c r="KDK22" s="8"/>
      <c r="KDL22" s="268"/>
      <c r="KDM22" s="8"/>
      <c r="KDN22" s="268"/>
      <c r="KDO22" s="8"/>
      <c r="KDP22" s="268"/>
      <c r="KDQ22" s="8"/>
      <c r="KDR22" s="268"/>
      <c r="KDS22" s="8"/>
      <c r="KDT22" s="268"/>
      <c r="KDU22" s="8"/>
      <c r="KDV22" s="268"/>
      <c r="KDW22" s="8"/>
      <c r="KDX22" s="268"/>
      <c r="KDY22" s="8"/>
      <c r="KDZ22" s="268"/>
      <c r="KEA22" s="8"/>
      <c r="KEB22" s="268"/>
      <c r="KEC22" s="8"/>
      <c r="KED22" s="268"/>
      <c r="KEE22" s="8"/>
      <c r="KEF22" s="268"/>
      <c r="KEG22" s="8"/>
      <c r="KEH22" s="268"/>
      <c r="KEI22" s="8"/>
      <c r="KEJ22" s="268"/>
      <c r="KEK22" s="8"/>
      <c r="KEL22" s="268"/>
      <c r="KEM22" s="8"/>
      <c r="KEN22" s="268"/>
      <c r="KEO22" s="8"/>
      <c r="KEP22" s="268"/>
      <c r="KEQ22" s="8"/>
      <c r="KER22" s="268"/>
      <c r="KES22" s="8"/>
      <c r="KET22" s="268"/>
      <c r="KEU22" s="8"/>
      <c r="KEV22" s="268"/>
      <c r="KEW22" s="8"/>
      <c r="KEX22" s="268"/>
      <c r="KEY22" s="8"/>
      <c r="KEZ22" s="268"/>
      <c r="KFA22" s="8"/>
      <c r="KFB22" s="268"/>
      <c r="KFC22" s="8"/>
      <c r="KFD22" s="268"/>
      <c r="KFE22" s="8"/>
      <c r="KFF22" s="268"/>
      <c r="KFG22" s="8"/>
      <c r="KFH22" s="268"/>
      <c r="KFI22" s="8"/>
      <c r="KFJ22" s="268"/>
      <c r="KFK22" s="8"/>
      <c r="KFL22" s="268"/>
      <c r="KFM22" s="8"/>
      <c r="KFN22" s="268"/>
      <c r="KFO22" s="8"/>
      <c r="KFP22" s="268"/>
      <c r="KFQ22" s="8"/>
      <c r="KFR22" s="268"/>
      <c r="KFS22" s="8"/>
      <c r="KFT22" s="268"/>
      <c r="KFU22" s="8"/>
      <c r="KFV22" s="268"/>
      <c r="KFW22" s="8"/>
      <c r="KFX22" s="268"/>
      <c r="KFY22" s="8"/>
      <c r="KFZ22" s="268"/>
      <c r="KGA22" s="8"/>
      <c r="KGB22" s="268"/>
      <c r="KGC22" s="8"/>
      <c r="KGD22" s="268"/>
      <c r="KGE22" s="8"/>
      <c r="KGF22" s="268"/>
      <c r="KGG22" s="8"/>
      <c r="KGH22" s="268"/>
      <c r="KGI22" s="8"/>
      <c r="KGJ22" s="268"/>
      <c r="KGK22" s="8"/>
      <c r="KGL22" s="268"/>
      <c r="KGM22" s="8"/>
      <c r="KGN22" s="268"/>
      <c r="KGO22" s="8"/>
      <c r="KGP22" s="268"/>
      <c r="KGQ22" s="8"/>
      <c r="KGR22" s="268"/>
      <c r="KGS22" s="8"/>
      <c r="KGT22" s="268"/>
      <c r="KGU22" s="8"/>
      <c r="KGV22" s="268"/>
      <c r="KGW22" s="8"/>
      <c r="KGX22" s="268"/>
      <c r="KGY22" s="8"/>
      <c r="KGZ22" s="268"/>
      <c r="KHA22" s="8"/>
      <c r="KHB22" s="268"/>
      <c r="KHC22" s="8"/>
      <c r="KHD22" s="268"/>
      <c r="KHE22" s="8"/>
      <c r="KHF22" s="268"/>
      <c r="KHG22" s="8"/>
      <c r="KHH22" s="268"/>
      <c r="KHI22" s="8"/>
      <c r="KHJ22" s="268"/>
      <c r="KHK22" s="8"/>
      <c r="KHL22" s="268"/>
      <c r="KHM22" s="8"/>
      <c r="KHN22" s="268"/>
      <c r="KHO22" s="8"/>
      <c r="KHP22" s="268"/>
      <c r="KHQ22" s="8"/>
      <c r="KHR22" s="268"/>
      <c r="KHS22" s="8"/>
      <c r="KHT22" s="268"/>
      <c r="KHU22" s="8"/>
      <c r="KHV22" s="268"/>
      <c r="KHW22" s="8"/>
      <c r="KHX22" s="268"/>
      <c r="KHY22" s="8"/>
      <c r="KHZ22" s="268"/>
      <c r="KIA22" s="8"/>
      <c r="KIB22" s="268"/>
      <c r="KIC22" s="8"/>
      <c r="KID22" s="268"/>
      <c r="KIE22" s="8"/>
      <c r="KIF22" s="268"/>
      <c r="KIG22" s="8"/>
      <c r="KIH22" s="268"/>
      <c r="KII22" s="8"/>
      <c r="KIJ22" s="268"/>
      <c r="KIK22" s="8"/>
      <c r="KIL22" s="268"/>
      <c r="KIM22" s="8"/>
      <c r="KIN22" s="268"/>
      <c r="KIO22" s="8"/>
      <c r="KIP22" s="268"/>
      <c r="KIQ22" s="8"/>
      <c r="KIR22" s="268"/>
      <c r="KIS22" s="8"/>
      <c r="KIT22" s="268"/>
      <c r="KIU22" s="8"/>
      <c r="KIV22" s="268"/>
      <c r="KIW22" s="8"/>
      <c r="KIX22" s="268"/>
      <c r="KIY22" s="8"/>
      <c r="KIZ22" s="268"/>
      <c r="KJA22" s="8"/>
      <c r="KJB22" s="268"/>
      <c r="KJC22" s="8"/>
      <c r="KJD22" s="268"/>
      <c r="KJE22" s="8"/>
      <c r="KJF22" s="268"/>
      <c r="KJG22" s="8"/>
      <c r="KJH22" s="268"/>
      <c r="KJI22" s="8"/>
      <c r="KJJ22" s="268"/>
      <c r="KJK22" s="8"/>
      <c r="KJL22" s="268"/>
      <c r="KJM22" s="8"/>
      <c r="KJN22" s="268"/>
      <c r="KJO22" s="8"/>
      <c r="KJP22" s="268"/>
      <c r="KJQ22" s="8"/>
      <c r="KJR22" s="268"/>
      <c r="KJS22" s="8"/>
      <c r="KJT22" s="268"/>
      <c r="KJU22" s="8"/>
      <c r="KJV22" s="268"/>
      <c r="KJW22" s="8"/>
      <c r="KJX22" s="268"/>
      <c r="KJY22" s="8"/>
      <c r="KJZ22" s="268"/>
      <c r="KKA22" s="8"/>
      <c r="KKB22" s="268"/>
      <c r="KKC22" s="8"/>
      <c r="KKD22" s="268"/>
      <c r="KKE22" s="8"/>
      <c r="KKF22" s="268"/>
      <c r="KKG22" s="8"/>
      <c r="KKH22" s="268"/>
      <c r="KKI22" s="8"/>
      <c r="KKJ22" s="268"/>
      <c r="KKK22" s="8"/>
      <c r="KKL22" s="268"/>
      <c r="KKM22" s="8"/>
      <c r="KKN22" s="268"/>
      <c r="KKO22" s="8"/>
      <c r="KKP22" s="268"/>
      <c r="KKQ22" s="8"/>
      <c r="KKR22" s="268"/>
      <c r="KKS22" s="8"/>
      <c r="KKT22" s="268"/>
      <c r="KKU22" s="8"/>
      <c r="KKV22" s="268"/>
      <c r="KKW22" s="8"/>
      <c r="KKX22" s="268"/>
      <c r="KKY22" s="8"/>
      <c r="KKZ22" s="268"/>
      <c r="KLA22" s="8"/>
      <c r="KLB22" s="268"/>
      <c r="KLC22" s="8"/>
      <c r="KLD22" s="268"/>
      <c r="KLE22" s="8"/>
      <c r="KLF22" s="268"/>
      <c r="KLG22" s="8"/>
      <c r="KLH22" s="268"/>
      <c r="KLI22" s="8"/>
      <c r="KLJ22" s="268"/>
      <c r="KLK22" s="8"/>
      <c r="KLL22" s="268"/>
      <c r="KLM22" s="8"/>
      <c r="KLN22" s="268"/>
      <c r="KLO22" s="8"/>
      <c r="KLP22" s="268"/>
      <c r="KLQ22" s="8"/>
      <c r="KLR22" s="268"/>
      <c r="KLS22" s="8"/>
      <c r="KLT22" s="268"/>
      <c r="KLU22" s="8"/>
      <c r="KLV22" s="268"/>
      <c r="KLW22" s="8"/>
      <c r="KLX22" s="268"/>
      <c r="KLY22" s="8"/>
      <c r="KLZ22" s="268"/>
      <c r="KMA22" s="8"/>
      <c r="KMB22" s="268"/>
      <c r="KMC22" s="8"/>
      <c r="KMD22" s="268"/>
      <c r="KME22" s="8"/>
      <c r="KMF22" s="268"/>
      <c r="KMG22" s="8"/>
      <c r="KMH22" s="268"/>
      <c r="KMI22" s="8"/>
      <c r="KMJ22" s="268"/>
      <c r="KMK22" s="8"/>
      <c r="KML22" s="268"/>
      <c r="KMM22" s="8"/>
      <c r="KMN22" s="268"/>
      <c r="KMO22" s="8"/>
      <c r="KMP22" s="268"/>
      <c r="KMQ22" s="8"/>
      <c r="KMR22" s="268"/>
      <c r="KMS22" s="8"/>
      <c r="KMT22" s="268"/>
      <c r="KMU22" s="8"/>
      <c r="KMV22" s="268"/>
      <c r="KMW22" s="8"/>
      <c r="KMX22" s="268"/>
      <c r="KMY22" s="8"/>
      <c r="KMZ22" s="268"/>
      <c r="KNA22" s="8"/>
      <c r="KNB22" s="268"/>
      <c r="KNC22" s="8"/>
      <c r="KND22" s="268"/>
      <c r="KNE22" s="8"/>
      <c r="KNF22" s="268"/>
      <c r="KNG22" s="8"/>
      <c r="KNH22" s="268"/>
      <c r="KNI22" s="8"/>
      <c r="KNJ22" s="268"/>
      <c r="KNK22" s="8"/>
      <c r="KNL22" s="268"/>
      <c r="KNM22" s="8"/>
      <c r="KNN22" s="268"/>
      <c r="KNO22" s="8"/>
      <c r="KNP22" s="268"/>
      <c r="KNQ22" s="8"/>
      <c r="KNR22" s="268"/>
      <c r="KNS22" s="8"/>
      <c r="KNT22" s="268"/>
      <c r="KNU22" s="8"/>
      <c r="KNV22" s="268"/>
      <c r="KNW22" s="8"/>
      <c r="KNX22" s="268"/>
      <c r="KNY22" s="8"/>
      <c r="KNZ22" s="268"/>
      <c r="KOA22" s="8"/>
      <c r="KOB22" s="268"/>
      <c r="KOC22" s="8"/>
      <c r="KOD22" s="268"/>
      <c r="KOE22" s="8"/>
      <c r="KOF22" s="268"/>
      <c r="KOG22" s="8"/>
      <c r="KOH22" s="268"/>
      <c r="KOI22" s="8"/>
      <c r="KOJ22" s="268"/>
      <c r="KOK22" s="8"/>
      <c r="KOL22" s="268"/>
      <c r="KOM22" s="8"/>
      <c r="KON22" s="268"/>
      <c r="KOO22" s="8"/>
      <c r="KOP22" s="268"/>
      <c r="KOQ22" s="8"/>
      <c r="KOR22" s="268"/>
      <c r="KOS22" s="8"/>
      <c r="KOT22" s="268"/>
      <c r="KOU22" s="8"/>
      <c r="KOV22" s="268"/>
      <c r="KOW22" s="8"/>
      <c r="KOX22" s="268"/>
      <c r="KOY22" s="8"/>
      <c r="KOZ22" s="268"/>
      <c r="KPA22" s="8"/>
      <c r="KPB22" s="268"/>
      <c r="KPC22" s="8"/>
      <c r="KPD22" s="268"/>
      <c r="KPE22" s="8"/>
      <c r="KPF22" s="268"/>
      <c r="KPG22" s="8"/>
      <c r="KPH22" s="268"/>
      <c r="KPI22" s="8"/>
      <c r="KPJ22" s="268"/>
      <c r="KPK22" s="8"/>
      <c r="KPL22" s="268"/>
      <c r="KPM22" s="8"/>
      <c r="KPN22" s="268"/>
      <c r="KPO22" s="8"/>
      <c r="KPP22" s="268"/>
      <c r="KPQ22" s="8"/>
      <c r="KPR22" s="268"/>
      <c r="KPS22" s="8"/>
      <c r="KPT22" s="268"/>
      <c r="KPU22" s="8"/>
      <c r="KPV22" s="268"/>
      <c r="KPW22" s="8"/>
      <c r="KPX22" s="268"/>
      <c r="KPY22" s="8"/>
      <c r="KPZ22" s="268"/>
      <c r="KQA22" s="8"/>
      <c r="KQB22" s="268"/>
      <c r="KQC22" s="8"/>
      <c r="KQD22" s="268"/>
      <c r="KQE22" s="8"/>
      <c r="KQF22" s="268"/>
      <c r="KQG22" s="8"/>
      <c r="KQH22" s="268"/>
      <c r="KQI22" s="8"/>
      <c r="KQJ22" s="268"/>
      <c r="KQK22" s="8"/>
      <c r="KQL22" s="268"/>
      <c r="KQM22" s="8"/>
      <c r="KQN22" s="268"/>
      <c r="KQO22" s="8"/>
      <c r="KQP22" s="268"/>
      <c r="KQQ22" s="8"/>
      <c r="KQR22" s="268"/>
      <c r="KQS22" s="8"/>
      <c r="KQT22" s="268"/>
      <c r="KQU22" s="8"/>
      <c r="KQV22" s="268"/>
      <c r="KQW22" s="8"/>
      <c r="KQX22" s="268"/>
      <c r="KQY22" s="8"/>
      <c r="KQZ22" s="268"/>
      <c r="KRA22" s="8"/>
      <c r="KRB22" s="268"/>
      <c r="KRC22" s="8"/>
      <c r="KRD22" s="268"/>
      <c r="KRE22" s="8"/>
      <c r="KRF22" s="268"/>
      <c r="KRG22" s="8"/>
      <c r="KRH22" s="268"/>
      <c r="KRI22" s="8"/>
      <c r="KRJ22" s="268"/>
      <c r="KRK22" s="8"/>
      <c r="KRL22" s="268"/>
      <c r="KRM22" s="8"/>
      <c r="KRN22" s="268"/>
      <c r="KRO22" s="8"/>
      <c r="KRP22" s="268"/>
      <c r="KRQ22" s="8"/>
      <c r="KRR22" s="268"/>
      <c r="KRS22" s="8"/>
      <c r="KRT22" s="268"/>
      <c r="KRU22" s="8"/>
      <c r="KRV22" s="268"/>
      <c r="KRW22" s="8"/>
      <c r="KRX22" s="268"/>
      <c r="KRY22" s="8"/>
      <c r="KRZ22" s="268"/>
      <c r="KSA22" s="8"/>
      <c r="KSB22" s="268"/>
      <c r="KSC22" s="8"/>
      <c r="KSD22" s="268"/>
      <c r="KSE22" s="8"/>
      <c r="KSF22" s="268"/>
      <c r="KSG22" s="8"/>
      <c r="KSH22" s="268"/>
      <c r="KSI22" s="8"/>
      <c r="KSJ22" s="268"/>
      <c r="KSK22" s="8"/>
      <c r="KSL22" s="268"/>
      <c r="KSM22" s="8"/>
      <c r="KSN22" s="268"/>
      <c r="KSO22" s="8"/>
      <c r="KSP22" s="268"/>
      <c r="KSQ22" s="8"/>
      <c r="KSR22" s="268"/>
      <c r="KSS22" s="8"/>
      <c r="KST22" s="268"/>
      <c r="KSU22" s="8"/>
      <c r="KSV22" s="268"/>
      <c r="KSW22" s="8"/>
      <c r="KSX22" s="268"/>
      <c r="KSY22" s="8"/>
      <c r="KSZ22" s="268"/>
      <c r="KTA22" s="8"/>
      <c r="KTB22" s="268"/>
      <c r="KTC22" s="8"/>
      <c r="KTD22" s="268"/>
      <c r="KTE22" s="8"/>
      <c r="KTF22" s="268"/>
      <c r="KTG22" s="8"/>
      <c r="KTH22" s="268"/>
      <c r="KTI22" s="8"/>
      <c r="KTJ22" s="268"/>
      <c r="KTK22" s="8"/>
      <c r="KTL22" s="268"/>
      <c r="KTM22" s="8"/>
      <c r="KTN22" s="268"/>
      <c r="KTO22" s="8"/>
      <c r="KTP22" s="268"/>
      <c r="KTQ22" s="8"/>
      <c r="KTR22" s="268"/>
      <c r="KTS22" s="8"/>
      <c r="KTT22" s="268"/>
      <c r="KTU22" s="8"/>
      <c r="KTV22" s="268"/>
      <c r="KTW22" s="8"/>
      <c r="KTX22" s="268"/>
      <c r="KTY22" s="8"/>
      <c r="KTZ22" s="268"/>
      <c r="KUA22" s="8"/>
      <c r="KUB22" s="268"/>
      <c r="KUC22" s="8"/>
      <c r="KUD22" s="268"/>
      <c r="KUE22" s="8"/>
      <c r="KUF22" s="268"/>
      <c r="KUG22" s="8"/>
      <c r="KUH22" s="268"/>
      <c r="KUI22" s="8"/>
      <c r="KUJ22" s="268"/>
      <c r="KUK22" s="8"/>
      <c r="KUL22" s="268"/>
      <c r="KUM22" s="8"/>
      <c r="KUN22" s="268"/>
      <c r="KUO22" s="8"/>
      <c r="KUP22" s="268"/>
      <c r="KUQ22" s="8"/>
      <c r="KUR22" s="268"/>
      <c r="KUS22" s="8"/>
      <c r="KUT22" s="268"/>
      <c r="KUU22" s="8"/>
      <c r="KUV22" s="268"/>
      <c r="KUW22" s="8"/>
      <c r="KUX22" s="268"/>
      <c r="KUY22" s="8"/>
      <c r="KUZ22" s="268"/>
      <c r="KVA22" s="8"/>
      <c r="KVB22" s="268"/>
      <c r="KVC22" s="8"/>
      <c r="KVD22" s="268"/>
      <c r="KVE22" s="8"/>
      <c r="KVF22" s="268"/>
      <c r="KVG22" s="8"/>
      <c r="KVH22" s="268"/>
      <c r="KVI22" s="8"/>
      <c r="KVJ22" s="268"/>
      <c r="KVK22" s="8"/>
      <c r="KVL22" s="268"/>
      <c r="KVM22" s="8"/>
      <c r="KVN22" s="268"/>
      <c r="KVO22" s="8"/>
      <c r="KVP22" s="268"/>
      <c r="KVQ22" s="8"/>
      <c r="KVR22" s="268"/>
      <c r="KVS22" s="8"/>
      <c r="KVT22" s="268"/>
      <c r="KVU22" s="8"/>
      <c r="KVV22" s="268"/>
      <c r="KVW22" s="8"/>
      <c r="KVX22" s="268"/>
      <c r="KVY22" s="8"/>
      <c r="KVZ22" s="268"/>
      <c r="KWA22" s="8"/>
      <c r="KWB22" s="268"/>
      <c r="KWC22" s="8"/>
      <c r="KWD22" s="268"/>
      <c r="KWE22" s="8"/>
      <c r="KWF22" s="268"/>
      <c r="KWG22" s="8"/>
      <c r="KWH22" s="268"/>
      <c r="KWI22" s="8"/>
      <c r="KWJ22" s="268"/>
      <c r="KWK22" s="8"/>
      <c r="KWL22" s="268"/>
      <c r="KWM22" s="8"/>
      <c r="KWN22" s="268"/>
      <c r="KWO22" s="8"/>
      <c r="KWP22" s="268"/>
      <c r="KWQ22" s="8"/>
      <c r="KWR22" s="268"/>
      <c r="KWS22" s="8"/>
      <c r="KWT22" s="268"/>
      <c r="KWU22" s="8"/>
      <c r="KWV22" s="268"/>
      <c r="KWW22" s="8"/>
      <c r="KWX22" s="268"/>
      <c r="KWY22" s="8"/>
      <c r="KWZ22" s="268"/>
      <c r="KXA22" s="8"/>
      <c r="KXB22" s="268"/>
      <c r="KXC22" s="8"/>
      <c r="KXD22" s="268"/>
      <c r="KXE22" s="8"/>
      <c r="KXF22" s="268"/>
      <c r="KXG22" s="8"/>
      <c r="KXH22" s="268"/>
      <c r="KXI22" s="8"/>
      <c r="KXJ22" s="268"/>
      <c r="KXK22" s="8"/>
      <c r="KXL22" s="268"/>
      <c r="KXM22" s="8"/>
      <c r="KXN22" s="268"/>
      <c r="KXO22" s="8"/>
      <c r="KXP22" s="268"/>
      <c r="KXQ22" s="8"/>
      <c r="KXR22" s="268"/>
      <c r="KXS22" s="8"/>
      <c r="KXT22" s="268"/>
      <c r="KXU22" s="8"/>
      <c r="KXV22" s="268"/>
      <c r="KXW22" s="8"/>
      <c r="KXX22" s="268"/>
      <c r="KXY22" s="8"/>
      <c r="KXZ22" s="268"/>
      <c r="KYA22" s="8"/>
      <c r="KYB22" s="268"/>
      <c r="KYC22" s="8"/>
      <c r="KYD22" s="268"/>
      <c r="KYE22" s="8"/>
      <c r="KYF22" s="268"/>
      <c r="KYG22" s="8"/>
      <c r="KYH22" s="268"/>
      <c r="KYI22" s="8"/>
      <c r="KYJ22" s="268"/>
      <c r="KYK22" s="8"/>
      <c r="KYL22" s="268"/>
      <c r="KYM22" s="8"/>
      <c r="KYN22" s="268"/>
      <c r="KYO22" s="8"/>
      <c r="KYP22" s="268"/>
      <c r="KYQ22" s="8"/>
      <c r="KYR22" s="268"/>
      <c r="KYS22" s="8"/>
      <c r="KYT22" s="268"/>
      <c r="KYU22" s="8"/>
      <c r="KYV22" s="268"/>
      <c r="KYW22" s="8"/>
      <c r="KYX22" s="268"/>
      <c r="KYY22" s="8"/>
      <c r="KYZ22" s="268"/>
      <c r="KZA22" s="8"/>
      <c r="KZB22" s="268"/>
      <c r="KZC22" s="8"/>
      <c r="KZD22" s="268"/>
      <c r="KZE22" s="8"/>
      <c r="KZF22" s="268"/>
      <c r="KZG22" s="8"/>
      <c r="KZH22" s="268"/>
      <c r="KZI22" s="8"/>
      <c r="KZJ22" s="268"/>
      <c r="KZK22" s="8"/>
      <c r="KZL22" s="268"/>
      <c r="KZM22" s="8"/>
      <c r="KZN22" s="268"/>
      <c r="KZO22" s="8"/>
      <c r="KZP22" s="268"/>
      <c r="KZQ22" s="8"/>
      <c r="KZR22" s="268"/>
      <c r="KZS22" s="8"/>
      <c r="KZT22" s="268"/>
      <c r="KZU22" s="8"/>
      <c r="KZV22" s="268"/>
      <c r="KZW22" s="8"/>
      <c r="KZX22" s="268"/>
      <c r="KZY22" s="8"/>
      <c r="KZZ22" s="268"/>
      <c r="LAA22" s="8"/>
      <c r="LAB22" s="268"/>
      <c r="LAC22" s="8"/>
      <c r="LAD22" s="268"/>
      <c r="LAE22" s="8"/>
      <c r="LAF22" s="268"/>
      <c r="LAG22" s="8"/>
      <c r="LAH22" s="268"/>
      <c r="LAI22" s="8"/>
      <c r="LAJ22" s="268"/>
      <c r="LAK22" s="8"/>
      <c r="LAL22" s="268"/>
      <c r="LAM22" s="8"/>
      <c r="LAN22" s="268"/>
      <c r="LAO22" s="8"/>
      <c r="LAP22" s="268"/>
      <c r="LAQ22" s="8"/>
      <c r="LAR22" s="268"/>
      <c r="LAS22" s="8"/>
      <c r="LAT22" s="268"/>
      <c r="LAU22" s="8"/>
      <c r="LAV22" s="268"/>
      <c r="LAW22" s="8"/>
      <c r="LAX22" s="268"/>
      <c r="LAY22" s="8"/>
      <c r="LAZ22" s="268"/>
      <c r="LBA22" s="8"/>
      <c r="LBB22" s="268"/>
      <c r="LBC22" s="8"/>
      <c r="LBD22" s="268"/>
      <c r="LBE22" s="8"/>
      <c r="LBF22" s="268"/>
      <c r="LBG22" s="8"/>
      <c r="LBH22" s="268"/>
      <c r="LBI22" s="8"/>
      <c r="LBJ22" s="268"/>
      <c r="LBK22" s="8"/>
      <c r="LBL22" s="268"/>
      <c r="LBM22" s="8"/>
      <c r="LBN22" s="268"/>
      <c r="LBO22" s="8"/>
      <c r="LBP22" s="268"/>
      <c r="LBQ22" s="8"/>
      <c r="LBR22" s="268"/>
      <c r="LBS22" s="8"/>
      <c r="LBT22" s="268"/>
      <c r="LBU22" s="8"/>
      <c r="LBV22" s="268"/>
      <c r="LBW22" s="8"/>
      <c r="LBX22" s="268"/>
      <c r="LBY22" s="8"/>
      <c r="LBZ22" s="268"/>
      <c r="LCA22" s="8"/>
      <c r="LCB22" s="268"/>
      <c r="LCC22" s="8"/>
      <c r="LCD22" s="268"/>
      <c r="LCE22" s="8"/>
      <c r="LCF22" s="268"/>
      <c r="LCG22" s="8"/>
      <c r="LCH22" s="268"/>
      <c r="LCI22" s="8"/>
      <c r="LCJ22" s="268"/>
      <c r="LCK22" s="8"/>
      <c r="LCL22" s="268"/>
      <c r="LCM22" s="8"/>
      <c r="LCN22" s="268"/>
      <c r="LCO22" s="8"/>
      <c r="LCP22" s="268"/>
      <c r="LCQ22" s="8"/>
      <c r="LCR22" s="268"/>
      <c r="LCS22" s="8"/>
      <c r="LCT22" s="268"/>
      <c r="LCU22" s="8"/>
      <c r="LCV22" s="268"/>
      <c r="LCW22" s="8"/>
      <c r="LCX22" s="268"/>
      <c r="LCY22" s="8"/>
      <c r="LCZ22" s="268"/>
      <c r="LDA22" s="8"/>
      <c r="LDB22" s="268"/>
      <c r="LDC22" s="8"/>
      <c r="LDD22" s="268"/>
      <c r="LDE22" s="8"/>
      <c r="LDF22" s="268"/>
      <c r="LDG22" s="8"/>
      <c r="LDH22" s="268"/>
      <c r="LDI22" s="8"/>
      <c r="LDJ22" s="268"/>
      <c r="LDK22" s="8"/>
      <c r="LDL22" s="268"/>
      <c r="LDM22" s="8"/>
      <c r="LDN22" s="268"/>
      <c r="LDO22" s="8"/>
      <c r="LDP22" s="268"/>
      <c r="LDQ22" s="8"/>
      <c r="LDR22" s="268"/>
      <c r="LDS22" s="8"/>
      <c r="LDT22" s="268"/>
      <c r="LDU22" s="8"/>
      <c r="LDV22" s="268"/>
      <c r="LDW22" s="8"/>
      <c r="LDX22" s="268"/>
      <c r="LDY22" s="8"/>
      <c r="LDZ22" s="268"/>
      <c r="LEA22" s="8"/>
      <c r="LEB22" s="268"/>
      <c r="LEC22" s="8"/>
      <c r="LED22" s="268"/>
      <c r="LEE22" s="8"/>
      <c r="LEF22" s="268"/>
      <c r="LEG22" s="8"/>
      <c r="LEH22" s="268"/>
      <c r="LEI22" s="8"/>
      <c r="LEJ22" s="268"/>
      <c r="LEK22" s="8"/>
      <c r="LEL22" s="268"/>
      <c r="LEM22" s="8"/>
      <c r="LEN22" s="268"/>
      <c r="LEO22" s="8"/>
      <c r="LEP22" s="268"/>
      <c r="LEQ22" s="8"/>
      <c r="LER22" s="268"/>
      <c r="LES22" s="8"/>
      <c r="LET22" s="268"/>
      <c r="LEU22" s="8"/>
      <c r="LEV22" s="268"/>
      <c r="LEW22" s="8"/>
      <c r="LEX22" s="268"/>
      <c r="LEY22" s="8"/>
      <c r="LEZ22" s="268"/>
      <c r="LFA22" s="8"/>
      <c r="LFB22" s="268"/>
      <c r="LFC22" s="8"/>
      <c r="LFD22" s="268"/>
      <c r="LFE22" s="8"/>
      <c r="LFF22" s="268"/>
      <c r="LFG22" s="8"/>
      <c r="LFH22" s="268"/>
      <c r="LFI22" s="8"/>
      <c r="LFJ22" s="268"/>
      <c r="LFK22" s="8"/>
      <c r="LFL22" s="268"/>
      <c r="LFM22" s="8"/>
      <c r="LFN22" s="268"/>
      <c r="LFO22" s="8"/>
      <c r="LFP22" s="268"/>
      <c r="LFQ22" s="8"/>
      <c r="LFR22" s="268"/>
      <c r="LFS22" s="8"/>
      <c r="LFT22" s="268"/>
      <c r="LFU22" s="8"/>
      <c r="LFV22" s="268"/>
      <c r="LFW22" s="8"/>
      <c r="LFX22" s="268"/>
      <c r="LFY22" s="8"/>
      <c r="LFZ22" s="268"/>
      <c r="LGA22" s="8"/>
      <c r="LGB22" s="268"/>
      <c r="LGC22" s="8"/>
      <c r="LGD22" s="268"/>
      <c r="LGE22" s="8"/>
      <c r="LGF22" s="268"/>
      <c r="LGG22" s="8"/>
      <c r="LGH22" s="268"/>
      <c r="LGI22" s="8"/>
      <c r="LGJ22" s="268"/>
      <c r="LGK22" s="8"/>
      <c r="LGL22" s="268"/>
      <c r="LGM22" s="8"/>
      <c r="LGN22" s="268"/>
      <c r="LGO22" s="8"/>
      <c r="LGP22" s="268"/>
      <c r="LGQ22" s="8"/>
      <c r="LGR22" s="268"/>
      <c r="LGS22" s="8"/>
      <c r="LGT22" s="268"/>
      <c r="LGU22" s="8"/>
      <c r="LGV22" s="268"/>
      <c r="LGW22" s="8"/>
      <c r="LGX22" s="268"/>
      <c r="LGY22" s="8"/>
      <c r="LGZ22" s="268"/>
      <c r="LHA22" s="8"/>
      <c r="LHB22" s="268"/>
      <c r="LHC22" s="8"/>
      <c r="LHD22" s="268"/>
      <c r="LHE22" s="8"/>
      <c r="LHF22" s="268"/>
      <c r="LHG22" s="8"/>
      <c r="LHH22" s="268"/>
      <c r="LHI22" s="8"/>
      <c r="LHJ22" s="268"/>
      <c r="LHK22" s="8"/>
      <c r="LHL22" s="268"/>
      <c r="LHM22" s="8"/>
      <c r="LHN22" s="268"/>
      <c r="LHO22" s="8"/>
      <c r="LHP22" s="268"/>
      <c r="LHQ22" s="8"/>
      <c r="LHR22" s="268"/>
      <c r="LHS22" s="8"/>
      <c r="LHT22" s="268"/>
      <c r="LHU22" s="8"/>
      <c r="LHV22" s="268"/>
      <c r="LHW22" s="8"/>
      <c r="LHX22" s="268"/>
      <c r="LHY22" s="8"/>
      <c r="LHZ22" s="268"/>
      <c r="LIA22" s="8"/>
      <c r="LIB22" s="268"/>
      <c r="LIC22" s="8"/>
      <c r="LID22" s="268"/>
      <c r="LIE22" s="8"/>
      <c r="LIF22" s="268"/>
      <c r="LIG22" s="8"/>
      <c r="LIH22" s="268"/>
      <c r="LII22" s="8"/>
      <c r="LIJ22" s="268"/>
      <c r="LIK22" s="8"/>
      <c r="LIL22" s="268"/>
      <c r="LIM22" s="8"/>
      <c r="LIN22" s="268"/>
      <c r="LIO22" s="8"/>
      <c r="LIP22" s="268"/>
      <c r="LIQ22" s="8"/>
      <c r="LIR22" s="268"/>
      <c r="LIS22" s="8"/>
      <c r="LIT22" s="268"/>
      <c r="LIU22" s="8"/>
      <c r="LIV22" s="268"/>
      <c r="LIW22" s="8"/>
      <c r="LIX22" s="268"/>
      <c r="LIY22" s="8"/>
      <c r="LIZ22" s="268"/>
      <c r="LJA22" s="8"/>
      <c r="LJB22" s="268"/>
      <c r="LJC22" s="8"/>
      <c r="LJD22" s="268"/>
      <c r="LJE22" s="8"/>
      <c r="LJF22" s="268"/>
      <c r="LJG22" s="8"/>
      <c r="LJH22" s="268"/>
      <c r="LJI22" s="8"/>
      <c r="LJJ22" s="268"/>
      <c r="LJK22" s="8"/>
      <c r="LJL22" s="268"/>
      <c r="LJM22" s="8"/>
      <c r="LJN22" s="268"/>
      <c r="LJO22" s="8"/>
      <c r="LJP22" s="268"/>
      <c r="LJQ22" s="8"/>
      <c r="LJR22" s="268"/>
      <c r="LJS22" s="8"/>
      <c r="LJT22" s="268"/>
      <c r="LJU22" s="8"/>
      <c r="LJV22" s="268"/>
      <c r="LJW22" s="8"/>
      <c r="LJX22" s="268"/>
      <c r="LJY22" s="8"/>
      <c r="LJZ22" s="268"/>
      <c r="LKA22" s="8"/>
      <c r="LKB22" s="268"/>
      <c r="LKC22" s="8"/>
      <c r="LKD22" s="268"/>
      <c r="LKE22" s="8"/>
      <c r="LKF22" s="268"/>
      <c r="LKG22" s="8"/>
      <c r="LKH22" s="268"/>
      <c r="LKI22" s="8"/>
      <c r="LKJ22" s="268"/>
      <c r="LKK22" s="8"/>
      <c r="LKL22" s="268"/>
      <c r="LKM22" s="8"/>
      <c r="LKN22" s="268"/>
      <c r="LKO22" s="8"/>
      <c r="LKP22" s="268"/>
      <c r="LKQ22" s="8"/>
      <c r="LKR22" s="268"/>
      <c r="LKS22" s="8"/>
      <c r="LKT22" s="268"/>
      <c r="LKU22" s="8"/>
      <c r="LKV22" s="268"/>
      <c r="LKW22" s="8"/>
      <c r="LKX22" s="268"/>
      <c r="LKY22" s="8"/>
      <c r="LKZ22" s="268"/>
      <c r="LLA22" s="8"/>
      <c r="LLB22" s="268"/>
      <c r="LLC22" s="8"/>
      <c r="LLD22" s="268"/>
      <c r="LLE22" s="8"/>
      <c r="LLF22" s="268"/>
      <c r="LLG22" s="8"/>
      <c r="LLH22" s="268"/>
      <c r="LLI22" s="8"/>
      <c r="LLJ22" s="268"/>
      <c r="LLK22" s="8"/>
      <c r="LLL22" s="268"/>
      <c r="LLM22" s="8"/>
      <c r="LLN22" s="268"/>
      <c r="LLO22" s="8"/>
      <c r="LLP22" s="268"/>
      <c r="LLQ22" s="8"/>
      <c r="LLR22" s="268"/>
      <c r="LLS22" s="8"/>
      <c r="LLT22" s="268"/>
      <c r="LLU22" s="8"/>
      <c r="LLV22" s="268"/>
      <c r="LLW22" s="8"/>
      <c r="LLX22" s="268"/>
      <c r="LLY22" s="8"/>
      <c r="LLZ22" s="268"/>
      <c r="LMA22" s="8"/>
      <c r="LMB22" s="268"/>
      <c r="LMC22" s="8"/>
      <c r="LMD22" s="268"/>
      <c r="LME22" s="8"/>
      <c r="LMF22" s="268"/>
      <c r="LMG22" s="8"/>
      <c r="LMH22" s="268"/>
      <c r="LMI22" s="8"/>
      <c r="LMJ22" s="268"/>
      <c r="LMK22" s="8"/>
      <c r="LML22" s="268"/>
      <c r="LMM22" s="8"/>
      <c r="LMN22" s="268"/>
      <c r="LMO22" s="8"/>
      <c r="LMP22" s="268"/>
      <c r="LMQ22" s="8"/>
      <c r="LMR22" s="268"/>
      <c r="LMS22" s="8"/>
      <c r="LMT22" s="268"/>
      <c r="LMU22" s="8"/>
      <c r="LMV22" s="268"/>
      <c r="LMW22" s="8"/>
      <c r="LMX22" s="268"/>
      <c r="LMY22" s="8"/>
      <c r="LMZ22" s="268"/>
      <c r="LNA22" s="8"/>
      <c r="LNB22" s="268"/>
      <c r="LNC22" s="8"/>
      <c r="LND22" s="268"/>
      <c r="LNE22" s="8"/>
      <c r="LNF22" s="268"/>
      <c r="LNG22" s="8"/>
      <c r="LNH22" s="268"/>
      <c r="LNI22" s="8"/>
      <c r="LNJ22" s="268"/>
      <c r="LNK22" s="8"/>
      <c r="LNL22" s="268"/>
      <c r="LNM22" s="8"/>
      <c r="LNN22" s="268"/>
      <c r="LNO22" s="8"/>
      <c r="LNP22" s="268"/>
      <c r="LNQ22" s="8"/>
      <c r="LNR22" s="268"/>
      <c r="LNS22" s="8"/>
      <c r="LNT22" s="268"/>
      <c r="LNU22" s="8"/>
      <c r="LNV22" s="268"/>
      <c r="LNW22" s="8"/>
      <c r="LNX22" s="268"/>
      <c r="LNY22" s="8"/>
      <c r="LNZ22" s="268"/>
      <c r="LOA22" s="8"/>
      <c r="LOB22" s="268"/>
      <c r="LOC22" s="8"/>
      <c r="LOD22" s="268"/>
      <c r="LOE22" s="8"/>
      <c r="LOF22" s="268"/>
      <c r="LOG22" s="8"/>
      <c r="LOH22" s="268"/>
      <c r="LOI22" s="8"/>
      <c r="LOJ22" s="268"/>
      <c r="LOK22" s="8"/>
      <c r="LOL22" s="268"/>
      <c r="LOM22" s="8"/>
      <c r="LON22" s="268"/>
      <c r="LOO22" s="8"/>
      <c r="LOP22" s="268"/>
      <c r="LOQ22" s="8"/>
      <c r="LOR22" s="268"/>
      <c r="LOS22" s="8"/>
      <c r="LOT22" s="268"/>
      <c r="LOU22" s="8"/>
      <c r="LOV22" s="268"/>
      <c r="LOW22" s="8"/>
      <c r="LOX22" s="268"/>
      <c r="LOY22" s="8"/>
      <c r="LOZ22" s="268"/>
      <c r="LPA22" s="8"/>
      <c r="LPB22" s="268"/>
      <c r="LPC22" s="8"/>
      <c r="LPD22" s="268"/>
      <c r="LPE22" s="8"/>
      <c r="LPF22" s="268"/>
      <c r="LPG22" s="8"/>
      <c r="LPH22" s="268"/>
      <c r="LPI22" s="8"/>
      <c r="LPJ22" s="268"/>
      <c r="LPK22" s="8"/>
      <c r="LPL22" s="268"/>
      <c r="LPM22" s="8"/>
      <c r="LPN22" s="268"/>
      <c r="LPO22" s="8"/>
      <c r="LPP22" s="268"/>
      <c r="LPQ22" s="8"/>
      <c r="LPR22" s="268"/>
      <c r="LPS22" s="8"/>
      <c r="LPT22" s="268"/>
      <c r="LPU22" s="8"/>
      <c r="LPV22" s="268"/>
      <c r="LPW22" s="8"/>
      <c r="LPX22" s="268"/>
      <c r="LPY22" s="8"/>
      <c r="LPZ22" s="268"/>
      <c r="LQA22" s="8"/>
      <c r="LQB22" s="268"/>
      <c r="LQC22" s="8"/>
      <c r="LQD22" s="268"/>
      <c r="LQE22" s="8"/>
      <c r="LQF22" s="268"/>
      <c r="LQG22" s="8"/>
      <c r="LQH22" s="268"/>
      <c r="LQI22" s="8"/>
      <c r="LQJ22" s="268"/>
      <c r="LQK22" s="8"/>
      <c r="LQL22" s="268"/>
      <c r="LQM22" s="8"/>
      <c r="LQN22" s="268"/>
      <c r="LQO22" s="8"/>
      <c r="LQP22" s="268"/>
      <c r="LQQ22" s="8"/>
      <c r="LQR22" s="268"/>
      <c r="LQS22" s="8"/>
      <c r="LQT22" s="268"/>
      <c r="LQU22" s="8"/>
      <c r="LQV22" s="268"/>
      <c r="LQW22" s="8"/>
      <c r="LQX22" s="268"/>
      <c r="LQY22" s="8"/>
      <c r="LQZ22" s="268"/>
      <c r="LRA22" s="8"/>
      <c r="LRB22" s="268"/>
      <c r="LRC22" s="8"/>
      <c r="LRD22" s="268"/>
      <c r="LRE22" s="8"/>
      <c r="LRF22" s="268"/>
      <c r="LRG22" s="8"/>
      <c r="LRH22" s="268"/>
      <c r="LRI22" s="8"/>
      <c r="LRJ22" s="268"/>
      <c r="LRK22" s="8"/>
      <c r="LRL22" s="268"/>
      <c r="LRM22" s="8"/>
      <c r="LRN22" s="268"/>
      <c r="LRO22" s="8"/>
      <c r="LRP22" s="268"/>
      <c r="LRQ22" s="8"/>
      <c r="LRR22" s="268"/>
      <c r="LRS22" s="8"/>
      <c r="LRT22" s="268"/>
      <c r="LRU22" s="8"/>
      <c r="LRV22" s="268"/>
      <c r="LRW22" s="8"/>
      <c r="LRX22" s="268"/>
      <c r="LRY22" s="8"/>
      <c r="LRZ22" s="268"/>
      <c r="LSA22" s="8"/>
      <c r="LSB22" s="268"/>
      <c r="LSC22" s="8"/>
      <c r="LSD22" s="268"/>
      <c r="LSE22" s="8"/>
      <c r="LSF22" s="268"/>
      <c r="LSG22" s="8"/>
      <c r="LSH22" s="268"/>
      <c r="LSI22" s="8"/>
      <c r="LSJ22" s="268"/>
      <c r="LSK22" s="8"/>
      <c r="LSL22" s="268"/>
      <c r="LSM22" s="8"/>
      <c r="LSN22" s="268"/>
      <c r="LSO22" s="8"/>
      <c r="LSP22" s="268"/>
      <c r="LSQ22" s="8"/>
      <c r="LSR22" s="268"/>
      <c r="LSS22" s="8"/>
      <c r="LST22" s="268"/>
      <c r="LSU22" s="8"/>
      <c r="LSV22" s="268"/>
      <c r="LSW22" s="8"/>
      <c r="LSX22" s="268"/>
      <c r="LSY22" s="8"/>
      <c r="LSZ22" s="268"/>
      <c r="LTA22" s="8"/>
      <c r="LTB22" s="268"/>
      <c r="LTC22" s="8"/>
      <c r="LTD22" s="268"/>
      <c r="LTE22" s="8"/>
      <c r="LTF22" s="268"/>
      <c r="LTG22" s="8"/>
      <c r="LTH22" s="268"/>
      <c r="LTI22" s="8"/>
      <c r="LTJ22" s="268"/>
      <c r="LTK22" s="8"/>
      <c r="LTL22" s="268"/>
      <c r="LTM22" s="8"/>
      <c r="LTN22" s="268"/>
      <c r="LTO22" s="8"/>
      <c r="LTP22" s="268"/>
      <c r="LTQ22" s="8"/>
      <c r="LTR22" s="268"/>
      <c r="LTS22" s="8"/>
      <c r="LTT22" s="268"/>
      <c r="LTU22" s="8"/>
      <c r="LTV22" s="268"/>
      <c r="LTW22" s="8"/>
      <c r="LTX22" s="268"/>
      <c r="LTY22" s="8"/>
      <c r="LTZ22" s="268"/>
      <c r="LUA22" s="8"/>
      <c r="LUB22" s="268"/>
      <c r="LUC22" s="8"/>
      <c r="LUD22" s="268"/>
      <c r="LUE22" s="8"/>
      <c r="LUF22" s="268"/>
      <c r="LUG22" s="8"/>
      <c r="LUH22" s="268"/>
      <c r="LUI22" s="8"/>
      <c r="LUJ22" s="268"/>
      <c r="LUK22" s="8"/>
      <c r="LUL22" s="268"/>
      <c r="LUM22" s="8"/>
      <c r="LUN22" s="268"/>
      <c r="LUO22" s="8"/>
      <c r="LUP22" s="268"/>
      <c r="LUQ22" s="8"/>
      <c r="LUR22" s="268"/>
      <c r="LUS22" s="8"/>
      <c r="LUT22" s="268"/>
      <c r="LUU22" s="8"/>
      <c r="LUV22" s="268"/>
      <c r="LUW22" s="8"/>
      <c r="LUX22" s="268"/>
      <c r="LUY22" s="8"/>
      <c r="LUZ22" s="268"/>
      <c r="LVA22" s="8"/>
      <c r="LVB22" s="268"/>
      <c r="LVC22" s="8"/>
      <c r="LVD22" s="268"/>
      <c r="LVE22" s="8"/>
      <c r="LVF22" s="268"/>
      <c r="LVG22" s="8"/>
      <c r="LVH22" s="268"/>
      <c r="LVI22" s="8"/>
      <c r="LVJ22" s="268"/>
      <c r="LVK22" s="8"/>
      <c r="LVL22" s="268"/>
      <c r="LVM22" s="8"/>
      <c r="LVN22" s="268"/>
      <c r="LVO22" s="8"/>
      <c r="LVP22" s="268"/>
      <c r="LVQ22" s="8"/>
      <c r="LVR22" s="268"/>
      <c r="LVS22" s="8"/>
      <c r="LVT22" s="268"/>
      <c r="LVU22" s="8"/>
      <c r="LVV22" s="268"/>
      <c r="LVW22" s="8"/>
      <c r="LVX22" s="268"/>
      <c r="LVY22" s="8"/>
      <c r="LVZ22" s="268"/>
      <c r="LWA22" s="8"/>
      <c r="LWB22" s="268"/>
      <c r="LWC22" s="8"/>
      <c r="LWD22" s="268"/>
      <c r="LWE22" s="8"/>
      <c r="LWF22" s="268"/>
      <c r="LWG22" s="8"/>
      <c r="LWH22" s="268"/>
      <c r="LWI22" s="8"/>
      <c r="LWJ22" s="268"/>
      <c r="LWK22" s="8"/>
      <c r="LWL22" s="268"/>
      <c r="LWM22" s="8"/>
      <c r="LWN22" s="268"/>
      <c r="LWO22" s="8"/>
      <c r="LWP22" s="268"/>
      <c r="LWQ22" s="8"/>
      <c r="LWR22" s="268"/>
      <c r="LWS22" s="8"/>
      <c r="LWT22" s="268"/>
      <c r="LWU22" s="8"/>
      <c r="LWV22" s="268"/>
      <c r="LWW22" s="8"/>
      <c r="LWX22" s="268"/>
      <c r="LWY22" s="8"/>
      <c r="LWZ22" s="268"/>
      <c r="LXA22" s="8"/>
      <c r="LXB22" s="268"/>
      <c r="LXC22" s="8"/>
      <c r="LXD22" s="268"/>
      <c r="LXE22" s="8"/>
      <c r="LXF22" s="268"/>
      <c r="LXG22" s="8"/>
      <c r="LXH22" s="268"/>
      <c r="LXI22" s="8"/>
      <c r="LXJ22" s="268"/>
      <c r="LXK22" s="8"/>
      <c r="LXL22" s="268"/>
      <c r="LXM22" s="8"/>
      <c r="LXN22" s="268"/>
      <c r="LXO22" s="8"/>
      <c r="LXP22" s="268"/>
      <c r="LXQ22" s="8"/>
      <c r="LXR22" s="268"/>
      <c r="LXS22" s="8"/>
      <c r="LXT22" s="268"/>
      <c r="LXU22" s="8"/>
      <c r="LXV22" s="268"/>
      <c r="LXW22" s="8"/>
      <c r="LXX22" s="268"/>
      <c r="LXY22" s="8"/>
      <c r="LXZ22" s="268"/>
      <c r="LYA22" s="8"/>
      <c r="LYB22" s="268"/>
      <c r="LYC22" s="8"/>
      <c r="LYD22" s="268"/>
      <c r="LYE22" s="8"/>
      <c r="LYF22" s="268"/>
      <c r="LYG22" s="8"/>
      <c r="LYH22" s="268"/>
      <c r="LYI22" s="8"/>
      <c r="LYJ22" s="268"/>
      <c r="LYK22" s="8"/>
      <c r="LYL22" s="268"/>
      <c r="LYM22" s="8"/>
      <c r="LYN22" s="268"/>
      <c r="LYO22" s="8"/>
      <c r="LYP22" s="268"/>
      <c r="LYQ22" s="8"/>
      <c r="LYR22" s="268"/>
      <c r="LYS22" s="8"/>
      <c r="LYT22" s="268"/>
      <c r="LYU22" s="8"/>
      <c r="LYV22" s="268"/>
      <c r="LYW22" s="8"/>
      <c r="LYX22" s="268"/>
      <c r="LYY22" s="8"/>
      <c r="LYZ22" s="268"/>
      <c r="LZA22" s="8"/>
      <c r="LZB22" s="268"/>
      <c r="LZC22" s="8"/>
      <c r="LZD22" s="268"/>
      <c r="LZE22" s="8"/>
      <c r="LZF22" s="268"/>
      <c r="LZG22" s="8"/>
      <c r="LZH22" s="268"/>
      <c r="LZI22" s="8"/>
      <c r="LZJ22" s="268"/>
      <c r="LZK22" s="8"/>
      <c r="LZL22" s="268"/>
      <c r="LZM22" s="8"/>
      <c r="LZN22" s="268"/>
      <c r="LZO22" s="8"/>
      <c r="LZP22" s="268"/>
      <c r="LZQ22" s="8"/>
      <c r="LZR22" s="268"/>
      <c r="LZS22" s="8"/>
      <c r="LZT22" s="268"/>
      <c r="LZU22" s="8"/>
      <c r="LZV22" s="268"/>
      <c r="LZW22" s="8"/>
      <c r="LZX22" s="268"/>
      <c r="LZY22" s="8"/>
      <c r="LZZ22" s="268"/>
      <c r="MAA22" s="8"/>
      <c r="MAB22" s="268"/>
      <c r="MAC22" s="8"/>
      <c r="MAD22" s="268"/>
      <c r="MAE22" s="8"/>
      <c r="MAF22" s="268"/>
      <c r="MAG22" s="8"/>
      <c r="MAH22" s="268"/>
      <c r="MAI22" s="8"/>
      <c r="MAJ22" s="268"/>
      <c r="MAK22" s="8"/>
      <c r="MAL22" s="268"/>
      <c r="MAM22" s="8"/>
      <c r="MAN22" s="268"/>
      <c r="MAO22" s="8"/>
      <c r="MAP22" s="268"/>
      <c r="MAQ22" s="8"/>
      <c r="MAR22" s="268"/>
      <c r="MAS22" s="8"/>
      <c r="MAT22" s="268"/>
      <c r="MAU22" s="8"/>
      <c r="MAV22" s="268"/>
      <c r="MAW22" s="8"/>
      <c r="MAX22" s="268"/>
      <c r="MAY22" s="8"/>
      <c r="MAZ22" s="268"/>
      <c r="MBA22" s="8"/>
      <c r="MBB22" s="268"/>
      <c r="MBC22" s="8"/>
      <c r="MBD22" s="268"/>
      <c r="MBE22" s="8"/>
      <c r="MBF22" s="268"/>
      <c r="MBG22" s="8"/>
      <c r="MBH22" s="268"/>
      <c r="MBI22" s="8"/>
      <c r="MBJ22" s="268"/>
      <c r="MBK22" s="8"/>
      <c r="MBL22" s="268"/>
      <c r="MBM22" s="8"/>
      <c r="MBN22" s="268"/>
      <c r="MBO22" s="8"/>
      <c r="MBP22" s="268"/>
      <c r="MBQ22" s="8"/>
      <c r="MBR22" s="268"/>
      <c r="MBS22" s="8"/>
      <c r="MBT22" s="268"/>
      <c r="MBU22" s="8"/>
      <c r="MBV22" s="268"/>
      <c r="MBW22" s="8"/>
      <c r="MBX22" s="268"/>
      <c r="MBY22" s="8"/>
      <c r="MBZ22" s="268"/>
      <c r="MCA22" s="8"/>
      <c r="MCB22" s="268"/>
      <c r="MCC22" s="8"/>
      <c r="MCD22" s="268"/>
      <c r="MCE22" s="8"/>
      <c r="MCF22" s="268"/>
      <c r="MCG22" s="8"/>
      <c r="MCH22" s="268"/>
      <c r="MCI22" s="8"/>
      <c r="MCJ22" s="268"/>
      <c r="MCK22" s="8"/>
      <c r="MCL22" s="268"/>
      <c r="MCM22" s="8"/>
      <c r="MCN22" s="268"/>
      <c r="MCO22" s="8"/>
      <c r="MCP22" s="268"/>
      <c r="MCQ22" s="8"/>
      <c r="MCR22" s="268"/>
      <c r="MCS22" s="8"/>
      <c r="MCT22" s="268"/>
      <c r="MCU22" s="8"/>
      <c r="MCV22" s="268"/>
      <c r="MCW22" s="8"/>
      <c r="MCX22" s="268"/>
      <c r="MCY22" s="8"/>
      <c r="MCZ22" s="268"/>
      <c r="MDA22" s="8"/>
      <c r="MDB22" s="268"/>
      <c r="MDC22" s="8"/>
      <c r="MDD22" s="268"/>
      <c r="MDE22" s="8"/>
      <c r="MDF22" s="268"/>
      <c r="MDG22" s="8"/>
      <c r="MDH22" s="268"/>
      <c r="MDI22" s="8"/>
      <c r="MDJ22" s="268"/>
      <c r="MDK22" s="8"/>
      <c r="MDL22" s="268"/>
      <c r="MDM22" s="8"/>
      <c r="MDN22" s="268"/>
      <c r="MDO22" s="8"/>
      <c r="MDP22" s="268"/>
      <c r="MDQ22" s="8"/>
      <c r="MDR22" s="268"/>
      <c r="MDS22" s="8"/>
      <c r="MDT22" s="268"/>
      <c r="MDU22" s="8"/>
      <c r="MDV22" s="268"/>
      <c r="MDW22" s="8"/>
      <c r="MDX22" s="268"/>
      <c r="MDY22" s="8"/>
      <c r="MDZ22" s="268"/>
      <c r="MEA22" s="8"/>
      <c r="MEB22" s="268"/>
      <c r="MEC22" s="8"/>
      <c r="MED22" s="268"/>
      <c r="MEE22" s="8"/>
      <c r="MEF22" s="268"/>
      <c r="MEG22" s="8"/>
      <c r="MEH22" s="268"/>
      <c r="MEI22" s="8"/>
      <c r="MEJ22" s="268"/>
      <c r="MEK22" s="8"/>
      <c r="MEL22" s="268"/>
      <c r="MEM22" s="8"/>
      <c r="MEN22" s="268"/>
      <c r="MEO22" s="8"/>
      <c r="MEP22" s="268"/>
      <c r="MEQ22" s="8"/>
      <c r="MER22" s="268"/>
      <c r="MES22" s="8"/>
      <c r="MET22" s="268"/>
      <c r="MEU22" s="8"/>
      <c r="MEV22" s="268"/>
      <c r="MEW22" s="8"/>
      <c r="MEX22" s="268"/>
      <c r="MEY22" s="8"/>
      <c r="MEZ22" s="268"/>
      <c r="MFA22" s="8"/>
      <c r="MFB22" s="268"/>
      <c r="MFC22" s="8"/>
      <c r="MFD22" s="268"/>
      <c r="MFE22" s="8"/>
      <c r="MFF22" s="268"/>
      <c r="MFG22" s="8"/>
      <c r="MFH22" s="268"/>
      <c r="MFI22" s="8"/>
      <c r="MFJ22" s="268"/>
      <c r="MFK22" s="8"/>
      <c r="MFL22" s="268"/>
      <c r="MFM22" s="8"/>
      <c r="MFN22" s="268"/>
      <c r="MFO22" s="8"/>
      <c r="MFP22" s="268"/>
      <c r="MFQ22" s="8"/>
      <c r="MFR22" s="268"/>
      <c r="MFS22" s="8"/>
      <c r="MFT22" s="268"/>
      <c r="MFU22" s="8"/>
      <c r="MFV22" s="268"/>
      <c r="MFW22" s="8"/>
      <c r="MFX22" s="268"/>
      <c r="MFY22" s="8"/>
      <c r="MFZ22" s="268"/>
      <c r="MGA22" s="8"/>
      <c r="MGB22" s="268"/>
      <c r="MGC22" s="8"/>
      <c r="MGD22" s="268"/>
      <c r="MGE22" s="8"/>
      <c r="MGF22" s="268"/>
      <c r="MGG22" s="8"/>
      <c r="MGH22" s="268"/>
      <c r="MGI22" s="8"/>
      <c r="MGJ22" s="268"/>
      <c r="MGK22" s="8"/>
      <c r="MGL22" s="268"/>
      <c r="MGM22" s="8"/>
      <c r="MGN22" s="268"/>
      <c r="MGO22" s="8"/>
      <c r="MGP22" s="268"/>
      <c r="MGQ22" s="8"/>
      <c r="MGR22" s="268"/>
      <c r="MGS22" s="8"/>
      <c r="MGT22" s="268"/>
      <c r="MGU22" s="8"/>
      <c r="MGV22" s="268"/>
      <c r="MGW22" s="8"/>
      <c r="MGX22" s="268"/>
      <c r="MGY22" s="8"/>
      <c r="MGZ22" s="268"/>
      <c r="MHA22" s="8"/>
      <c r="MHB22" s="268"/>
      <c r="MHC22" s="8"/>
      <c r="MHD22" s="268"/>
      <c r="MHE22" s="8"/>
      <c r="MHF22" s="268"/>
      <c r="MHG22" s="8"/>
      <c r="MHH22" s="268"/>
      <c r="MHI22" s="8"/>
      <c r="MHJ22" s="268"/>
      <c r="MHK22" s="8"/>
      <c r="MHL22" s="268"/>
      <c r="MHM22" s="8"/>
      <c r="MHN22" s="268"/>
      <c r="MHO22" s="8"/>
      <c r="MHP22" s="268"/>
      <c r="MHQ22" s="8"/>
      <c r="MHR22" s="268"/>
      <c r="MHS22" s="8"/>
      <c r="MHT22" s="268"/>
      <c r="MHU22" s="8"/>
      <c r="MHV22" s="268"/>
      <c r="MHW22" s="8"/>
      <c r="MHX22" s="268"/>
      <c r="MHY22" s="8"/>
      <c r="MHZ22" s="268"/>
      <c r="MIA22" s="8"/>
      <c r="MIB22" s="268"/>
      <c r="MIC22" s="8"/>
      <c r="MID22" s="268"/>
      <c r="MIE22" s="8"/>
      <c r="MIF22" s="268"/>
      <c r="MIG22" s="8"/>
      <c r="MIH22" s="268"/>
      <c r="MII22" s="8"/>
      <c r="MIJ22" s="268"/>
      <c r="MIK22" s="8"/>
      <c r="MIL22" s="268"/>
      <c r="MIM22" s="8"/>
      <c r="MIN22" s="268"/>
      <c r="MIO22" s="8"/>
      <c r="MIP22" s="268"/>
      <c r="MIQ22" s="8"/>
      <c r="MIR22" s="268"/>
      <c r="MIS22" s="8"/>
      <c r="MIT22" s="268"/>
      <c r="MIU22" s="8"/>
      <c r="MIV22" s="268"/>
      <c r="MIW22" s="8"/>
      <c r="MIX22" s="268"/>
      <c r="MIY22" s="8"/>
      <c r="MIZ22" s="268"/>
      <c r="MJA22" s="8"/>
      <c r="MJB22" s="268"/>
      <c r="MJC22" s="8"/>
      <c r="MJD22" s="268"/>
      <c r="MJE22" s="8"/>
      <c r="MJF22" s="268"/>
      <c r="MJG22" s="8"/>
      <c r="MJH22" s="268"/>
      <c r="MJI22" s="8"/>
      <c r="MJJ22" s="268"/>
      <c r="MJK22" s="8"/>
      <c r="MJL22" s="268"/>
      <c r="MJM22" s="8"/>
      <c r="MJN22" s="268"/>
      <c r="MJO22" s="8"/>
      <c r="MJP22" s="268"/>
      <c r="MJQ22" s="8"/>
      <c r="MJR22" s="268"/>
      <c r="MJS22" s="8"/>
      <c r="MJT22" s="268"/>
      <c r="MJU22" s="8"/>
      <c r="MJV22" s="268"/>
      <c r="MJW22" s="8"/>
      <c r="MJX22" s="268"/>
      <c r="MJY22" s="8"/>
      <c r="MJZ22" s="268"/>
      <c r="MKA22" s="8"/>
      <c r="MKB22" s="268"/>
      <c r="MKC22" s="8"/>
      <c r="MKD22" s="268"/>
      <c r="MKE22" s="8"/>
      <c r="MKF22" s="268"/>
      <c r="MKG22" s="8"/>
      <c r="MKH22" s="268"/>
      <c r="MKI22" s="8"/>
      <c r="MKJ22" s="268"/>
      <c r="MKK22" s="8"/>
      <c r="MKL22" s="268"/>
      <c r="MKM22" s="8"/>
      <c r="MKN22" s="268"/>
      <c r="MKO22" s="8"/>
      <c r="MKP22" s="268"/>
      <c r="MKQ22" s="8"/>
      <c r="MKR22" s="268"/>
      <c r="MKS22" s="8"/>
      <c r="MKT22" s="268"/>
      <c r="MKU22" s="8"/>
      <c r="MKV22" s="268"/>
      <c r="MKW22" s="8"/>
      <c r="MKX22" s="268"/>
      <c r="MKY22" s="8"/>
      <c r="MKZ22" s="268"/>
      <c r="MLA22" s="8"/>
      <c r="MLB22" s="268"/>
      <c r="MLC22" s="8"/>
      <c r="MLD22" s="268"/>
      <c r="MLE22" s="8"/>
      <c r="MLF22" s="268"/>
      <c r="MLG22" s="8"/>
      <c r="MLH22" s="268"/>
      <c r="MLI22" s="8"/>
      <c r="MLJ22" s="268"/>
      <c r="MLK22" s="8"/>
      <c r="MLL22" s="268"/>
      <c r="MLM22" s="8"/>
      <c r="MLN22" s="268"/>
      <c r="MLO22" s="8"/>
      <c r="MLP22" s="268"/>
      <c r="MLQ22" s="8"/>
      <c r="MLR22" s="268"/>
      <c r="MLS22" s="8"/>
      <c r="MLT22" s="268"/>
      <c r="MLU22" s="8"/>
      <c r="MLV22" s="268"/>
      <c r="MLW22" s="8"/>
      <c r="MLX22" s="268"/>
      <c r="MLY22" s="8"/>
      <c r="MLZ22" s="268"/>
      <c r="MMA22" s="8"/>
      <c r="MMB22" s="268"/>
      <c r="MMC22" s="8"/>
      <c r="MMD22" s="268"/>
      <c r="MME22" s="8"/>
      <c r="MMF22" s="268"/>
      <c r="MMG22" s="8"/>
      <c r="MMH22" s="268"/>
      <c r="MMI22" s="8"/>
      <c r="MMJ22" s="268"/>
      <c r="MMK22" s="8"/>
      <c r="MML22" s="268"/>
      <c r="MMM22" s="8"/>
      <c r="MMN22" s="268"/>
      <c r="MMO22" s="8"/>
      <c r="MMP22" s="268"/>
      <c r="MMQ22" s="8"/>
      <c r="MMR22" s="268"/>
      <c r="MMS22" s="8"/>
      <c r="MMT22" s="268"/>
      <c r="MMU22" s="8"/>
      <c r="MMV22" s="268"/>
      <c r="MMW22" s="8"/>
      <c r="MMX22" s="268"/>
      <c r="MMY22" s="8"/>
      <c r="MMZ22" s="268"/>
      <c r="MNA22" s="8"/>
      <c r="MNB22" s="268"/>
      <c r="MNC22" s="8"/>
      <c r="MND22" s="268"/>
      <c r="MNE22" s="8"/>
      <c r="MNF22" s="268"/>
      <c r="MNG22" s="8"/>
      <c r="MNH22" s="268"/>
      <c r="MNI22" s="8"/>
      <c r="MNJ22" s="268"/>
      <c r="MNK22" s="8"/>
      <c r="MNL22" s="268"/>
      <c r="MNM22" s="8"/>
      <c r="MNN22" s="268"/>
      <c r="MNO22" s="8"/>
      <c r="MNP22" s="268"/>
      <c r="MNQ22" s="8"/>
      <c r="MNR22" s="268"/>
      <c r="MNS22" s="8"/>
      <c r="MNT22" s="268"/>
      <c r="MNU22" s="8"/>
      <c r="MNV22" s="268"/>
      <c r="MNW22" s="8"/>
      <c r="MNX22" s="268"/>
      <c r="MNY22" s="8"/>
      <c r="MNZ22" s="268"/>
      <c r="MOA22" s="8"/>
      <c r="MOB22" s="268"/>
      <c r="MOC22" s="8"/>
      <c r="MOD22" s="268"/>
      <c r="MOE22" s="8"/>
      <c r="MOF22" s="268"/>
      <c r="MOG22" s="8"/>
      <c r="MOH22" s="268"/>
      <c r="MOI22" s="8"/>
      <c r="MOJ22" s="268"/>
      <c r="MOK22" s="8"/>
      <c r="MOL22" s="268"/>
      <c r="MOM22" s="8"/>
      <c r="MON22" s="268"/>
      <c r="MOO22" s="8"/>
      <c r="MOP22" s="268"/>
      <c r="MOQ22" s="8"/>
      <c r="MOR22" s="268"/>
      <c r="MOS22" s="8"/>
      <c r="MOT22" s="268"/>
      <c r="MOU22" s="8"/>
      <c r="MOV22" s="268"/>
      <c r="MOW22" s="8"/>
      <c r="MOX22" s="268"/>
      <c r="MOY22" s="8"/>
      <c r="MOZ22" s="268"/>
      <c r="MPA22" s="8"/>
      <c r="MPB22" s="268"/>
      <c r="MPC22" s="8"/>
      <c r="MPD22" s="268"/>
      <c r="MPE22" s="8"/>
      <c r="MPF22" s="268"/>
      <c r="MPG22" s="8"/>
      <c r="MPH22" s="268"/>
      <c r="MPI22" s="8"/>
      <c r="MPJ22" s="268"/>
      <c r="MPK22" s="8"/>
      <c r="MPL22" s="268"/>
      <c r="MPM22" s="8"/>
      <c r="MPN22" s="268"/>
      <c r="MPO22" s="8"/>
      <c r="MPP22" s="268"/>
      <c r="MPQ22" s="8"/>
      <c r="MPR22" s="268"/>
      <c r="MPS22" s="8"/>
      <c r="MPT22" s="268"/>
      <c r="MPU22" s="8"/>
      <c r="MPV22" s="268"/>
      <c r="MPW22" s="8"/>
      <c r="MPX22" s="268"/>
      <c r="MPY22" s="8"/>
      <c r="MPZ22" s="268"/>
      <c r="MQA22" s="8"/>
      <c r="MQB22" s="268"/>
      <c r="MQC22" s="8"/>
      <c r="MQD22" s="268"/>
      <c r="MQE22" s="8"/>
      <c r="MQF22" s="268"/>
      <c r="MQG22" s="8"/>
      <c r="MQH22" s="268"/>
      <c r="MQI22" s="8"/>
      <c r="MQJ22" s="268"/>
      <c r="MQK22" s="8"/>
      <c r="MQL22" s="268"/>
      <c r="MQM22" s="8"/>
      <c r="MQN22" s="268"/>
      <c r="MQO22" s="8"/>
      <c r="MQP22" s="268"/>
      <c r="MQQ22" s="8"/>
      <c r="MQR22" s="268"/>
      <c r="MQS22" s="8"/>
      <c r="MQT22" s="268"/>
      <c r="MQU22" s="8"/>
      <c r="MQV22" s="268"/>
      <c r="MQW22" s="8"/>
      <c r="MQX22" s="268"/>
      <c r="MQY22" s="8"/>
      <c r="MQZ22" s="268"/>
      <c r="MRA22" s="8"/>
      <c r="MRB22" s="268"/>
      <c r="MRC22" s="8"/>
      <c r="MRD22" s="268"/>
      <c r="MRE22" s="8"/>
      <c r="MRF22" s="268"/>
      <c r="MRG22" s="8"/>
      <c r="MRH22" s="268"/>
      <c r="MRI22" s="8"/>
      <c r="MRJ22" s="268"/>
      <c r="MRK22" s="8"/>
      <c r="MRL22" s="268"/>
      <c r="MRM22" s="8"/>
      <c r="MRN22" s="268"/>
      <c r="MRO22" s="8"/>
      <c r="MRP22" s="268"/>
      <c r="MRQ22" s="8"/>
      <c r="MRR22" s="268"/>
      <c r="MRS22" s="8"/>
      <c r="MRT22" s="268"/>
      <c r="MRU22" s="8"/>
      <c r="MRV22" s="268"/>
      <c r="MRW22" s="8"/>
      <c r="MRX22" s="268"/>
      <c r="MRY22" s="8"/>
      <c r="MRZ22" s="268"/>
      <c r="MSA22" s="8"/>
      <c r="MSB22" s="268"/>
      <c r="MSC22" s="8"/>
      <c r="MSD22" s="268"/>
      <c r="MSE22" s="8"/>
      <c r="MSF22" s="268"/>
      <c r="MSG22" s="8"/>
      <c r="MSH22" s="268"/>
      <c r="MSI22" s="8"/>
      <c r="MSJ22" s="268"/>
      <c r="MSK22" s="8"/>
      <c r="MSL22" s="268"/>
      <c r="MSM22" s="8"/>
      <c r="MSN22" s="268"/>
      <c r="MSO22" s="8"/>
      <c r="MSP22" s="268"/>
      <c r="MSQ22" s="8"/>
      <c r="MSR22" s="268"/>
      <c r="MSS22" s="8"/>
      <c r="MST22" s="268"/>
      <c r="MSU22" s="8"/>
      <c r="MSV22" s="268"/>
      <c r="MSW22" s="8"/>
      <c r="MSX22" s="268"/>
      <c r="MSY22" s="8"/>
      <c r="MSZ22" s="268"/>
      <c r="MTA22" s="8"/>
      <c r="MTB22" s="268"/>
      <c r="MTC22" s="8"/>
      <c r="MTD22" s="268"/>
      <c r="MTE22" s="8"/>
      <c r="MTF22" s="268"/>
      <c r="MTG22" s="8"/>
      <c r="MTH22" s="268"/>
      <c r="MTI22" s="8"/>
      <c r="MTJ22" s="268"/>
      <c r="MTK22" s="8"/>
      <c r="MTL22" s="268"/>
      <c r="MTM22" s="8"/>
      <c r="MTN22" s="268"/>
      <c r="MTO22" s="8"/>
      <c r="MTP22" s="268"/>
      <c r="MTQ22" s="8"/>
      <c r="MTR22" s="268"/>
      <c r="MTS22" s="8"/>
      <c r="MTT22" s="268"/>
      <c r="MTU22" s="8"/>
      <c r="MTV22" s="268"/>
      <c r="MTW22" s="8"/>
      <c r="MTX22" s="268"/>
      <c r="MTY22" s="8"/>
      <c r="MTZ22" s="268"/>
      <c r="MUA22" s="8"/>
      <c r="MUB22" s="268"/>
      <c r="MUC22" s="8"/>
      <c r="MUD22" s="268"/>
      <c r="MUE22" s="8"/>
      <c r="MUF22" s="268"/>
      <c r="MUG22" s="8"/>
      <c r="MUH22" s="268"/>
      <c r="MUI22" s="8"/>
      <c r="MUJ22" s="268"/>
      <c r="MUK22" s="8"/>
      <c r="MUL22" s="268"/>
      <c r="MUM22" s="8"/>
      <c r="MUN22" s="268"/>
      <c r="MUO22" s="8"/>
      <c r="MUP22" s="268"/>
      <c r="MUQ22" s="8"/>
      <c r="MUR22" s="268"/>
      <c r="MUS22" s="8"/>
      <c r="MUT22" s="268"/>
      <c r="MUU22" s="8"/>
      <c r="MUV22" s="268"/>
      <c r="MUW22" s="8"/>
      <c r="MUX22" s="268"/>
      <c r="MUY22" s="8"/>
      <c r="MUZ22" s="268"/>
      <c r="MVA22" s="8"/>
      <c r="MVB22" s="268"/>
      <c r="MVC22" s="8"/>
      <c r="MVD22" s="268"/>
      <c r="MVE22" s="8"/>
      <c r="MVF22" s="268"/>
      <c r="MVG22" s="8"/>
      <c r="MVH22" s="268"/>
      <c r="MVI22" s="8"/>
      <c r="MVJ22" s="268"/>
      <c r="MVK22" s="8"/>
      <c r="MVL22" s="268"/>
      <c r="MVM22" s="8"/>
      <c r="MVN22" s="268"/>
      <c r="MVO22" s="8"/>
      <c r="MVP22" s="268"/>
      <c r="MVQ22" s="8"/>
      <c r="MVR22" s="268"/>
      <c r="MVS22" s="8"/>
      <c r="MVT22" s="268"/>
      <c r="MVU22" s="8"/>
      <c r="MVV22" s="268"/>
      <c r="MVW22" s="8"/>
      <c r="MVX22" s="268"/>
      <c r="MVY22" s="8"/>
      <c r="MVZ22" s="268"/>
      <c r="MWA22" s="8"/>
      <c r="MWB22" s="268"/>
      <c r="MWC22" s="8"/>
      <c r="MWD22" s="268"/>
      <c r="MWE22" s="8"/>
      <c r="MWF22" s="268"/>
      <c r="MWG22" s="8"/>
      <c r="MWH22" s="268"/>
      <c r="MWI22" s="8"/>
      <c r="MWJ22" s="268"/>
      <c r="MWK22" s="8"/>
      <c r="MWL22" s="268"/>
      <c r="MWM22" s="8"/>
      <c r="MWN22" s="268"/>
      <c r="MWO22" s="8"/>
      <c r="MWP22" s="268"/>
      <c r="MWQ22" s="8"/>
      <c r="MWR22" s="268"/>
      <c r="MWS22" s="8"/>
      <c r="MWT22" s="268"/>
      <c r="MWU22" s="8"/>
      <c r="MWV22" s="268"/>
      <c r="MWW22" s="8"/>
      <c r="MWX22" s="268"/>
      <c r="MWY22" s="8"/>
      <c r="MWZ22" s="268"/>
      <c r="MXA22" s="8"/>
      <c r="MXB22" s="268"/>
      <c r="MXC22" s="8"/>
      <c r="MXD22" s="268"/>
      <c r="MXE22" s="8"/>
      <c r="MXF22" s="268"/>
      <c r="MXG22" s="8"/>
      <c r="MXH22" s="268"/>
      <c r="MXI22" s="8"/>
      <c r="MXJ22" s="268"/>
      <c r="MXK22" s="8"/>
      <c r="MXL22" s="268"/>
      <c r="MXM22" s="8"/>
      <c r="MXN22" s="268"/>
      <c r="MXO22" s="8"/>
      <c r="MXP22" s="268"/>
      <c r="MXQ22" s="8"/>
      <c r="MXR22" s="268"/>
      <c r="MXS22" s="8"/>
      <c r="MXT22" s="268"/>
      <c r="MXU22" s="8"/>
      <c r="MXV22" s="268"/>
      <c r="MXW22" s="8"/>
      <c r="MXX22" s="268"/>
      <c r="MXY22" s="8"/>
      <c r="MXZ22" s="268"/>
      <c r="MYA22" s="8"/>
      <c r="MYB22" s="268"/>
      <c r="MYC22" s="8"/>
      <c r="MYD22" s="268"/>
      <c r="MYE22" s="8"/>
      <c r="MYF22" s="268"/>
      <c r="MYG22" s="8"/>
      <c r="MYH22" s="268"/>
      <c r="MYI22" s="8"/>
      <c r="MYJ22" s="268"/>
      <c r="MYK22" s="8"/>
      <c r="MYL22" s="268"/>
      <c r="MYM22" s="8"/>
      <c r="MYN22" s="268"/>
      <c r="MYO22" s="8"/>
      <c r="MYP22" s="268"/>
      <c r="MYQ22" s="8"/>
      <c r="MYR22" s="268"/>
      <c r="MYS22" s="8"/>
      <c r="MYT22" s="268"/>
      <c r="MYU22" s="8"/>
      <c r="MYV22" s="268"/>
      <c r="MYW22" s="8"/>
      <c r="MYX22" s="268"/>
      <c r="MYY22" s="8"/>
      <c r="MYZ22" s="268"/>
      <c r="MZA22" s="8"/>
      <c r="MZB22" s="268"/>
      <c r="MZC22" s="8"/>
      <c r="MZD22" s="268"/>
      <c r="MZE22" s="8"/>
      <c r="MZF22" s="268"/>
      <c r="MZG22" s="8"/>
      <c r="MZH22" s="268"/>
      <c r="MZI22" s="8"/>
      <c r="MZJ22" s="268"/>
      <c r="MZK22" s="8"/>
      <c r="MZL22" s="268"/>
      <c r="MZM22" s="8"/>
      <c r="MZN22" s="268"/>
      <c r="MZO22" s="8"/>
      <c r="MZP22" s="268"/>
      <c r="MZQ22" s="8"/>
      <c r="MZR22" s="268"/>
      <c r="MZS22" s="8"/>
      <c r="MZT22" s="268"/>
      <c r="MZU22" s="8"/>
      <c r="MZV22" s="268"/>
      <c r="MZW22" s="8"/>
      <c r="MZX22" s="268"/>
      <c r="MZY22" s="8"/>
      <c r="MZZ22" s="268"/>
      <c r="NAA22" s="8"/>
      <c r="NAB22" s="268"/>
      <c r="NAC22" s="8"/>
      <c r="NAD22" s="268"/>
      <c r="NAE22" s="8"/>
      <c r="NAF22" s="268"/>
      <c r="NAG22" s="8"/>
      <c r="NAH22" s="268"/>
      <c r="NAI22" s="8"/>
      <c r="NAJ22" s="268"/>
      <c r="NAK22" s="8"/>
      <c r="NAL22" s="268"/>
      <c r="NAM22" s="8"/>
      <c r="NAN22" s="268"/>
      <c r="NAO22" s="8"/>
      <c r="NAP22" s="268"/>
      <c r="NAQ22" s="8"/>
      <c r="NAR22" s="268"/>
      <c r="NAS22" s="8"/>
      <c r="NAT22" s="268"/>
      <c r="NAU22" s="8"/>
      <c r="NAV22" s="268"/>
      <c r="NAW22" s="8"/>
      <c r="NAX22" s="268"/>
      <c r="NAY22" s="8"/>
      <c r="NAZ22" s="268"/>
      <c r="NBA22" s="8"/>
      <c r="NBB22" s="268"/>
      <c r="NBC22" s="8"/>
      <c r="NBD22" s="268"/>
      <c r="NBE22" s="8"/>
      <c r="NBF22" s="268"/>
      <c r="NBG22" s="8"/>
      <c r="NBH22" s="268"/>
      <c r="NBI22" s="8"/>
      <c r="NBJ22" s="268"/>
      <c r="NBK22" s="8"/>
      <c r="NBL22" s="268"/>
      <c r="NBM22" s="8"/>
      <c r="NBN22" s="268"/>
      <c r="NBO22" s="8"/>
      <c r="NBP22" s="268"/>
      <c r="NBQ22" s="8"/>
      <c r="NBR22" s="268"/>
      <c r="NBS22" s="8"/>
      <c r="NBT22" s="268"/>
      <c r="NBU22" s="8"/>
      <c r="NBV22" s="268"/>
      <c r="NBW22" s="8"/>
      <c r="NBX22" s="268"/>
      <c r="NBY22" s="8"/>
      <c r="NBZ22" s="268"/>
      <c r="NCA22" s="8"/>
      <c r="NCB22" s="268"/>
      <c r="NCC22" s="8"/>
      <c r="NCD22" s="268"/>
      <c r="NCE22" s="8"/>
      <c r="NCF22" s="268"/>
      <c r="NCG22" s="8"/>
      <c r="NCH22" s="268"/>
      <c r="NCI22" s="8"/>
      <c r="NCJ22" s="268"/>
      <c r="NCK22" s="8"/>
      <c r="NCL22" s="268"/>
      <c r="NCM22" s="8"/>
      <c r="NCN22" s="268"/>
      <c r="NCO22" s="8"/>
      <c r="NCP22" s="268"/>
      <c r="NCQ22" s="8"/>
      <c r="NCR22" s="268"/>
      <c r="NCS22" s="8"/>
      <c r="NCT22" s="268"/>
      <c r="NCU22" s="8"/>
      <c r="NCV22" s="268"/>
      <c r="NCW22" s="8"/>
      <c r="NCX22" s="268"/>
      <c r="NCY22" s="8"/>
      <c r="NCZ22" s="268"/>
      <c r="NDA22" s="8"/>
      <c r="NDB22" s="268"/>
      <c r="NDC22" s="8"/>
      <c r="NDD22" s="268"/>
      <c r="NDE22" s="8"/>
      <c r="NDF22" s="268"/>
      <c r="NDG22" s="8"/>
      <c r="NDH22" s="268"/>
      <c r="NDI22" s="8"/>
      <c r="NDJ22" s="268"/>
      <c r="NDK22" s="8"/>
      <c r="NDL22" s="268"/>
      <c r="NDM22" s="8"/>
      <c r="NDN22" s="268"/>
      <c r="NDO22" s="8"/>
      <c r="NDP22" s="268"/>
      <c r="NDQ22" s="8"/>
      <c r="NDR22" s="268"/>
      <c r="NDS22" s="8"/>
      <c r="NDT22" s="268"/>
      <c r="NDU22" s="8"/>
      <c r="NDV22" s="268"/>
      <c r="NDW22" s="8"/>
      <c r="NDX22" s="268"/>
      <c r="NDY22" s="8"/>
      <c r="NDZ22" s="268"/>
      <c r="NEA22" s="8"/>
      <c r="NEB22" s="268"/>
      <c r="NEC22" s="8"/>
      <c r="NED22" s="268"/>
      <c r="NEE22" s="8"/>
      <c r="NEF22" s="268"/>
      <c r="NEG22" s="8"/>
      <c r="NEH22" s="268"/>
      <c r="NEI22" s="8"/>
      <c r="NEJ22" s="268"/>
      <c r="NEK22" s="8"/>
      <c r="NEL22" s="268"/>
      <c r="NEM22" s="8"/>
      <c r="NEN22" s="268"/>
      <c r="NEO22" s="8"/>
      <c r="NEP22" s="268"/>
      <c r="NEQ22" s="8"/>
      <c r="NER22" s="268"/>
      <c r="NES22" s="8"/>
      <c r="NET22" s="268"/>
      <c r="NEU22" s="8"/>
      <c r="NEV22" s="268"/>
      <c r="NEW22" s="8"/>
      <c r="NEX22" s="268"/>
      <c r="NEY22" s="8"/>
      <c r="NEZ22" s="268"/>
      <c r="NFA22" s="8"/>
      <c r="NFB22" s="268"/>
      <c r="NFC22" s="8"/>
      <c r="NFD22" s="268"/>
      <c r="NFE22" s="8"/>
      <c r="NFF22" s="268"/>
      <c r="NFG22" s="8"/>
      <c r="NFH22" s="268"/>
      <c r="NFI22" s="8"/>
      <c r="NFJ22" s="268"/>
      <c r="NFK22" s="8"/>
      <c r="NFL22" s="268"/>
      <c r="NFM22" s="8"/>
      <c r="NFN22" s="268"/>
      <c r="NFO22" s="8"/>
      <c r="NFP22" s="268"/>
      <c r="NFQ22" s="8"/>
      <c r="NFR22" s="268"/>
      <c r="NFS22" s="8"/>
      <c r="NFT22" s="268"/>
      <c r="NFU22" s="8"/>
      <c r="NFV22" s="268"/>
      <c r="NFW22" s="8"/>
      <c r="NFX22" s="268"/>
      <c r="NFY22" s="8"/>
      <c r="NFZ22" s="268"/>
      <c r="NGA22" s="8"/>
      <c r="NGB22" s="268"/>
      <c r="NGC22" s="8"/>
      <c r="NGD22" s="268"/>
      <c r="NGE22" s="8"/>
      <c r="NGF22" s="268"/>
      <c r="NGG22" s="8"/>
      <c r="NGH22" s="268"/>
      <c r="NGI22" s="8"/>
      <c r="NGJ22" s="268"/>
      <c r="NGK22" s="8"/>
      <c r="NGL22" s="268"/>
      <c r="NGM22" s="8"/>
      <c r="NGN22" s="268"/>
      <c r="NGO22" s="8"/>
      <c r="NGP22" s="268"/>
      <c r="NGQ22" s="8"/>
      <c r="NGR22" s="268"/>
      <c r="NGS22" s="8"/>
      <c r="NGT22" s="268"/>
      <c r="NGU22" s="8"/>
      <c r="NGV22" s="268"/>
      <c r="NGW22" s="8"/>
      <c r="NGX22" s="268"/>
      <c r="NGY22" s="8"/>
      <c r="NGZ22" s="268"/>
      <c r="NHA22" s="8"/>
      <c r="NHB22" s="268"/>
      <c r="NHC22" s="8"/>
      <c r="NHD22" s="268"/>
      <c r="NHE22" s="8"/>
      <c r="NHF22" s="268"/>
      <c r="NHG22" s="8"/>
      <c r="NHH22" s="268"/>
      <c r="NHI22" s="8"/>
      <c r="NHJ22" s="268"/>
      <c r="NHK22" s="8"/>
      <c r="NHL22" s="268"/>
      <c r="NHM22" s="8"/>
      <c r="NHN22" s="268"/>
      <c r="NHO22" s="8"/>
      <c r="NHP22" s="268"/>
      <c r="NHQ22" s="8"/>
      <c r="NHR22" s="268"/>
      <c r="NHS22" s="8"/>
      <c r="NHT22" s="268"/>
      <c r="NHU22" s="8"/>
      <c r="NHV22" s="268"/>
      <c r="NHW22" s="8"/>
      <c r="NHX22" s="268"/>
      <c r="NHY22" s="8"/>
      <c r="NHZ22" s="268"/>
      <c r="NIA22" s="8"/>
      <c r="NIB22" s="268"/>
      <c r="NIC22" s="8"/>
      <c r="NID22" s="268"/>
      <c r="NIE22" s="8"/>
      <c r="NIF22" s="268"/>
      <c r="NIG22" s="8"/>
      <c r="NIH22" s="268"/>
      <c r="NII22" s="8"/>
      <c r="NIJ22" s="268"/>
      <c r="NIK22" s="8"/>
      <c r="NIL22" s="268"/>
      <c r="NIM22" s="8"/>
      <c r="NIN22" s="268"/>
      <c r="NIO22" s="8"/>
      <c r="NIP22" s="268"/>
      <c r="NIQ22" s="8"/>
      <c r="NIR22" s="268"/>
      <c r="NIS22" s="8"/>
      <c r="NIT22" s="268"/>
      <c r="NIU22" s="8"/>
      <c r="NIV22" s="268"/>
      <c r="NIW22" s="8"/>
      <c r="NIX22" s="268"/>
      <c r="NIY22" s="8"/>
      <c r="NIZ22" s="268"/>
      <c r="NJA22" s="8"/>
      <c r="NJB22" s="268"/>
      <c r="NJC22" s="8"/>
      <c r="NJD22" s="268"/>
      <c r="NJE22" s="8"/>
      <c r="NJF22" s="268"/>
      <c r="NJG22" s="8"/>
      <c r="NJH22" s="268"/>
      <c r="NJI22" s="8"/>
      <c r="NJJ22" s="268"/>
      <c r="NJK22" s="8"/>
      <c r="NJL22" s="268"/>
      <c r="NJM22" s="8"/>
      <c r="NJN22" s="268"/>
      <c r="NJO22" s="8"/>
      <c r="NJP22" s="268"/>
      <c r="NJQ22" s="8"/>
      <c r="NJR22" s="268"/>
      <c r="NJS22" s="8"/>
      <c r="NJT22" s="268"/>
      <c r="NJU22" s="8"/>
      <c r="NJV22" s="268"/>
      <c r="NJW22" s="8"/>
      <c r="NJX22" s="268"/>
      <c r="NJY22" s="8"/>
      <c r="NJZ22" s="268"/>
      <c r="NKA22" s="8"/>
      <c r="NKB22" s="268"/>
      <c r="NKC22" s="8"/>
      <c r="NKD22" s="268"/>
      <c r="NKE22" s="8"/>
      <c r="NKF22" s="268"/>
      <c r="NKG22" s="8"/>
      <c r="NKH22" s="268"/>
      <c r="NKI22" s="8"/>
      <c r="NKJ22" s="268"/>
      <c r="NKK22" s="8"/>
      <c r="NKL22" s="268"/>
      <c r="NKM22" s="8"/>
      <c r="NKN22" s="268"/>
      <c r="NKO22" s="8"/>
      <c r="NKP22" s="268"/>
      <c r="NKQ22" s="8"/>
      <c r="NKR22" s="268"/>
      <c r="NKS22" s="8"/>
      <c r="NKT22" s="268"/>
      <c r="NKU22" s="8"/>
      <c r="NKV22" s="268"/>
      <c r="NKW22" s="8"/>
      <c r="NKX22" s="268"/>
      <c r="NKY22" s="8"/>
      <c r="NKZ22" s="268"/>
      <c r="NLA22" s="8"/>
      <c r="NLB22" s="268"/>
      <c r="NLC22" s="8"/>
      <c r="NLD22" s="268"/>
      <c r="NLE22" s="8"/>
      <c r="NLF22" s="268"/>
      <c r="NLG22" s="8"/>
      <c r="NLH22" s="268"/>
      <c r="NLI22" s="8"/>
      <c r="NLJ22" s="268"/>
      <c r="NLK22" s="8"/>
      <c r="NLL22" s="268"/>
      <c r="NLM22" s="8"/>
      <c r="NLN22" s="268"/>
      <c r="NLO22" s="8"/>
      <c r="NLP22" s="268"/>
      <c r="NLQ22" s="8"/>
      <c r="NLR22" s="268"/>
      <c r="NLS22" s="8"/>
      <c r="NLT22" s="268"/>
      <c r="NLU22" s="8"/>
      <c r="NLV22" s="268"/>
      <c r="NLW22" s="8"/>
      <c r="NLX22" s="268"/>
      <c r="NLY22" s="8"/>
      <c r="NLZ22" s="268"/>
      <c r="NMA22" s="8"/>
      <c r="NMB22" s="268"/>
      <c r="NMC22" s="8"/>
      <c r="NMD22" s="268"/>
      <c r="NME22" s="8"/>
      <c r="NMF22" s="268"/>
      <c r="NMG22" s="8"/>
      <c r="NMH22" s="268"/>
      <c r="NMI22" s="8"/>
      <c r="NMJ22" s="268"/>
      <c r="NMK22" s="8"/>
      <c r="NML22" s="268"/>
      <c r="NMM22" s="8"/>
      <c r="NMN22" s="268"/>
      <c r="NMO22" s="8"/>
      <c r="NMP22" s="268"/>
      <c r="NMQ22" s="8"/>
      <c r="NMR22" s="268"/>
      <c r="NMS22" s="8"/>
      <c r="NMT22" s="268"/>
      <c r="NMU22" s="8"/>
      <c r="NMV22" s="268"/>
      <c r="NMW22" s="8"/>
      <c r="NMX22" s="268"/>
      <c r="NMY22" s="8"/>
      <c r="NMZ22" s="268"/>
      <c r="NNA22" s="8"/>
      <c r="NNB22" s="268"/>
      <c r="NNC22" s="8"/>
      <c r="NND22" s="268"/>
      <c r="NNE22" s="8"/>
      <c r="NNF22" s="268"/>
      <c r="NNG22" s="8"/>
      <c r="NNH22" s="268"/>
      <c r="NNI22" s="8"/>
      <c r="NNJ22" s="268"/>
      <c r="NNK22" s="8"/>
      <c r="NNL22" s="268"/>
      <c r="NNM22" s="8"/>
      <c r="NNN22" s="268"/>
      <c r="NNO22" s="8"/>
      <c r="NNP22" s="268"/>
      <c r="NNQ22" s="8"/>
      <c r="NNR22" s="268"/>
      <c r="NNS22" s="8"/>
      <c r="NNT22" s="268"/>
      <c r="NNU22" s="8"/>
      <c r="NNV22" s="268"/>
      <c r="NNW22" s="8"/>
      <c r="NNX22" s="268"/>
      <c r="NNY22" s="8"/>
      <c r="NNZ22" s="268"/>
      <c r="NOA22" s="8"/>
      <c r="NOB22" s="268"/>
      <c r="NOC22" s="8"/>
      <c r="NOD22" s="268"/>
      <c r="NOE22" s="8"/>
      <c r="NOF22" s="268"/>
      <c r="NOG22" s="8"/>
      <c r="NOH22" s="268"/>
      <c r="NOI22" s="8"/>
      <c r="NOJ22" s="268"/>
      <c r="NOK22" s="8"/>
      <c r="NOL22" s="268"/>
      <c r="NOM22" s="8"/>
      <c r="NON22" s="268"/>
      <c r="NOO22" s="8"/>
      <c r="NOP22" s="268"/>
      <c r="NOQ22" s="8"/>
      <c r="NOR22" s="268"/>
      <c r="NOS22" s="8"/>
      <c r="NOT22" s="268"/>
      <c r="NOU22" s="8"/>
      <c r="NOV22" s="268"/>
      <c r="NOW22" s="8"/>
      <c r="NOX22" s="268"/>
      <c r="NOY22" s="8"/>
      <c r="NOZ22" s="268"/>
      <c r="NPA22" s="8"/>
      <c r="NPB22" s="268"/>
      <c r="NPC22" s="8"/>
      <c r="NPD22" s="268"/>
      <c r="NPE22" s="8"/>
      <c r="NPF22" s="268"/>
      <c r="NPG22" s="8"/>
      <c r="NPH22" s="268"/>
      <c r="NPI22" s="8"/>
      <c r="NPJ22" s="268"/>
      <c r="NPK22" s="8"/>
      <c r="NPL22" s="268"/>
      <c r="NPM22" s="8"/>
      <c r="NPN22" s="268"/>
      <c r="NPO22" s="8"/>
      <c r="NPP22" s="268"/>
      <c r="NPQ22" s="8"/>
      <c r="NPR22" s="268"/>
      <c r="NPS22" s="8"/>
      <c r="NPT22" s="268"/>
      <c r="NPU22" s="8"/>
      <c r="NPV22" s="268"/>
      <c r="NPW22" s="8"/>
      <c r="NPX22" s="268"/>
      <c r="NPY22" s="8"/>
      <c r="NPZ22" s="268"/>
      <c r="NQA22" s="8"/>
      <c r="NQB22" s="268"/>
      <c r="NQC22" s="8"/>
      <c r="NQD22" s="268"/>
      <c r="NQE22" s="8"/>
      <c r="NQF22" s="268"/>
      <c r="NQG22" s="8"/>
      <c r="NQH22" s="268"/>
      <c r="NQI22" s="8"/>
      <c r="NQJ22" s="268"/>
      <c r="NQK22" s="8"/>
      <c r="NQL22" s="268"/>
      <c r="NQM22" s="8"/>
      <c r="NQN22" s="268"/>
      <c r="NQO22" s="8"/>
      <c r="NQP22" s="268"/>
      <c r="NQQ22" s="8"/>
      <c r="NQR22" s="268"/>
      <c r="NQS22" s="8"/>
      <c r="NQT22" s="268"/>
      <c r="NQU22" s="8"/>
      <c r="NQV22" s="268"/>
      <c r="NQW22" s="8"/>
      <c r="NQX22" s="268"/>
      <c r="NQY22" s="8"/>
      <c r="NQZ22" s="268"/>
      <c r="NRA22" s="8"/>
      <c r="NRB22" s="268"/>
      <c r="NRC22" s="8"/>
      <c r="NRD22" s="268"/>
      <c r="NRE22" s="8"/>
      <c r="NRF22" s="268"/>
      <c r="NRG22" s="8"/>
      <c r="NRH22" s="268"/>
      <c r="NRI22" s="8"/>
      <c r="NRJ22" s="268"/>
      <c r="NRK22" s="8"/>
      <c r="NRL22" s="268"/>
      <c r="NRM22" s="8"/>
      <c r="NRN22" s="268"/>
      <c r="NRO22" s="8"/>
      <c r="NRP22" s="268"/>
      <c r="NRQ22" s="8"/>
      <c r="NRR22" s="268"/>
      <c r="NRS22" s="8"/>
      <c r="NRT22" s="268"/>
      <c r="NRU22" s="8"/>
      <c r="NRV22" s="268"/>
      <c r="NRW22" s="8"/>
      <c r="NRX22" s="268"/>
      <c r="NRY22" s="8"/>
      <c r="NRZ22" s="268"/>
      <c r="NSA22" s="8"/>
      <c r="NSB22" s="268"/>
      <c r="NSC22" s="8"/>
      <c r="NSD22" s="268"/>
      <c r="NSE22" s="8"/>
      <c r="NSF22" s="268"/>
      <c r="NSG22" s="8"/>
      <c r="NSH22" s="268"/>
      <c r="NSI22" s="8"/>
      <c r="NSJ22" s="268"/>
      <c r="NSK22" s="8"/>
      <c r="NSL22" s="268"/>
      <c r="NSM22" s="8"/>
      <c r="NSN22" s="268"/>
      <c r="NSO22" s="8"/>
      <c r="NSP22" s="268"/>
      <c r="NSQ22" s="8"/>
      <c r="NSR22" s="268"/>
      <c r="NSS22" s="8"/>
      <c r="NST22" s="268"/>
      <c r="NSU22" s="8"/>
      <c r="NSV22" s="268"/>
      <c r="NSW22" s="8"/>
      <c r="NSX22" s="268"/>
      <c r="NSY22" s="8"/>
      <c r="NSZ22" s="268"/>
      <c r="NTA22" s="8"/>
      <c r="NTB22" s="268"/>
      <c r="NTC22" s="8"/>
      <c r="NTD22" s="268"/>
      <c r="NTE22" s="8"/>
      <c r="NTF22" s="268"/>
      <c r="NTG22" s="8"/>
      <c r="NTH22" s="268"/>
      <c r="NTI22" s="8"/>
      <c r="NTJ22" s="268"/>
      <c r="NTK22" s="8"/>
      <c r="NTL22" s="268"/>
      <c r="NTM22" s="8"/>
      <c r="NTN22" s="268"/>
      <c r="NTO22" s="8"/>
      <c r="NTP22" s="268"/>
      <c r="NTQ22" s="8"/>
      <c r="NTR22" s="268"/>
      <c r="NTS22" s="8"/>
      <c r="NTT22" s="268"/>
      <c r="NTU22" s="8"/>
      <c r="NTV22" s="268"/>
      <c r="NTW22" s="8"/>
      <c r="NTX22" s="268"/>
      <c r="NTY22" s="8"/>
      <c r="NTZ22" s="268"/>
      <c r="NUA22" s="8"/>
      <c r="NUB22" s="268"/>
      <c r="NUC22" s="8"/>
      <c r="NUD22" s="268"/>
      <c r="NUE22" s="8"/>
      <c r="NUF22" s="268"/>
      <c r="NUG22" s="8"/>
      <c r="NUH22" s="268"/>
      <c r="NUI22" s="8"/>
      <c r="NUJ22" s="268"/>
      <c r="NUK22" s="8"/>
      <c r="NUL22" s="268"/>
      <c r="NUM22" s="8"/>
      <c r="NUN22" s="268"/>
      <c r="NUO22" s="8"/>
      <c r="NUP22" s="268"/>
      <c r="NUQ22" s="8"/>
      <c r="NUR22" s="268"/>
      <c r="NUS22" s="8"/>
      <c r="NUT22" s="268"/>
      <c r="NUU22" s="8"/>
      <c r="NUV22" s="268"/>
      <c r="NUW22" s="8"/>
      <c r="NUX22" s="268"/>
      <c r="NUY22" s="8"/>
      <c r="NUZ22" s="268"/>
      <c r="NVA22" s="8"/>
      <c r="NVB22" s="268"/>
      <c r="NVC22" s="8"/>
      <c r="NVD22" s="268"/>
      <c r="NVE22" s="8"/>
      <c r="NVF22" s="268"/>
      <c r="NVG22" s="8"/>
      <c r="NVH22" s="268"/>
      <c r="NVI22" s="8"/>
      <c r="NVJ22" s="268"/>
      <c r="NVK22" s="8"/>
      <c r="NVL22" s="268"/>
      <c r="NVM22" s="8"/>
      <c r="NVN22" s="268"/>
      <c r="NVO22" s="8"/>
      <c r="NVP22" s="268"/>
      <c r="NVQ22" s="8"/>
      <c r="NVR22" s="268"/>
      <c r="NVS22" s="8"/>
      <c r="NVT22" s="268"/>
      <c r="NVU22" s="8"/>
      <c r="NVV22" s="268"/>
      <c r="NVW22" s="8"/>
      <c r="NVX22" s="268"/>
      <c r="NVY22" s="8"/>
      <c r="NVZ22" s="268"/>
      <c r="NWA22" s="8"/>
      <c r="NWB22" s="268"/>
      <c r="NWC22" s="8"/>
      <c r="NWD22" s="268"/>
      <c r="NWE22" s="8"/>
      <c r="NWF22" s="268"/>
      <c r="NWG22" s="8"/>
      <c r="NWH22" s="268"/>
      <c r="NWI22" s="8"/>
      <c r="NWJ22" s="268"/>
      <c r="NWK22" s="8"/>
      <c r="NWL22" s="268"/>
      <c r="NWM22" s="8"/>
      <c r="NWN22" s="268"/>
      <c r="NWO22" s="8"/>
      <c r="NWP22" s="268"/>
      <c r="NWQ22" s="8"/>
      <c r="NWR22" s="268"/>
      <c r="NWS22" s="8"/>
      <c r="NWT22" s="268"/>
      <c r="NWU22" s="8"/>
      <c r="NWV22" s="268"/>
      <c r="NWW22" s="8"/>
      <c r="NWX22" s="268"/>
      <c r="NWY22" s="8"/>
      <c r="NWZ22" s="268"/>
      <c r="NXA22" s="8"/>
      <c r="NXB22" s="268"/>
      <c r="NXC22" s="8"/>
      <c r="NXD22" s="268"/>
      <c r="NXE22" s="8"/>
      <c r="NXF22" s="268"/>
      <c r="NXG22" s="8"/>
      <c r="NXH22" s="268"/>
      <c r="NXI22" s="8"/>
      <c r="NXJ22" s="268"/>
      <c r="NXK22" s="8"/>
      <c r="NXL22" s="268"/>
      <c r="NXM22" s="8"/>
      <c r="NXN22" s="268"/>
      <c r="NXO22" s="8"/>
      <c r="NXP22" s="268"/>
      <c r="NXQ22" s="8"/>
      <c r="NXR22" s="268"/>
      <c r="NXS22" s="8"/>
      <c r="NXT22" s="268"/>
      <c r="NXU22" s="8"/>
      <c r="NXV22" s="268"/>
      <c r="NXW22" s="8"/>
      <c r="NXX22" s="268"/>
      <c r="NXY22" s="8"/>
      <c r="NXZ22" s="268"/>
      <c r="NYA22" s="8"/>
      <c r="NYB22" s="268"/>
      <c r="NYC22" s="8"/>
      <c r="NYD22" s="268"/>
      <c r="NYE22" s="8"/>
      <c r="NYF22" s="268"/>
      <c r="NYG22" s="8"/>
      <c r="NYH22" s="268"/>
      <c r="NYI22" s="8"/>
      <c r="NYJ22" s="268"/>
      <c r="NYK22" s="8"/>
      <c r="NYL22" s="268"/>
      <c r="NYM22" s="8"/>
      <c r="NYN22" s="268"/>
      <c r="NYO22" s="8"/>
      <c r="NYP22" s="268"/>
      <c r="NYQ22" s="8"/>
      <c r="NYR22" s="268"/>
      <c r="NYS22" s="8"/>
      <c r="NYT22" s="268"/>
      <c r="NYU22" s="8"/>
      <c r="NYV22" s="268"/>
      <c r="NYW22" s="8"/>
      <c r="NYX22" s="268"/>
      <c r="NYY22" s="8"/>
      <c r="NYZ22" s="268"/>
      <c r="NZA22" s="8"/>
      <c r="NZB22" s="268"/>
      <c r="NZC22" s="8"/>
      <c r="NZD22" s="268"/>
      <c r="NZE22" s="8"/>
      <c r="NZF22" s="268"/>
      <c r="NZG22" s="8"/>
      <c r="NZH22" s="268"/>
      <c r="NZI22" s="8"/>
      <c r="NZJ22" s="268"/>
      <c r="NZK22" s="8"/>
      <c r="NZL22" s="268"/>
      <c r="NZM22" s="8"/>
      <c r="NZN22" s="268"/>
      <c r="NZO22" s="8"/>
      <c r="NZP22" s="268"/>
      <c r="NZQ22" s="8"/>
      <c r="NZR22" s="268"/>
      <c r="NZS22" s="8"/>
      <c r="NZT22" s="268"/>
      <c r="NZU22" s="8"/>
      <c r="NZV22" s="268"/>
      <c r="NZW22" s="8"/>
      <c r="NZX22" s="268"/>
      <c r="NZY22" s="8"/>
      <c r="NZZ22" s="268"/>
      <c r="OAA22" s="8"/>
      <c r="OAB22" s="268"/>
      <c r="OAC22" s="8"/>
      <c r="OAD22" s="268"/>
      <c r="OAE22" s="8"/>
      <c r="OAF22" s="268"/>
      <c r="OAG22" s="8"/>
      <c r="OAH22" s="268"/>
      <c r="OAI22" s="8"/>
      <c r="OAJ22" s="268"/>
      <c r="OAK22" s="8"/>
      <c r="OAL22" s="268"/>
      <c r="OAM22" s="8"/>
      <c r="OAN22" s="268"/>
      <c r="OAO22" s="8"/>
      <c r="OAP22" s="268"/>
      <c r="OAQ22" s="8"/>
      <c r="OAR22" s="268"/>
      <c r="OAS22" s="8"/>
      <c r="OAT22" s="268"/>
      <c r="OAU22" s="8"/>
      <c r="OAV22" s="268"/>
      <c r="OAW22" s="8"/>
      <c r="OAX22" s="268"/>
      <c r="OAY22" s="8"/>
      <c r="OAZ22" s="268"/>
      <c r="OBA22" s="8"/>
      <c r="OBB22" s="268"/>
      <c r="OBC22" s="8"/>
      <c r="OBD22" s="268"/>
      <c r="OBE22" s="8"/>
      <c r="OBF22" s="268"/>
      <c r="OBG22" s="8"/>
      <c r="OBH22" s="268"/>
      <c r="OBI22" s="8"/>
      <c r="OBJ22" s="268"/>
      <c r="OBK22" s="8"/>
      <c r="OBL22" s="268"/>
      <c r="OBM22" s="8"/>
      <c r="OBN22" s="268"/>
      <c r="OBO22" s="8"/>
      <c r="OBP22" s="268"/>
      <c r="OBQ22" s="8"/>
      <c r="OBR22" s="268"/>
      <c r="OBS22" s="8"/>
      <c r="OBT22" s="268"/>
      <c r="OBU22" s="8"/>
      <c r="OBV22" s="268"/>
      <c r="OBW22" s="8"/>
      <c r="OBX22" s="268"/>
      <c r="OBY22" s="8"/>
      <c r="OBZ22" s="268"/>
      <c r="OCA22" s="8"/>
      <c r="OCB22" s="268"/>
      <c r="OCC22" s="8"/>
      <c r="OCD22" s="268"/>
      <c r="OCE22" s="8"/>
      <c r="OCF22" s="268"/>
      <c r="OCG22" s="8"/>
      <c r="OCH22" s="268"/>
      <c r="OCI22" s="8"/>
      <c r="OCJ22" s="268"/>
      <c r="OCK22" s="8"/>
      <c r="OCL22" s="268"/>
      <c r="OCM22" s="8"/>
      <c r="OCN22" s="268"/>
      <c r="OCO22" s="8"/>
      <c r="OCP22" s="268"/>
      <c r="OCQ22" s="8"/>
      <c r="OCR22" s="268"/>
      <c r="OCS22" s="8"/>
      <c r="OCT22" s="268"/>
      <c r="OCU22" s="8"/>
      <c r="OCV22" s="268"/>
      <c r="OCW22" s="8"/>
      <c r="OCX22" s="268"/>
      <c r="OCY22" s="8"/>
      <c r="OCZ22" s="268"/>
      <c r="ODA22" s="8"/>
      <c r="ODB22" s="268"/>
      <c r="ODC22" s="8"/>
      <c r="ODD22" s="268"/>
      <c r="ODE22" s="8"/>
      <c r="ODF22" s="268"/>
      <c r="ODG22" s="8"/>
      <c r="ODH22" s="268"/>
      <c r="ODI22" s="8"/>
      <c r="ODJ22" s="268"/>
      <c r="ODK22" s="8"/>
      <c r="ODL22" s="268"/>
      <c r="ODM22" s="8"/>
      <c r="ODN22" s="268"/>
      <c r="ODO22" s="8"/>
      <c r="ODP22" s="268"/>
      <c r="ODQ22" s="8"/>
      <c r="ODR22" s="268"/>
      <c r="ODS22" s="8"/>
      <c r="ODT22" s="268"/>
      <c r="ODU22" s="8"/>
      <c r="ODV22" s="268"/>
      <c r="ODW22" s="8"/>
      <c r="ODX22" s="268"/>
      <c r="ODY22" s="8"/>
      <c r="ODZ22" s="268"/>
      <c r="OEA22" s="8"/>
      <c r="OEB22" s="268"/>
      <c r="OEC22" s="8"/>
      <c r="OED22" s="268"/>
      <c r="OEE22" s="8"/>
      <c r="OEF22" s="268"/>
      <c r="OEG22" s="8"/>
      <c r="OEH22" s="268"/>
      <c r="OEI22" s="8"/>
      <c r="OEJ22" s="268"/>
      <c r="OEK22" s="8"/>
      <c r="OEL22" s="268"/>
      <c r="OEM22" s="8"/>
      <c r="OEN22" s="268"/>
      <c r="OEO22" s="8"/>
      <c r="OEP22" s="268"/>
      <c r="OEQ22" s="8"/>
      <c r="OER22" s="268"/>
      <c r="OES22" s="8"/>
      <c r="OET22" s="268"/>
      <c r="OEU22" s="8"/>
      <c r="OEV22" s="268"/>
      <c r="OEW22" s="8"/>
      <c r="OEX22" s="268"/>
      <c r="OEY22" s="8"/>
      <c r="OEZ22" s="268"/>
      <c r="OFA22" s="8"/>
      <c r="OFB22" s="268"/>
      <c r="OFC22" s="8"/>
      <c r="OFD22" s="268"/>
      <c r="OFE22" s="8"/>
      <c r="OFF22" s="268"/>
      <c r="OFG22" s="8"/>
      <c r="OFH22" s="268"/>
      <c r="OFI22" s="8"/>
      <c r="OFJ22" s="268"/>
      <c r="OFK22" s="8"/>
      <c r="OFL22" s="268"/>
      <c r="OFM22" s="8"/>
      <c r="OFN22" s="268"/>
      <c r="OFO22" s="8"/>
      <c r="OFP22" s="268"/>
      <c r="OFQ22" s="8"/>
      <c r="OFR22" s="268"/>
      <c r="OFS22" s="8"/>
      <c r="OFT22" s="268"/>
      <c r="OFU22" s="8"/>
      <c r="OFV22" s="268"/>
      <c r="OFW22" s="8"/>
      <c r="OFX22" s="268"/>
      <c r="OFY22" s="8"/>
      <c r="OFZ22" s="268"/>
      <c r="OGA22" s="8"/>
      <c r="OGB22" s="268"/>
      <c r="OGC22" s="8"/>
      <c r="OGD22" s="268"/>
      <c r="OGE22" s="8"/>
      <c r="OGF22" s="268"/>
      <c r="OGG22" s="8"/>
      <c r="OGH22" s="268"/>
      <c r="OGI22" s="8"/>
      <c r="OGJ22" s="268"/>
      <c r="OGK22" s="8"/>
      <c r="OGL22" s="268"/>
      <c r="OGM22" s="8"/>
      <c r="OGN22" s="268"/>
      <c r="OGO22" s="8"/>
      <c r="OGP22" s="268"/>
      <c r="OGQ22" s="8"/>
      <c r="OGR22" s="268"/>
      <c r="OGS22" s="8"/>
      <c r="OGT22" s="268"/>
      <c r="OGU22" s="8"/>
      <c r="OGV22" s="268"/>
      <c r="OGW22" s="8"/>
      <c r="OGX22" s="268"/>
      <c r="OGY22" s="8"/>
      <c r="OGZ22" s="268"/>
      <c r="OHA22" s="8"/>
      <c r="OHB22" s="268"/>
      <c r="OHC22" s="8"/>
      <c r="OHD22" s="268"/>
      <c r="OHE22" s="8"/>
      <c r="OHF22" s="268"/>
      <c r="OHG22" s="8"/>
      <c r="OHH22" s="268"/>
      <c r="OHI22" s="8"/>
      <c r="OHJ22" s="268"/>
      <c r="OHK22" s="8"/>
      <c r="OHL22" s="268"/>
      <c r="OHM22" s="8"/>
      <c r="OHN22" s="268"/>
      <c r="OHO22" s="8"/>
      <c r="OHP22" s="268"/>
      <c r="OHQ22" s="8"/>
      <c r="OHR22" s="268"/>
      <c r="OHS22" s="8"/>
      <c r="OHT22" s="268"/>
      <c r="OHU22" s="8"/>
      <c r="OHV22" s="268"/>
      <c r="OHW22" s="8"/>
      <c r="OHX22" s="268"/>
      <c r="OHY22" s="8"/>
      <c r="OHZ22" s="268"/>
      <c r="OIA22" s="8"/>
      <c r="OIB22" s="268"/>
      <c r="OIC22" s="8"/>
      <c r="OID22" s="268"/>
      <c r="OIE22" s="8"/>
      <c r="OIF22" s="268"/>
      <c r="OIG22" s="8"/>
      <c r="OIH22" s="268"/>
      <c r="OII22" s="8"/>
      <c r="OIJ22" s="268"/>
      <c r="OIK22" s="8"/>
      <c r="OIL22" s="268"/>
      <c r="OIM22" s="8"/>
      <c r="OIN22" s="268"/>
      <c r="OIO22" s="8"/>
      <c r="OIP22" s="268"/>
      <c r="OIQ22" s="8"/>
      <c r="OIR22" s="268"/>
      <c r="OIS22" s="8"/>
      <c r="OIT22" s="268"/>
      <c r="OIU22" s="8"/>
      <c r="OIV22" s="268"/>
      <c r="OIW22" s="8"/>
      <c r="OIX22" s="268"/>
      <c r="OIY22" s="8"/>
      <c r="OIZ22" s="268"/>
      <c r="OJA22" s="8"/>
      <c r="OJB22" s="268"/>
      <c r="OJC22" s="8"/>
      <c r="OJD22" s="268"/>
      <c r="OJE22" s="8"/>
      <c r="OJF22" s="268"/>
      <c r="OJG22" s="8"/>
      <c r="OJH22" s="268"/>
      <c r="OJI22" s="8"/>
      <c r="OJJ22" s="268"/>
      <c r="OJK22" s="8"/>
      <c r="OJL22" s="268"/>
      <c r="OJM22" s="8"/>
      <c r="OJN22" s="268"/>
      <c r="OJO22" s="8"/>
      <c r="OJP22" s="268"/>
      <c r="OJQ22" s="8"/>
      <c r="OJR22" s="268"/>
      <c r="OJS22" s="8"/>
      <c r="OJT22" s="268"/>
      <c r="OJU22" s="8"/>
      <c r="OJV22" s="268"/>
      <c r="OJW22" s="8"/>
      <c r="OJX22" s="268"/>
      <c r="OJY22" s="8"/>
      <c r="OJZ22" s="268"/>
      <c r="OKA22" s="8"/>
      <c r="OKB22" s="268"/>
      <c r="OKC22" s="8"/>
      <c r="OKD22" s="268"/>
      <c r="OKE22" s="8"/>
      <c r="OKF22" s="268"/>
      <c r="OKG22" s="8"/>
      <c r="OKH22" s="268"/>
      <c r="OKI22" s="8"/>
      <c r="OKJ22" s="268"/>
      <c r="OKK22" s="8"/>
      <c r="OKL22" s="268"/>
      <c r="OKM22" s="8"/>
      <c r="OKN22" s="268"/>
      <c r="OKO22" s="8"/>
      <c r="OKP22" s="268"/>
      <c r="OKQ22" s="8"/>
      <c r="OKR22" s="268"/>
      <c r="OKS22" s="8"/>
      <c r="OKT22" s="268"/>
      <c r="OKU22" s="8"/>
      <c r="OKV22" s="268"/>
      <c r="OKW22" s="8"/>
      <c r="OKX22" s="268"/>
      <c r="OKY22" s="8"/>
      <c r="OKZ22" s="268"/>
      <c r="OLA22" s="8"/>
      <c r="OLB22" s="268"/>
      <c r="OLC22" s="8"/>
      <c r="OLD22" s="268"/>
      <c r="OLE22" s="8"/>
      <c r="OLF22" s="268"/>
      <c r="OLG22" s="8"/>
      <c r="OLH22" s="268"/>
      <c r="OLI22" s="8"/>
      <c r="OLJ22" s="268"/>
      <c r="OLK22" s="8"/>
      <c r="OLL22" s="268"/>
      <c r="OLM22" s="8"/>
      <c r="OLN22" s="268"/>
      <c r="OLO22" s="8"/>
      <c r="OLP22" s="268"/>
      <c r="OLQ22" s="8"/>
      <c r="OLR22" s="268"/>
      <c r="OLS22" s="8"/>
      <c r="OLT22" s="268"/>
      <c r="OLU22" s="8"/>
      <c r="OLV22" s="268"/>
      <c r="OLW22" s="8"/>
      <c r="OLX22" s="268"/>
      <c r="OLY22" s="8"/>
      <c r="OLZ22" s="268"/>
      <c r="OMA22" s="8"/>
      <c r="OMB22" s="268"/>
      <c r="OMC22" s="8"/>
      <c r="OMD22" s="268"/>
      <c r="OME22" s="8"/>
      <c r="OMF22" s="268"/>
      <c r="OMG22" s="8"/>
      <c r="OMH22" s="268"/>
      <c r="OMI22" s="8"/>
      <c r="OMJ22" s="268"/>
      <c r="OMK22" s="8"/>
      <c r="OML22" s="268"/>
      <c r="OMM22" s="8"/>
      <c r="OMN22" s="268"/>
      <c r="OMO22" s="8"/>
      <c r="OMP22" s="268"/>
      <c r="OMQ22" s="8"/>
      <c r="OMR22" s="268"/>
      <c r="OMS22" s="8"/>
      <c r="OMT22" s="268"/>
      <c r="OMU22" s="8"/>
      <c r="OMV22" s="268"/>
      <c r="OMW22" s="8"/>
      <c r="OMX22" s="268"/>
      <c r="OMY22" s="8"/>
      <c r="OMZ22" s="268"/>
      <c r="ONA22" s="8"/>
      <c r="ONB22" s="268"/>
      <c r="ONC22" s="8"/>
      <c r="OND22" s="268"/>
      <c r="ONE22" s="8"/>
      <c r="ONF22" s="268"/>
      <c r="ONG22" s="8"/>
      <c r="ONH22" s="268"/>
      <c r="ONI22" s="8"/>
      <c r="ONJ22" s="268"/>
      <c r="ONK22" s="8"/>
      <c r="ONL22" s="268"/>
      <c r="ONM22" s="8"/>
      <c r="ONN22" s="268"/>
      <c r="ONO22" s="8"/>
      <c r="ONP22" s="268"/>
      <c r="ONQ22" s="8"/>
      <c r="ONR22" s="268"/>
      <c r="ONS22" s="8"/>
      <c r="ONT22" s="268"/>
      <c r="ONU22" s="8"/>
      <c r="ONV22" s="268"/>
      <c r="ONW22" s="8"/>
      <c r="ONX22" s="268"/>
      <c r="ONY22" s="8"/>
      <c r="ONZ22" s="268"/>
      <c r="OOA22" s="8"/>
      <c r="OOB22" s="268"/>
      <c r="OOC22" s="8"/>
      <c r="OOD22" s="268"/>
      <c r="OOE22" s="8"/>
      <c r="OOF22" s="268"/>
      <c r="OOG22" s="8"/>
      <c r="OOH22" s="268"/>
      <c r="OOI22" s="8"/>
      <c r="OOJ22" s="268"/>
      <c r="OOK22" s="8"/>
      <c r="OOL22" s="268"/>
      <c r="OOM22" s="8"/>
      <c r="OON22" s="268"/>
      <c r="OOO22" s="8"/>
      <c r="OOP22" s="268"/>
      <c r="OOQ22" s="8"/>
      <c r="OOR22" s="268"/>
      <c r="OOS22" s="8"/>
      <c r="OOT22" s="268"/>
      <c r="OOU22" s="8"/>
      <c r="OOV22" s="268"/>
      <c r="OOW22" s="8"/>
      <c r="OOX22" s="268"/>
      <c r="OOY22" s="8"/>
      <c r="OOZ22" s="268"/>
      <c r="OPA22" s="8"/>
      <c r="OPB22" s="268"/>
      <c r="OPC22" s="8"/>
      <c r="OPD22" s="268"/>
      <c r="OPE22" s="8"/>
      <c r="OPF22" s="268"/>
      <c r="OPG22" s="8"/>
      <c r="OPH22" s="268"/>
      <c r="OPI22" s="8"/>
      <c r="OPJ22" s="268"/>
      <c r="OPK22" s="8"/>
      <c r="OPL22" s="268"/>
      <c r="OPM22" s="8"/>
      <c r="OPN22" s="268"/>
      <c r="OPO22" s="8"/>
      <c r="OPP22" s="268"/>
      <c r="OPQ22" s="8"/>
      <c r="OPR22" s="268"/>
      <c r="OPS22" s="8"/>
      <c r="OPT22" s="268"/>
      <c r="OPU22" s="8"/>
      <c r="OPV22" s="268"/>
      <c r="OPW22" s="8"/>
      <c r="OPX22" s="268"/>
      <c r="OPY22" s="8"/>
      <c r="OPZ22" s="268"/>
      <c r="OQA22" s="8"/>
      <c r="OQB22" s="268"/>
      <c r="OQC22" s="8"/>
      <c r="OQD22" s="268"/>
      <c r="OQE22" s="8"/>
      <c r="OQF22" s="268"/>
      <c r="OQG22" s="8"/>
      <c r="OQH22" s="268"/>
      <c r="OQI22" s="8"/>
      <c r="OQJ22" s="268"/>
      <c r="OQK22" s="8"/>
      <c r="OQL22" s="268"/>
      <c r="OQM22" s="8"/>
      <c r="OQN22" s="268"/>
      <c r="OQO22" s="8"/>
      <c r="OQP22" s="268"/>
      <c r="OQQ22" s="8"/>
      <c r="OQR22" s="268"/>
      <c r="OQS22" s="8"/>
      <c r="OQT22" s="268"/>
      <c r="OQU22" s="8"/>
      <c r="OQV22" s="268"/>
      <c r="OQW22" s="8"/>
      <c r="OQX22" s="268"/>
      <c r="OQY22" s="8"/>
      <c r="OQZ22" s="268"/>
      <c r="ORA22" s="8"/>
      <c r="ORB22" s="268"/>
      <c r="ORC22" s="8"/>
      <c r="ORD22" s="268"/>
      <c r="ORE22" s="8"/>
      <c r="ORF22" s="268"/>
      <c r="ORG22" s="8"/>
      <c r="ORH22" s="268"/>
      <c r="ORI22" s="8"/>
      <c r="ORJ22" s="268"/>
      <c r="ORK22" s="8"/>
      <c r="ORL22" s="268"/>
      <c r="ORM22" s="8"/>
      <c r="ORN22" s="268"/>
      <c r="ORO22" s="8"/>
      <c r="ORP22" s="268"/>
      <c r="ORQ22" s="8"/>
      <c r="ORR22" s="268"/>
      <c r="ORS22" s="8"/>
      <c r="ORT22" s="268"/>
      <c r="ORU22" s="8"/>
      <c r="ORV22" s="268"/>
      <c r="ORW22" s="8"/>
      <c r="ORX22" s="268"/>
      <c r="ORY22" s="8"/>
      <c r="ORZ22" s="268"/>
      <c r="OSA22" s="8"/>
      <c r="OSB22" s="268"/>
      <c r="OSC22" s="8"/>
      <c r="OSD22" s="268"/>
      <c r="OSE22" s="8"/>
      <c r="OSF22" s="268"/>
      <c r="OSG22" s="8"/>
      <c r="OSH22" s="268"/>
      <c r="OSI22" s="8"/>
      <c r="OSJ22" s="268"/>
      <c r="OSK22" s="8"/>
      <c r="OSL22" s="268"/>
      <c r="OSM22" s="8"/>
      <c r="OSN22" s="268"/>
      <c r="OSO22" s="8"/>
      <c r="OSP22" s="268"/>
      <c r="OSQ22" s="8"/>
      <c r="OSR22" s="268"/>
      <c r="OSS22" s="8"/>
      <c r="OST22" s="268"/>
      <c r="OSU22" s="8"/>
      <c r="OSV22" s="268"/>
      <c r="OSW22" s="8"/>
      <c r="OSX22" s="268"/>
      <c r="OSY22" s="8"/>
      <c r="OSZ22" s="268"/>
      <c r="OTA22" s="8"/>
      <c r="OTB22" s="268"/>
      <c r="OTC22" s="8"/>
      <c r="OTD22" s="268"/>
      <c r="OTE22" s="8"/>
      <c r="OTF22" s="268"/>
      <c r="OTG22" s="8"/>
      <c r="OTH22" s="268"/>
      <c r="OTI22" s="8"/>
      <c r="OTJ22" s="268"/>
      <c r="OTK22" s="8"/>
      <c r="OTL22" s="268"/>
      <c r="OTM22" s="8"/>
      <c r="OTN22" s="268"/>
      <c r="OTO22" s="8"/>
      <c r="OTP22" s="268"/>
      <c r="OTQ22" s="8"/>
      <c r="OTR22" s="268"/>
      <c r="OTS22" s="8"/>
      <c r="OTT22" s="268"/>
      <c r="OTU22" s="8"/>
      <c r="OTV22" s="268"/>
      <c r="OTW22" s="8"/>
      <c r="OTX22" s="268"/>
      <c r="OTY22" s="8"/>
      <c r="OTZ22" s="268"/>
      <c r="OUA22" s="8"/>
      <c r="OUB22" s="268"/>
      <c r="OUC22" s="8"/>
      <c r="OUD22" s="268"/>
      <c r="OUE22" s="8"/>
      <c r="OUF22" s="268"/>
      <c r="OUG22" s="8"/>
      <c r="OUH22" s="268"/>
      <c r="OUI22" s="8"/>
      <c r="OUJ22" s="268"/>
      <c r="OUK22" s="8"/>
      <c r="OUL22" s="268"/>
      <c r="OUM22" s="8"/>
      <c r="OUN22" s="268"/>
      <c r="OUO22" s="8"/>
      <c r="OUP22" s="268"/>
      <c r="OUQ22" s="8"/>
      <c r="OUR22" s="268"/>
      <c r="OUS22" s="8"/>
      <c r="OUT22" s="268"/>
      <c r="OUU22" s="8"/>
      <c r="OUV22" s="268"/>
      <c r="OUW22" s="8"/>
      <c r="OUX22" s="268"/>
      <c r="OUY22" s="8"/>
      <c r="OUZ22" s="268"/>
      <c r="OVA22" s="8"/>
      <c r="OVB22" s="268"/>
      <c r="OVC22" s="8"/>
      <c r="OVD22" s="268"/>
      <c r="OVE22" s="8"/>
      <c r="OVF22" s="268"/>
      <c r="OVG22" s="8"/>
      <c r="OVH22" s="268"/>
      <c r="OVI22" s="8"/>
      <c r="OVJ22" s="268"/>
      <c r="OVK22" s="8"/>
      <c r="OVL22" s="268"/>
      <c r="OVM22" s="8"/>
      <c r="OVN22" s="268"/>
      <c r="OVO22" s="8"/>
      <c r="OVP22" s="268"/>
      <c r="OVQ22" s="8"/>
      <c r="OVR22" s="268"/>
      <c r="OVS22" s="8"/>
      <c r="OVT22" s="268"/>
      <c r="OVU22" s="8"/>
      <c r="OVV22" s="268"/>
      <c r="OVW22" s="8"/>
      <c r="OVX22" s="268"/>
      <c r="OVY22" s="8"/>
      <c r="OVZ22" s="268"/>
      <c r="OWA22" s="8"/>
      <c r="OWB22" s="268"/>
      <c r="OWC22" s="8"/>
      <c r="OWD22" s="268"/>
      <c r="OWE22" s="8"/>
      <c r="OWF22" s="268"/>
      <c r="OWG22" s="8"/>
      <c r="OWH22" s="268"/>
      <c r="OWI22" s="8"/>
      <c r="OWJ22" s="268"/>
      <c r="OWK22" s="8"/>
      <c r="OWL22" s="268"/>
      <c r="OWM22" s="8"/>
      <c r="OWN22" s="268"/>
      <c r="OWO22" s="8"/>
      <c r="OWP22" s="268"/>
      <c r="OWQ22" s="8"/>
      <c r="OWR22" s="268"/>
      <c r="OWS22" s="8"/>
      <c r="OWT22" s="268"/>
      <c r="OWU22" s="8"/>
      <c r="OWV22" s="268"/>
      <c r="OWW22" s="8"/>
      <c r="OWX22" s="268"/>
      <c r="OWY22" s="8"/>
      <c r="OWZ22" s="268"/>
      <c r="OXA22" s="8"/>
      <c r="OXB22" s="268"/>
      <c r="OXC22" s="8"/>
      <c r="OXD22" s="268"/>
      <c r="OXE22" s="8"/>
      <c r="OXF22" s="268"/>
      <c r="OXG22" s="8"/>
      <c r="OXH22" s="268"/>
      <c r="OXI22" s="8"/>
      <c r="OXJ22" s="268"/>
      <c r="OXK22" s="8"/>
      <c r="OXL22" s="268"/>
      <c r="OXM22" s="8"/>
      <c r="OXN22" s="268"/>
      <c r="OXO22" s="8"/>
      <c r="OXP22" s="268"/>
      <c r="OXQ22" s="8"/>
      <c r="OXR22" s="268"/>
      <c r="OXS22" s="8"/>
      <c r="OXT22" s="268"/>
      <c r="OXU22" s="8"/>
      <c r="OXV22" s="268"/>
      <c r="OXW22" s="8"/>
      <c r="OXX22" s="268"/>
      <c r="OXY22" s="8"/>
      <c r="OXZ22" s="268"/>
      <c r="OYA22" s="8"/>
      <c r="OYB22" s="268"/>
      <c r="OYC22" s="8"/>
      <c r="OYD22" s="268"/>
      <c r="OYE22" s="8"/>
      <c r="OYF22" s="268"/>
      <c r="OYG22" s="8"/>
      <c r="OYH22" s="268"/>
      <c r="OYI22" s="8"/>
      <c r="OYJ22" s="268"/>
      <c r="OYK22" s="8"/>
      <c r="OYL22" s="268"/>
      <c r="OYM22" s="8"/>
      <c r="OYN22" s="268"/>
      <c r="OYO22" s="8"/>
      <c r="OYP22" s="268"/>
      <c r="OYQ22" s="8"/>
      <c r="OYR22" s="268"/>
      <c r="OYS22" s="8"/>
      <c r="OYT22" s="268"/>
      <c r="OYU22" s="8"/>
      <c r="OYV22" s="268"/>
      <c r="OYW22" s="8"/>
      <c r="OYX22" s="268"/>
      <c r="OYY22" s="8"/>
      <c r="OYZ22" s="268"/>
      <c r="OZA22" s="8"/>
      <c r="OZB22" s="268"/>
      <c r="OZC22" s="8"/>
      <c r="OZD22" s="268"/>
      <c r="OZE22" s="8"/>
      <c r="OZF22" s="268"/>
      <c r="OZG22" s="8"/>
      <c r="OZH22" s="268"/>
      <c r="OZI22" s="8"/>
      <c r="OZJ22" s="268"/>
      <c r="OZK22" s="8"/>
      <c r="OZL22" s="268"/>
      <c r="OZM22" s="8"/>
      <c r="OZN22" s="268"/>
      <c r="OZO22" s="8"/>
      <c r="OZP22" s="268"/>
      <c r="OZQ22" s="8"/>
      <c r="OZR22" s="268"/>
      <c r="OZS22" s="8"/>
      <c r="OZT22" s="268"/>
      <c r="OZU22" s="8"/>
      <c r="OZV22" s="268"/>
      <c r="OZW22" s="8"/>
      <c r="OZX22" s="268"/>
      <c r="OZY22" s="8"/>
      <c r="OZZ22" s="268"/>
      <c r="PAA22" s="8"/>
      <c r="PAB22" s="268"/>
      <c r="PAC22" s="8"/>
      <c r="PAD22" s="268"/>
      <c r="PAE22" s="8"/>
      <c r="PAF22" s="268"/>
      <c r="PAG22" s="8"/>
      <c r="PAH22" s="268"/>
      <c r="PAI22" s="8"/>
      <c r="PAJ22" s="268"/>
      <c r="PAK22" s="8"/>
      <c r="PAL22" s="268"/>
      <c r="PAM22" s="8"/>
      <c r="PAN22" s="268"/>
      <c r="PAO22" s="8"/>
      <c r="PAP22" s="268"/>
      <c r="PAQ22" s="8"/>
      <c r="PAR22" s="268"/>
      <c r="PAS22" s="8"/>
      <c r="PAT22" s="268"/>
      <c r="PAU22" s="8"/>
      <c r="PAV22" s="268"/>
      <c r="PAW22" s="8"/>
      <c r="PAX22" s="268"/>
      <c r="PAY22" s="8"/>
      <c r="PAZ22" s="268"/>
      <c r="PBA22" s="8"/>
      <c r="PBB22" s="268"/>
      <c r="PBC22" s="8"/>
      <c r="PBD22" s="268"/>
      <c r="PBE22" s="8"/>
      <c r="PBF22" s="268"/>
      <c r="PBG22" s="8"/>
      <c r="PBH22" s="268"/>
      <c r="PBI22" s="8"/>
      <c r="PBJ22" s="268"/>
      <c r="PBK22" s="8"/>
      <c r="PBL22" s="268"/>
      <c r="PBM22" s="8"/>
      <c r="PBN22" s="268"/>
      <c r="PBO22" s="8"/>
      <c r="PBP22" s="268"/>
      <c r="PBQ22" s="8"/>
      <c r="PBR22" s="268"/>
      <c r="PBS22" s="8"/>
      <c r="PBT22" s="268"/>
      <c r="PBU22" s="8"/>
      <c r="PBV22" s="268"/>
      <c r="PBW22" s="8"/>
      <c r="PBX22" s="268"/>
      <c r="PBY22" s="8"/>
      <c r="PBZ22" s="268"/>
      <c r="PCA22" s="8"/>
      <c r="PCB22" s="268"/>
      <c r="PCC22" s="8"/>
      <c r="PCD22" s="268"/>
      <c r="PCE22" s="8"/>
      <c r="PCF22" s="268"/>
      <c r="PCG22" s="8"/>
      <c r="PCH22" s="268"/>
      <c r="PCI22" s="8"/>
      <c r="PCJ22" s="268"/>
      <c r="PCK22" s="8"/>
      <c r="PCL22" s="268"/>
      <c r="PCM22" s="8"/>
      <c r="PCN22" s="268"/>
      <c r="PCO22" s="8"/>
      <c r="PCP22" s="268"/>
      <c r="PCQ22" s="8"/>
      <c r="PCR22" s="268"/>
      <c r="PCS22" s="8"/>
      <c r="PCT22" s="268"/>
      <c r="PCU22" s="8"/>
      <c r="PCV22" s="268"/>
      <c r="PCW22" s="8"/>
      <c r="PCX22" s="268"/>
      <c r="PCY22" s="8"/>
      <c r="PCZ22" s="268"/>
      <c r="PDA22" s="8"/>
      <c r="PDB22" s="268"/>
      <c r="PDC22" s="8"/>
      <c r="PDD22" s="268"/>
      <c r="PDE22" s="8"/>
      <c r="PDF22" s="268"/>
      <c r="PDG22" s="8"/>
      <c r="PDH22" s="268"/>
      <c r="PDI22" s="8"/>
      <c r="PDJ22" s="268"/>
      <c r="PDK22" s="8"/>
      <c r="PDL22" s="268"/>
      <c r="PDM22" s="8"/>
      <c r="PDN22" s="268"/>
      <c r="PDO22" s="8"/>
      <c r="PDP22" s="268"/>
      <c r="PDQ22" s="8"/>
      <c r="PDR22" s="268"/>
      <c r="PDS22" s="8"/>
      <c r="PDT22" s="268"/>
      <c r="PDU22" s="8"/>
      <c r="PDV22" s="268"/>
      <c r="PDW22" s="8"/>
      <c r="PDX22" s="268"/>
      <c r="PDY22" s="8"/>
      <c r="PDZ22" s="268"/>
      <c r="PEA22" s="8"/>
      <c r="PEB22" s="268"/>
      <c r="PEC22" s="8"/>
      <c r="PED22" s="268"/>
      <c r="PEE22" s="8"/>
      <c r="PEF22" s="268"/>
      <c r="PEG22" s="8"/>
      <c r="PEH22" s="268"/>
      <c r="PEI22" s="8"/>
      <c r="PEJ22" s="268"/>
      <c r="PEK22" s="8"/>
      <c r="PEL22" s="268"/>
      <c r="PEM22" s="8"/>
      <c r="PEN22" s="268"/>
      <c r="PEO22" s="8"/>
      <c r="PEP22" s="268"/>
      <c r="PEQ22" s="8"/>
      <c r="PER22" s="268"/>
      <c r="PES22" s="8"/>
      <c r="PET22" s="268"/>
      <c r="PEU22" s="8"/>
      <c r="PEV22" s="268"/>
      <c r="PEW22" s="8"/>
      <c r="PEX22" s="268"/>
      <c r="PEY22" s="8"/>
      <c r="PEZ22" s="268"/>
      <c r="PFA22" s="8"/>
      <c r="PFB22" s="268"/>
      <c r="PFC22" s="8"/>
      <c r="PFD22" s="268"/>
      <c r="PFE22" s="8"/>
      <c r="PFF22" s="268"/>
      <c r="PFG22" s="8"/>
      <c r="PFH22" s="268"/>
      <c r="PFI22" s="8"/>
      <c r="PFJ22" s="268"/>
      <c r="PFK22" s="8"/>
      <c r="PFL22" s="268"/>
      <c r="PFM22" s="8"/>
      <c r="PFN22" s="268"/>
      <c r="PFO22" s="8"/>
      <c r="PFP22" s="268"/>
      <c r="PFQ22" s="8"/>
      <c r="PFR22" s="268"/>
      <c r="PFS22" s="8"/>
      <c r="PFT22" s="268"/>
      <c r="PFU22" s="8"/>
      <c r="PFV22" s="268"/>
      <c r="PFW22" s="8"/>
      <c r="PFX22" s="268"/>
      <c r="PFY22" s="8"/>
      <c r="PFZ22" s="268"/>
      <c r="PGA22" s="8"/>
      <c r="PGB22" s="268"/>
      <c r="PGC22" s="8"/>
      <c r="PGD22" s="268"/>
      <c r="PGE22" s="8"/>
      <c r="PGF22" s="268"/>
      <c r="PGG22" s="8"/>
      <c r="PGH22" s="268"/>
      <c r="PGI22" s="8"/>
      <c r="PGJ22" s="268"/>
      <c r="PGK22" s="8"/>
      <c r="PGL22" s="268"/>
      <c r="PGM22" s="8"/>
      <c r="PGN22" s="268"/>
      <c r="PGO22" s="8"/>
      <c r="PGP22" s="268"/>
      <c r="PGQ22" s="8"/>
      <c r="PGR22" s="268"/>
      <c r="PGS22" s="8"/>
      <c r="PGT22" s="268"/>
      <c r="PGU22" s="8"/>
      <c r="PGV22" s="268"/>
      <c r="PGW22" s="8"/>
      <c r="PGX22" s="268"/>
      <c r="PGY22" s="8"/>
      <c r="PGZ22" s="268"/>
      <c r="PHA22" s="8"/>
      <c r="PHB22" s="268"/>
      <c r="PHC22" s="8"/>
      <c r="PHD22" s="268"/>
      <c r="PHE22" s="8"/>
      <c r="PHF22" s="268"/>
      <c r="PHG22" s="8"/>
      <c r="PHH22" s="268"/>
      <c r="PHI22" s="8"/>
      <c r="PHJ22" s="268"/>
      <c r="PHK22" s="8"/>
      <c r="PHL22" s="268"/>
      <c r="PHM22" s="8"/>
      <c r="PHN22" s="268"/>
      <c r="PHO22" s="8"/>
      <c r="PHP22" s="268"/>
      <c r="PHQ22" s="8"/>
      <c r="PHR22" s="268"/>
      <c r="PHS22" s="8"/>
      <c r="PHT22" s="268"/>
      <c r="PHU22" s="8"/>
      <c r="PHV22" s="268"/>
      <c r="PHW22" s="8"/>
      <c r="PHX22" s="268"/>
      <c r="PHY22" s="8"/>
      <c r="PHZ22" s="268"/>
      <c r="PIA22" s="8"/>
      <c r="PIB22" s="268"/>
      <c r="PIC22" s="8"/>
      <c r="PID22" s="268"/>
      <c r="PIE22" s="8"/>
      <c r="PIF22" s="268"/>
      <c r="PIG22" s="8"/>
      <c r="PIH22" s="268"/>
      <c r="PII22" s="8"/>
      <c r="PIJ22" s="268"/>
      <c r="PIK22" s="8"/>
      <c r="PIL22" s="268"/>
      <c r="PIM22" s="8"/>
      <c r="PIN22" s="268"/>
      <c r="PIO22" s="8"/>
      <c r="PIP22" s="268"/>
      <c r="PIQ22" s="8"/>
      <c r="PIR22" s="268"/>
      <c r="PIS22" s="8"/>
      <c r="PIT22" s="268"/>
      <c r="PIU22" s="8"/>
      <c r="PIV22" s="268"/>
      <c r="PIW22" s="8"/>
      <c r="PIX22" s="268"/>
      <c r="PIY22" s="8"/>
      <c r="PIZ22" s="268"/>
      <c r="PJA22" s="8"/>
      <c r="PJB22" s="268"/>
      <c r="PJC22" s="8"/>
      <c r="PJD22" s="268"/>
      <c r="PJE22" s="8"/>
      <c r="PJF22" s="268"/>
      <c r="PJG22" s="8"/>
      <c r="PJH22" s="268"/>
      <c r="PJI22" s="8"/>
      <c r="PJJ22" s="268"/>
      <c r="PJK22" s="8"/>
      <c r="PJL22" s="268"/>
      <c r="PJM22" s="8"/>
      <c r="PJN22" s="268"/>
      <c r="PJO22" s="8"/>
      <c r="PJP22" s="268"/>
      <c r="PJQ22" s="8"/>
      <c r="PJR22" s="268"/>
      <c r="PJS22" s="8"/>
      <c r="PJT22" s="268"/>
      <c r="PJU22" s="8"/>
      <c r="PJV22" s="268"/>
      <c r="PJW22" s="8"/>
      <c r="PJX22" s="268"/>
      <c r="PJY22" s="8"/>
      <c r="PJZ22" s="268"/>
      <c r="PKA22" s="8"/>
      <c r="PKB22" s="268"/>
      <c r="PKC22" s="8"/>
      <c r="PKD22" s="268"/>
      <c r="PKE22" s="8"/>
      <c r="PKF22" s="268"/>
      <c r="PKG22" s="8"/>
      <c r="PKH22" s="268"/>
      <c r="PKI22" s="8"/>
      <c r="PKJ22" s="268"/>
      <c r="PKK22" s="8"/>
      <c r="PKL22" s="268"/>
      <c r="PKM22" s="8"/>
      <c r="PKN22" s="268"/>
      <c r="PKO22" s="8"/>
      <c r="PKP22" s="268"/>
      <c r="PKQ22" s="8"/>
      <c r="PKR22" s="268"/>
      <c r="PKS22" s="8"/>
      <c r="PKT22" s="268"/>
      <c r="PKU22" s="8"/>
      <c r="PKV22" s="268"/>
      <c r="PKW22" s="8"/>
      <c r="PKX22" s="268"/>
      <c r="PKY22" s="8"/>
      <c r="PKZ22" s="268"/>
      <c r="PLA22" s="8"/>
      <c r="PLB22" s="268"/>
      <c r="PLC22" s="8"/>
      <c r="PLD22" s="268"/>
      <c r="PLE22" s="8"/>
      <c r="PLF22" s="268"/>
      <c r="PLG22" s="8"/>
      <c r="PLH22" s="268"/>
      <c r="PLI22" s="8"/>
      <c r="PLJ22" s="268"/>
      <c r="PLK22" s="8"/>
      <c r="PLL22" s="268"/>
      <c r="PLM22" s="8"/>
      <c r="PLN22" s="268"/>
      <c r="PLO22" s="8"/>
      <c r="PLP22" s="268"/>
      <c r="PLQ22" s="8"/>
      <c r="PLR22" s="268"/>
      <c r="PLS22" s="8"/>
      <c r="PLT22" s="268"/>
      <c r="PLU22" s="8"/>
      <c r="PLV22" s="268"/>
      <c r="PLW22" s="8"/>
      <c r="PLX22" s="268"/>
      <c r="PLY22" s="8"/>
      <c r="PLZ22" s="268"/>
      <c r="PMA22" s="8"/>
      <c r="PMB22" s="268"/>
      <c r="PMC22" s="8"/>
      <c r="PMD22" s="268"/>
      <c r="PME22" s="8"/>
      <c r="PMF22" s="268"/>
      <c r="PMG22" s="8"/>
      <c r="PMH22" s="268"/>
      <c r="PMI22" s="8"/>
      <c r="PMJ22" s="268"/>
      <c r="PMK22" s="8"/>
      <c r="PML22" s="268"/>
      <c r="PMM22" s="8"/>
      <c r="PMN22" s="268"/>
      <c r="PMO22" s="8"/>
      <c r="PMP22" s="268"/>
      <c r="PMQ22" s="8"/>
      <c r="PMR22" s="268"/>
      <c r="PMS22" s="8"/>
      <c r="PMT22" s="268"/>
      <c r="PMU22" s="8"/>
      <c r="PMV22" s="268"/>
      <c r="PMW22" s="8"/>
      <c r="PMX22" s="268"/>
      <c r="PMY22" s="8"/>
      <c r="PMZ22" s="268"/>
      <c r="PNA22" s="8"/>
      <c r="PNB22" s="268"/>
      <c r="PNC22" s="8"/>
      <c r="PND22" s="268"/>
      <c r="PNE22" s="8"/>
      <c r="PNF22" s="268"/>
      <c r="PNG22" s="8"/>
      <c r="PNH22" s="268"/>
      <c r="PNI22" s="8"/>
      <c r="PNJ22" s="268"/>
      <c r="PNK22" s="8"/>
      <c r="PNL22" s="268"/>
      <c r="PNM22" s="8"/>
      <c r="PNN22" s="268"/>
      <c r="PNO22" s="8"/>
      <c r="PNP22" s="268"/>
      <c r="PNQ22" s="8"/>
      <c r="PNR22" s="268"/>
      <c r="PNS22" s="8"/>
      <c r="PNT22" s="268"/>
      <c r="PNU22" s="8"/>
      <c r="PNV22" s="268"/>
      <c r="PNW22" s="8"/>
      <c r="PNX22" s="268"/>
      <c r="PNY22" s="8"/>
      <c r="PNZ22" s="268"/>
      <c r="POA22" s="8"/>
      <c r="POB22" s="268"/>
      <c r="POC22" s="8"/>
      <c r="POD22" s="268"/>
      <c r="POE22" s="8"/>
      <c r="POF22" s="268"/>
      <c r="POG22" s="8"/>
      <c r="POH22" s="268"/>
      <c r="POI22" s="8"/>
      <c r="POJ22" s="268"/>
      <c r="POK22" s="8"/>
      <c r="POL22" s="268"/>
      <c r="POM22" s="8"/>
      <c r="PON22" s="268"/>
      <c r="POO22" s="8"/>
      <c r="POP22" s="268"/>
      <c r="POQ22" s="8"/>
      <c r="POR22" s="268"/>
      <c r="POS22" s="8"/>
      <c r="POT22" s="268"/>
      <c r="POU22" s="8"/>
      <c r="POV22" s="268"/>
      <c r="POW22" s="8"/>
      <c r="POX22" s="268"/>
      <c r="POY22" s="8"/>
      <c r="POZ22" s="268"/>
      <c r="PPA22" s="8"/>
      <c r="PPB22" s="268"/>
      <c r="PPC22" s="8"/>
      <c r="PPD22" s="268"/>
      <c r="PPE22" s="8"/>
      <c r="PPF22" s="268"/>
      <c r="PPG22" s="8"/>
      <c r="PPH22" s="268"/>
      <c r="PPI22" s="8"/>
      <c r="PPJ22" s="268"/>
      <c r="PPK22" s="8"/>
      <c r="PPL22" s="268"/>
      <c r="PPM22" s="8"/>
      <c r="PPN22" s="268"/>
      <c r="PPO22" s="8"/>
      <c r="PPP22" s="268"/>
      <c r="PPQ22" s="8"/>
      <c r="PPR22" s="268"/>
      <c r="PPS22" s="8"/>
      <c r="PPT22" s="268"/>
      <c r="PPU22" s="8"/>
      <c r="PPV22" s="268"/>
      <c r="PPW22" s="8"/>
      <c r="PPX22" s="268"/>
      <c r="PPY22" s="8"/>
      <c r="PPZ22" s="268"/>
      <c r="PQA22" s="8"/>
      <c r="PQB22" s="268"/>
      <c r="PQC22" s="8"/>
      <c r="PQD22" s="268"/>
      <c r="PQE22" s="8"/>
      <c r="PQF22" s="268"/>
      <c r="PQG22" s="8"/>
      <c r="PQH22" s="268"/>
      <c r="PQI22" s="8"/>
      <c r="PQJ22" s="268"/>
      <c r="PQK22" s="8"/>
      <c r="PQL22" s="268"/>
      <c r="PQM22" s="8"/>
      <c r="PQN22" s="268"/>
      <c r="PQO22" s="8"/>
      <c r="PQP22" s="268"/>
      <c r="PQQ22" s="8"/>
      <c r="PQR22" s="268"/>
      <c r="PQS22" s="8"/>
      <c r="PQT22" s="268"/>
      <c r="PQU22" s="8"/>
      <c r="PQV22" s="268"/>
      <c r="PQW22" s="8"/>
      <c r="PQX22" s="268"/>
      <c r="PQY22" s="8"/>
      <c r="PQZ22" s="268"/>
      <c r="PRA22" s="8"/>
      <c r="PRB22" s="268"/>
      <c r="PRC22" s="8"/>
      <c r="PRD22" s="268"/>
      <c r="PRE22" s="8"/>
      <c r="PRF22" s="268"/>
      <c r="PRG22" s="8"/>
      <c r="PRH22" s="268"/>
      <c r="PRI22" s="8"/>
      <c r="PRJ22" s="268"/>
      <c r="PRK22" s="8"/>
      <c r="PRL22" s="268"/>
      <c r="PRM22" s="8"/>
      <c r="PRN22" s="268"/>
      <c r="PRO22" s="8"/>
      <c r="PRP22" s="268"/>
      <c r="PRQ22" s="8"/>
      <c r="PRR22" s="268"/>
      <c r="PRS22" s="8"/>
      <c r="PRT22" s="268"/>
      <c r="PRU22" s="8"/>
      <c r="PRV22" s="268"/>
      <c r="PRW22" s="8"/>
      <c r="PRX22" s="268"/>
      <c r="PRY22" s="8"/>
      <c r="PRZ22" s="268"/>
      <c r="PSA22" s="8"/>
      <c r="PSB22" s="268"/>
      <c r="PSC22" s="8"/>
      <c r="PSD22" s="268"/>
      <c r="PSE22" s="8"/>
      <c r="PSF22" s="268"/>
      <c r="PSG22" s="8"/>
      <c r="PSH22" s="268"/>
      <c r="PSI22" s="8"/>
      <c r="PSJ22" s="268"/>
      <c r="PSK22" s="8"/>
      <c r="PSL22" s="268"/>
      <c r="PSM22" s="8"/>
      <c r="PSN22" s="268"/>
      <c r="PSO22" s="8"/>
      <c r="PSP22" s="268"/>
      <c r="PSQ22" s="8"/>
      <c r="PSR22" s="268"/>
      <c r="PSS22" s="8"/>
      <c r="PST22" s="268"/>
      <c r="PSU22" s="8"/>
      <c r="PSV22" s="268"/>
      <c r="PSW22" s="8"/>
      <c r="PSX22" s="268"/>
      <c r="PSY22" s="8"/>
      <c r="PSZ22" s="268"/>
      <c r="PTA22" s="8"/>
      <c r="PTB22" s="268"/>
      <c r="PTC22" s="8"/>
      <c r="PTD22" s="268"/>
      <c r="PTE22" s="8"/>
      <c r="PTF22" s="268"/>
      <c r="PTG22" s="8"/>
      <c r="PTH22" s="268"/>
      <c r="PTI22" s="8"/>
      <c r="PTJ22" s="268"/>
      <c r="PTK22" s="8"/>
      <c r="PTL22" s="268"/>
      <c r="PTM22" s="8"/>
      <c r="PTN22" s="268"/>
      <c r="PTO22" s="8"/>
      <c r="PTP22" s="268"/>
      <c r="PTQ22" s="8"/>
      <c r="PTR22" s="268"/>
      <c r="PTS22" s="8"/>
      <c r="PTT22" s="268"/>
      <c r="PTU22" s="8"/>
      <c r="PTV22" s="268"/>
      <c r="PTW22" s="8"/>
      <c r="PTX22" s="268"/>
      <c r="PTY22" s="8"/>
      <c r="PTZ22" s="268"/>
      <c r="PUA22" s="8"/>
      <c r="PUB22" s="268"/>
      <c r="PUC22" s="8"/>
      <c r="PUD22" s="268"/>
      <c r="PUE22" s="8"/>
      <c r="PUF22" s="268"/>
      <c r="PUG22" s="8"/>
      <c r="PUH22" s="268"/>
      <c r="PUI22" s="8"/>
      <c r="PUJ22" s="268"/>
      <c r="PUK22" s="8"/>
      <c r="PUL22" s="268"/>
      <c r="PUM22" s="8"/>
      <c r="PUN22" s="268"/>
      <c r="PUO22" s="8"/>
      <c r="PUP22" s="268"/>
      <c r="PUQ22" s="8"/>
      <c r="PUR22" s="268"/>
      <c r="PUS22" s="8"/>
      <c r="PUT22" s="268"/>
      <c r="PUU22" s="8"/>
      <c r="PUV22" s="268"/>
      <c r="PUW22" s="8"/>
      <c r="PUX22" s="268"/>
      <c r="PUY22" s="8"/>
      <c r="PUZ22" s="268"/>
      <c r="PVA22" s="8"/>
      <c r="PVB22" s="268"/>
      <c r="PVC22" s="8"/>
      <c r="PVD22" s="268"/>
      <c r="PVE22" s="8"/>
      <c r="PVF22" s="268"/>
      <c r="PVG22" s="8"/>
      <c r="PVH22" s="268"/>
      <c r="PVI22" s="8"/>
      <c r="PVJ22" s="268"/>
      <c r="PVK22" s="8"/>
      <c r="PVL22" s="268"/>
      <c r="PVM22" s="8"/>
      <c r="PVN22" s="268"/>
      <c r="PVO22" s="8"/>
      <c r="PVP22" s="268"/>
      <c r="PVQ22" s="8"/>
      <c r="PVR22" s="268"/>
      <c r="PVS22" s="8"/>
      <c r="PVT22" s="268"/>
      <c r="PVU22" s="8"/>
      <c r="PVV22" s="268"/>
      <c r="PVW22" s="8"/>
      <c r="PVX22" s="268"/>
      <c r="PVY22" s="8"/>
      <c r="PVZ22" s="268"/>
      <c r="PWA22" s="8"/>
      <c r="PWB22" s="268"/>
      <c r="PWC22" s="8"/>
      <c r="PWD22" s="268"/>
      <c r="PWE22" s="8"/>
      <c r="PWF22" s="268"/>
      <c r="PWG22" s="8"/>
      <c r="PWH22" s="268"/>
      <c r="PWI22" s="8"/>
      <c r="PWJ22" s="268"/>
      <c r="PWK22" s="8"/>
      <c r="PWL22" s="268"/>
      <c r="PWM22" s="8"/>
      <c r="PWN22" s="268"/>
      <c r="PWO22" s="8"/>
      <c r="PWP22" s="268"/>
      <c r="PWQ22" s="8"/>
      <c r="PWR22" s="268"/>
      <c r="PWS22" s="8"/>
      <c r="PWT22" s="268"/>
      <c r="PWU22" s="8"/>
      <c r="PWV22" s="268"/>
      <c r="PWW22" s="8"/>
      <c r="PWX22" s="268"/>
      <c r="PWY22" s="8"/>
      <c r="PWZ22" s="268"/>
      <c r="PXA22" s="8"/>
      <c r="PXB22" s="268"/>
      <c r="PXC22" s="8"/>
      <c r="PXD22" s="268"/>
      <c r="PXE22" s="8"/>
      <c r="PXF22" s="268"/>
      <c r="PXG22" s="8"/>
      <c r="PXH22" s="268"/>
      <c r="PXI22" s="8"/>
      <c r="PXJ22" s="268"/>
      <c r="PXK22" s="8"/>
      <c r="PXL22" s="268"/>
      <c r="PXM22" s="8"/>
      <c r="PXN22" s="268"/>
      <c r="PXO22" s="8"/>
      <c r="PXP22" s="268"/>
      <c r="PXQ22" s="8"/>
      <c r="PXR22" s="268"/>
      <c r="PXS22" s="8"/>
      <c r="PXT22" s="268"/>
      <c r="PXU22" s="8"/>
      <c r="PXV22" s="268"/>
      <c r="PXW22" s="8"/>
      <c r="PXX22" s="268"/>
      <c r="PXY22" s="8"/>
      <c r="PXZ22" s="268"/>
      <c r="PYA22" s="8"/>
      <c r="PYB22" s="268"/>
      <c r="PYC22" s="8"/>
      <c r="PYD22" s="268"/>
      <c r="PYE22" s="8"/>
      <c r="PYF22" s="268"/>
      <c r="PYG22" s="8"/>
      <c r="PYH22" s="268"/>
      <c r="PYI22" s="8"/>
      <c r="PYJ22" s="268"/>
      <c r="PYK22" s="8"/>
      <c r="PYL22" s="268"/>
      <c r="PYM22" s="8"/>
      <c r="PYN22" s="268"/>
      <c r="PYO22" s="8"/>
      <c r="PYP22" s="268"/>
      <c r="PYQ22" s="8"/>
      <c r="PYR22" s="268"/>
      <c r="PYS22" s="8"/>
      <c r="PYT22" s="268"/>
      <c r="PYU22" s="8"/>
      <c r="PYV22" s="268"/>
      <c r="PYW22" s="8"/>
      <c r="PYX22" s="268"/>
      <c r="PYY22" s="8"/>
      <c r="PYZ22" s="268"/>
      <c r="PZA22" s="8"/>
      <c r="PZB22" s="268"/>
      <c r="PZC22" s="8"/>
      <c r="PZD22" s="268"/>
      <c r="PZE22" s="8"/>
      <c r="PZF22" s="268"/>
      <c r="PZG22" s="8"/>
      <c r="PZH22" s="268"/>
      <c r="PZI22" s="8"/>
      <c r="PZJ22" s="268"/>
      <c r="PZK22" s="8"/>
      <c r="PZL22" s="268"/>
      <c r="PZM22" s="8"/>
      <c r="PZN22" s="268"/>
      <c r="PZO22" s="8"/>
      <c r="PZP22" s="268"/>
      <c r="PZQ22" s="8"/>
      <c r="PZR22" s="268"/>
      <c r="PZS22" s="8"/>
      <c r="PZT22" s="268"/>
      <c r="PZU22" s="8"/>
      <c r="PZV22" s="268"/>
      <c r="PZW22" s="8"/>
      <c r="PZX22" s="268"/>
      <c r="PZY22" s="8"/>
      <c r="PZZ22" s="268"/>
      <c r="QAA22" s="8"/>
      <c r="QAB22" s="268"/>
      <c r="QAC22" s="8"/>
      <c r="QAD22" s="268"/>
      <c r="QAE22" s="8"/>
      <c r="QAF22" s="268"/>
      <c r="QAG22" s="8"/>
      <c r="QAH22" s="268"/>
      <c r="QAI22" s="8"/>
      <c r="QAJ22" s="268"/>
      <c r="QAK22" s="8"/>
      <c r="QAL22" s="268"/>
      <c r="QAM22" s="8"/>
      <c r="QAN22" s="268"/>
      <c r="QAO22" s="8"/>
      <c r="QAP22" s="268"/>
      <c r="QAQ22" s="8"/>
      <c r="QAR22" s="268"/>
      <c r="QAS22" s="8"/>
      <c r="QAT22" s="268"/>
      <c r="QAU22" s="8"/>
      <c r="QAV22" s="268"/>
      <c r="QAW22" s="8"/>
      <c r="QAX22" s="268"/>
      <c r="QAY22" s="8"/>
      <c r="QAZ22" s="268"/>
      <c r="QBA22" s="8"/>
      <c r="QBB22" s="268"/>
      <c r="QBC22" s="8"/>
      <c r="QBD22" s="268"/>
      <c r="QBE22" s="8"/>
      <c r="QBF22" s="268"/>
      <c r="QBG22" s="8"/>
      <c r="QBH22" s="268"/>
      <c r="QBI22" s="8"/>
      <c r="QBJ22" s="268"/>
      <c r="QBK22" s="8"/>
      <c r="QBL22" s="268"/>
      <c r="QBM22" s="8"/>
      <c r="QBN22" s="268"/>
      <c r="QBO22" s="8"/>
      <c r="QBP22" s="268"/>
      <c r="QBQ22" s="8"/>
      <c r="QBR22" s="268"/>
      <c r="QBS22" s="8"/>
      <c r="QBT22" s="268"/>
      <c r="QBU22" s="8"/>
      <c r="QBV22" s="268"/>
      <c r="QBW22" s="8"/>
      <c r="QBX22" s="268"/>
      <c r="QBY22" s="8"/>
      <c r="QBZ22" s="268"/>
      <c r="QCA22" s="8"/>
      <c r="QCB22" s="268"/>
      <c r="QCC22" s="8"/>
      <c r="QCD22" s="268"/>
      <c r="QCE22" s="8"/>
      <c r="QCF22" s="268"/>
      <c r="QCG22" s="8"/>
      <c r="QCH22" s="268"/>
      <c r="QCI22" s="8"/>
      <c r="QCJ22" s="268"/>
      <c r="QCK22" s="8"/>
      <c r="QCL22" s="268"/>
      <c r="QCM22" s="8"/>
      <c r="QCN22" s="268"/>
      <c r="QCO22" s="8"/>
      <c r="QCP22" s="268"/>
      <c r="QCQ22" s="8"/>
      <c r="QCR22" s="268"/>
      <c r="QCS22" s="8"/>
      <c r="QCT22" s="268"/>
      <c r="QCU22" s="8"/>
      <c r="QCV22" s="268"/>
      <c r="QCW22" s="8"/>
      <c r="QCX22" s="268"/>
      <c r="QCY22" s="8"/>
      <c r="QCZ22" s="268"/>
      <c r="QDA22" s="8"/>
      <c r="QDB22" s="268"/>
      <c r="QDC22" s="8"/>
      <c r="QDD22" s="268"/>
      <c r="QDE22" s="8"/>
      <c r="QDF22" s="268"/>
      <c r="QDG22" s="8"/>
      <c r="QDH22" s="268"/>
      <c r="QDI22" s="8"/>
      <c r="QDJ22" s="268"/>
      <c r="QDK22" s="8"/>
      <c r="QDL22" s="268"/>
      <c r="QDM22" s="8"/>
      <c r="QDN22" s="268"/>
      <c r="QDO22" s="8"/>
      <c r="QDP22" s="268"/>
      <c r="QDQ22" s="8"/>
      <c r="QDR22" s="268"/>
      <c r="QDS22" s="8"/>
      <c r="QDT22" s="268"/>
      <c r="QDU22" s="8"/>
      <c r="QDV22" s="268"/>
      <c r="QDW22" s="8"/>
      <c r="QDX22" s="268"/>
      <c r="QDY22" s="8"/>
      <c r="QDZ22" s="268"/>
      <c r="QEA22" s="8"/>
      <c r="QEB22" s="268"/>
      <c r="QEC22" s="8"/>
      <c r="QED22" s="268"/>
      <c r="QEE22" s="8"/>
      <c r="QEF22" s="268"/>
      <c r="QEG22" s="8"/>
      <c r="QEH22" s="268"/>
      <c r="QEI22" s="8"/>
      <c r="QEJ22" s="268"/>
      <c r="QEK22" s="8"/>
      <c r="QEL22" s="268"/>
      <c r="QEM22" s="8"/>
      <c r="QEN22" s="268"/>
      <c r="QEO22" s="8"/>
      <c r="QEP22" s="268"/>
      <c r="QEQ22" s="8"/>
      <c r="QER22" s="268"/>
      <c r="QES22" s="8"/>
      <c r="QET22" s="268"/>
      <c r="QEU22" s="8"/>
      <c r="QEV22" s="268"/>
      <c r="QEW22" s="8"/>
      <c r="QEX22" s="268"/>
      <c r="QEY22" s="8"/>
      <c r="QEZ22" s="268"/>
      <c r="QFA22" s="8"/>
      <c r="QFB22" s="268"/>
      <c r="QFC22" s="8"/>
      <c r="QFD22" s="268"/>
      <c r="QFE22" s="8"/>
      <c r="QFF22" s="268"/>
      <c r="QFG22" s="8"/>
      <c r="QFH22" s="268"/>
      <c r="QFI22" s="8"/>
      <c r="QFJ22" s="268"/>
      <c r="QFK22" s="8"/>
      <c r="QFL22" s="268"/>
      <c r="QFM22" s="8"/>
      <c r="QFN22" s="268"/>
      <c r="QFO22" s="8"/>
      <c r="QFP22" s="268"/>
      <c r="QFQ22" s="8"/>
      <c r="QFR22" s="268"/>
      <c r="QFS22" s="8"/>
      <c r="QFT22" s="268"/>
      <c r="QFU22" s="8"/>
      <c r="QFV22" s="268"/>
      <c r="QFW22" s="8"/>
      <c r="QFX22" s="268"/>
      <c r="QFY22" s="8"/>
      <c r="QFZ22" s="268"/>
      <c r="QGA22" s="8"/>
      <c r="QGB22" s="268"/>
      <c r="QGC22" s="8"/>
      <c r="QGD22" s="268"/>
      <c r="QGE22" s="8"/>
      <c r="QGF22" s="268"/>
      <c r="QGG22" s="8"/>
      <c r="QGH22" s="268"/>
      <c r="QGI22" s="8"/>
      <c r="QGJ22" s="268"/>
      <c r="QGK22" s="8"/>
      <c r="QGL22" s="268"/>
      <c r="QGM22" s="8"/>
      <c r="QGN22" s="268"/>
      <c r="QGO22" s="8"/>
      <c r="QGP22" s="268"/>
      <c r="QGQ22" s="8"/>
      <c r="QGR22" s="268"/>
      <c r="QGS22" s="8"/>
      <c r="QGT22" s="268"/>
      <c r="QGU22" s="8"/>
      <c r="QGV22" s="268"/>
      <c r="QGW22" s="8"/>
      <c r="QGX22" s="268"/>
      <c r="QGY22" s="8"/>
      <c r="QGZ22" s="268"/>
      <c r="QHA22" s="8"/>
      <c r="QHB22" s="268"/>
      <c r="QHC22" s="8"/>
      <c r="QHD22" s="268"/>
      <c r="QHE22" s="8"/>
      <c r="QHF22" s="268"/>
      <c r="QHG22" s="8"/>
      <c r="QHH22" s="268"/>
      <c r="QHI22" s="8"/>
      <c r="QHJ22" s="268"/>
      <c r="QHK22" s="8"/>
      <c r="QHL22" s="268"/>
      <c r="QHM22" s="8"/>
      <c r="QHN22" s="268"/>
      <c r="QHO22" s="8"/>
      <c r="QHP22" s="268"/>
      <c r="QHQ22" s="8"/>
      <c r="QHR22" s="268"/>
      <c r="QHS22" s="8"/>
      <c r="QHT22" s="268"/>
      <c r="QHU22" s="8"/>
      <c r="QHV22" s="268"/>
      <c r="QHW22" s="8"/>
      <c r="QHX22" s="268"/>
      <c r="QHY22" s="8"/>
      <c r="QHZ22" s="268"/>
      <c r="QIA22" s="8"/>
      <c r="QIB22" s="268"/>
      <c r="QIC22" s="8"/>
      <c r="QID22" s="268"/>
      <c r="QIE22" s="8"/>
      <c r="QIF22" s="268"/>
      <c r="QIG22" s="8"/>
      <c r="QIH22" s="268"/>
      <c r="QII22" s="8"/>
      <c r="QIJ22" s="268"/>
      <c r="QIK22" s="8"/>
      <c r="QIL22" s="268"/>
      <c r="QIM22" s="8"/>
      <c r="QIN22" s="268"/>
      <c r="QIO22" s="8"/>
      <c r="QIP22" s="268"/>
      <c r="QIQ22" s="8"/>
      <c r="QIR22" s="268"/>
      <c r="QIS22" s="8"/>
      <c r="QIT22" s="268"/>
      <c r="QIU22" s="8"/>
      <c r="QIV22" s="268"/>
      <c r="QIW22" s="8"/>
      <c r="QIX22" s="268"/>
      <c r="QIY22" s="8"/>
      <c r="QIZ22" s="268"/>
      <c r="QJA22" s="8"/>
      <c r="QJB22" s="268"/>
      <c r="QJC22" s="8"/>
      <c r="QJD22" s="268"/>
      <c r="QJE22" s="8"/>
      <c r="QJF22" s="268"/>
      <c r="QJG22" s="8"/>
      <c r="QJH22" s="268"/>
      <c r="QJI22" s="8"/>
      <c r="QJJ22" s="268"/>
      <c r="QJK22" s="8"/>
      <c r="QJL22" s="268"/>
      <c r="QJM22" s="8"/>
      <c r="QJN22" s="268"/>
      <c r="QJO22" s="8"/>
      <c r="QJP22" s="268"/>
      <c r="QJQ22" s="8"/>
      <c r="QJR22" s="268"/>
      <c r="QJS22" s="8"/>
      <c r="QJT22" s="268"/>
      <c r="QJU22" s="8"/>
      <c r="QJV22" s="268"/>
      <c r="QJW22" s="8"/>
      <c r="QJX22" s="268"/>
      <c r="QJY22" s="8"/>
      <c r="QJZ22" s="268"/>
      <c r="QKA22" s="8"/>
      <c r="QKB22" s="268"/>
      <c r="QKC22" s="8"/>
      <c r="QKD22" s="268"/>
      <c r="QKE22" s="8"/>
      <c r="QKF22" s="268"/>
      <c r="QKG22" s="8"/>
      <c r="QKH22" s="268"/>
      <c r="QKI22" s="8"/>
      <c r="QKJ22" s="268"/>
      <c r="QKK22" s="8"/>
      <c r="QKL22" s="268"/>
      <c r="QKM22" s="8"/>
      <c r="QKN22" s="268"/>
      <c r="QKO22" s="8"/>
      <c r="QKP22" s="268"/>
      <c r="QKQ22" s="8"/>
      <c r="QKR22" s="268"/>
      <c r="QKS22" s="8"/>
      <c r="QKT22" s="268"/>
      <c r="QKU22" s="8"/>
      <c r="QKV22" s="268"/>
      <c r="QKW22" s="8"/>
      <c r="QKX22" s="268"/>
      <c r="QKY22" s="8"/>
      <c r="QKZ22" s="268"/>
      <c r="QLA22" s="8"/>
      <c r="QLB22" s="268"/>
      <c r="QLC22" s="8"/>
      <c r="QLD22" s="268"/>
      <c r="QLE22" s="8"/>
      <c r="QLF22" s="268"/>
      <c r="QLG22" s="8"/>
      <c r="QLH22" s="268"/>
      <c r="QLI22" s="8"/>
      <c r="QLJ22" s="268"/>
      <c r="QLK22" s="8"/>
      <c r="QLL22" s="268"/>
      <c r="QLM22" s="8"/>
      <c r="QLN22" s="268"/>
      <c r="QLO22" s="8"/>
      <c r="QLP22" s="268"/>
      <c r="QLQ22" s="8"/>
      <c r="QLR22" s="268"/>
      <c r="QLS22" s="8"/>
      <c r="QLT22" s="268"/>
      <c r="QLU22" s="8"/>
      <c r="QLV22" s="268"/>
      <c r="QLW22" s="8"/>
      <c r="QLX22" s="268"/>
      <c r="QLY22" s="8"/>
      <c r="QLZ22" s="268"/>
      <c r="QMA22" s="8"/>
      <c r="QMB22" s="268"/>
      <c r="QMC22" s="8"/>
      <c r="QMD22" s="268"/>
      <c r="QME22" s="8"/>
      <c r="QMF22" s="268"/>
      <c r="QMG22" s="8"/>
      <c r="QMH22" s="268"/>
      <c r="QMI22" s="8"/>
      <c r="QMJ22" s="268"/>
      <c r="QMK22" s="8"/>
      <c r="QML22" s="268"/>
      <c r="QMM22" s="8"/>
      <c r="QMN22" s="268"/>
      <c r="QMO22" s="8"/>
      <c r="QMP22" s="268"/>
      <c r="QMQ22" s="8"/>
      <c r="QMR22" s="268"/>
      <c r="QMS22" s="8"/>
      <c r="QMT22" s="268"/>
      <c r="QMU22" s="8"/>
      <c r="QMV22" s="268"/>
      <c r="QMW22" s="8"/>
      <c r="QMX22" s="268"/>
      <c r="QMY22" s="8"/>
      <c r="QMZ22" s="268"/>
      <c r="QNA22" s="8"/>
      <c r="QNB22" s="268"/>
      <c r="QNC22" s="8"/>
      <c r="QND22" s="268"/>
      <c r="QNE22" s="8"/>
      <c r="QNF22" s="268"/>
      <c r="QNG22" s="8"/>
      <c r="QNH22" s="268"/>
      <c r="QNI22" s="8"/>
      <c r="QNJ22" s="268"/>
      <c r="QNK22" s="8"/>
      <c r="QNL22" s="268"/>
      <c r="QNM22" s="8"/>
      <c r="QNN22" s="268"/>
      <c r="QNO22" s="8"/>
      <c r="QNP22" s="268"/>
      <c r="QNQ22" s="8"/>
      <c r="QNR22" s="268"/>
      <c r="QNS22" s="8"/>
      <c r="QNT22" s="268"/>
      <c r="QNU22" s="8"/>
      <c r="QNV22" s="268"/>
      <c r="QNW22" s="8"/>
      <c r="QNX22" s="268"/>
      <c r="QNY22" s="8"/>
      <c r="QNZ22" s="268"/>
      <c r="QOA22" s="8"/>
      <c r="QOB22" s="268"/>
      <c r="QOC22" s="8"/>
      <c r="QOD22" s="268"/>
      <c r="QOE22" s="8"/>
      <c r="QOF22" s="268"/>
      <c r="QOG22" s="8"/>
      <c r="QOH22" s="268"/>
      <c r="QOI22" s="8"/>
      <c r="QOJ22" s="268"/>
      <c r="QOK22" s="8"/>
      <c r="QOL22" s="268"/>
      <c r="QOM22" s="8"/>
      <c r="QON22" s="268"/>
      <c r="QOO22" s="8"/>
      <c r="QOP22" s="268"/>
      <c r="QOQ22" s="8"/>
      <c r="QOR22" s="268"/>
      <c r="QOS22" s="8"/>
      <c r="QOT22" s="268"/>
      <c r="QOU22" s="8"/>
      <c r="QOV22" s="268"/>
      <c r="QOW22" s="8"/>
      <c r="QOX22" s="268"/>
      <c r="QOY22" s="8"/>
      <c r="QOZ22" s="268"/>
      <c r="QPA22" s="8"/>
      <c r="QPB22" s="268"/>
      <c r="QPC22" s="8"/>
      <c r="QPD22" s="268"/>
      <c r="QPE22" s="8"/>
      <c r="QPF22" s="268"/>
      <c r="QPG22" s="8"/>
      <c r="QPH22" s="268"/>
      <c r="QPI22" s="8"/>
      <c r="QPJ22" s="268"/>
      <c r="QPK22" s="8"/>
      <c r="QPL22" s="268"/>
      <c r="QPM22" s="8"/>
      <c r="QPN22" s="268"/>
      <c r="QPO22" s="8"/>
      <c r="QPP22" s="268"/>
      <c r="QPQ22" s="8"/>
      <c r="QPR22" s="268"/>
      <c r="QPS22" s="8"/>
      <c r="QPT22" s="268"/>
      <c r="QPU22" s="8"/>
      <c r="QPV22" s="268"/>
      <c r="QPW22" s="8"/>
      <c r="QPX22" s="268"/>
      <c r="QPY22" s="8"/>
      <c r="QPZ22" s="268"/>
      <c r="QQA22" s="8"/>
      <c r="QQB22" s="268"/>
      <c r="QQC22" s="8"/>
      <c r="QQD22" s="268"/>
      <c r="QQE22" s="8"/>
      <c r="QQF22" s="268"/>
      <c r="QQG22" s="8"/>
      <c r="QQH22" s="268"/>
      <c r="QQI22" s="8"/>
      <c r="QQJ22" s="268"/>
      <c r="QQK22" s="8"/>
      <c r="QQL22" s="268"/>
      <c r="QQM22" s="8"/>
      <c r="QQN22" s="268"/>
      <c r="QQO22" s="8"/>
      <c r="QQP22" s="268"/>
      <c r="QQQ22" s="8"/>
      <c r="QQR22" s="268"/>
      <c r="QQS22" s="8"/>
      <c r="QQT22" s="268"/>
      <c r="QQU22" s="8"/>
      <c r="QQV22" s="268"/>
      <c r="QQW22" s="8"/>
      <c r="QQX22" s="268"/>
      <c r="QQY22" s="8"/>
      <c r="QQZ22" s="268"/>
      <c r="QRA22" s="8"/>
      <c r="QRB22" s="268"/>
      <c r="QRC22" s="8"/>
      <c r="QRD22" s="268"/>
      <c r="QRE22" s="8"/>
      <c r="QRF22" s="268"/>
      <c r="QRG22" s="8"/>
      <c r="QRH22" s="268"/>
      <c r="QRI22" s="8"/>
      <c r="QRJ22" s="268"/>
      <c r="QRK22" s="8"/>
      <c r="QRL22" s="268"/>
      <c r="QRM22" s="8"/>
      <c r="QRN22" s="268"/>
      <c r="QRO22" s="8"/>
      <c r="QRP22" s="268"/>
      <c r="QRQ22" s="8"/>
      <c r="QRR22" s="268"/>
      <c r="QRS22" s="8"/>
      <c r="QRT22" s="268"/>
      <c r="QRU22" s="8"/>
      <c r="QRV22" s="268"/>
      <c r="QRW22" s="8"/>
      <c r="QRX22" s="268"/>
      <c r="QRY22" s="8"/>
      <c r="QRZ22" s="268"/>
      <c r="QSA22" s="8"/>
      <c r="QSB22" s="268"/>
      <c r="QSC22" s="8"/>
      <c r="QSD22" s="268"/>
      <c r="QSE22" s="8"/>
      <c r="QSF22" s="268"/>
      <c r="QSG22" s="8"/>
      <c r="QSH22" s="268"/>
      <c r="QSI22" s="8"/>
      <c r="QSJ22" s="268"/>
      <c r="QSK22" s="8"/>
      <c r="QSL22" s="268"/>
      <c r="QSM22" s="8"/>
      <c r="QSN22" s="268"/>
      <c r="QSO22" s="8"/>
      <c r="QSP22" s="268"/>
      <c r="QSQ22" s="8"/>
      <c r="QSR22" s="268"/>
      <c r="QSS22" s="8"/>
      <c r="QST22" s="268"/>
      <c r="QSU22" s="8"/>
      <c r="QSV22" s="268"/>
      <c r="QSW22" s="8"/>
      <c r="QSX22" s="268"/>
      <c r="QSY22" s="8"/>
      <c r="QSZ22" s="268"/>
      <c r="QTA22" s="8"/>
      <c r="QTB22" s="268"/>
      <c r="QTC22" s="8"/>
      <c r="QTD22" s="268"/>
      <c r="QTE22" s="8"/>
      <c r="QTF22" s="268"/>
      <c r="QTG22" s="8"/>
      <c r="QTH22" s="268"/>
      <c r="QTI22" s="8"/>
      <c r="QTJ22" s="268"/>
      <c r="QTK22" s="8"/>
      <c r="QTL22" s="268"/>
      <c r="QTM22" s="8"/>
      <c r="QTN22" s="268"/>
      <c r="QTO22" s="8"/>
      <c r="QTP22" s="268"/>
      <c r="QTQ22" s="8"/>
      <c r="QTR22" s="268"/>
      <c r="QTS22" s="8"/>
      <c r="QTT22" s="268"/>
      <c r="QTU22" s="8"/>
      <c r="QTV22" s="268"/>
      <c r="QTW22" s="8"/>
      <c r="QTX22" s="268"/>
      <c r="QTY22" s="8"/>
      <c r="QTZ22" s="268"/>
      <c r="QUA22" s="8"/>
      <c r="QUB22" s="268"/>
      <c r="QUC22" s="8"/>
      <c r="QUD22" s="268"/>
      <c r="QUE22" s="8"/>
      <c r="QUF22" s="268"/>
      <c r="QUG22" s="8"/>
      <c r="QUH22" s="268"/>
      <c r="QUI22" s="8"/>
      <c r="QUJ22" s="268"/>
      <c r="QUK22" s="8"/>
      <c r="QUL22" s="268"/>
      <c r="QUM22" s="8"/>
      <c r="QUN22" s="268"/>
      <c r="QUO22" s="8"/>
      <c r="QUP22" s="268"/>
      <c r="QUQ22" s="8"/>
      <c r="QUR22" s="268"/>
      <c r="QUS22" s="8"/>
      <c r="QUT22" s="268"/>
      <c r="QUU22" s="8"/>
      <c r="QUV22" s="268"/>
      <c r="QUW22" s="8"/>
      <c r="QUX22" s="268"/>
      <c r="QUY22" s="8"/>
      <c r="QUZ22" s="268"/>
      <c r="QVA22" s="8"/>
      <c r="QVB22" s="268"/>
      <c r="QVC22" s="8"/>
      <c r="QVD22" s="268"/>
      <c r="QVE22" s="8"/>
      <c r="QVF22" s="268"/>
      <c r="QVG22" s="8"/>
      <c r="QVH22" s="268"/>
      <c r="QVI22" s="8"/>
      <c r="QVJ22" s="268"/>
      <c r="QVK22" s="8"/>
      <c r="QVL22" s="268"/>
      <c r="QVM22" s="8"/>
      <c r="QVN22" s="268"/>
      <c r="QVO22" s="8"/>
      <c r="QVP22" s="268"/>
      <c r="QVQ22" s="8"/>
      <c r="QVR22" s="268"/>
      <c r="QVS22" s="8"/>
      <c r="QVT22" s="268"/>
      <c r="QVU22" s="8"/>
      <c r="QVV22" s="268"/>
      <c r="QVW22" s="8"/>
      <c r="QVX22" s="268"/>
      <c r="QVY22" s="8"/>
      <c r="QVZ22" s="268"/>
      <c r="QWA22" s="8"/>
      <c r="QWB22" s="268"/>
      <c r="QWC22" s="8"/>
      <c r="QWD22" s="268"/>
      <c r="QWE22" s="8"/>
      <c r="QWF22" s="268"/>
      <c r="QWG22" s="8"/>
      <c r="QWH22" s="268"/>
      <c r="QWI22" s="8"/>
      <c r="QWJ22" s="268"/>
      <c r="QWK22" s="8"/>
      <c r="QWL22" s="268"/>
      <c r="QWM22" s="8"/>
      <c r="QWN22" s="268"/>
      <c r="QWO22" s="8"/>
      <c r="QWP22" s="268"/>
      <c r="QWQ22" s="8"/>
      <c r="QWR22" s="268"/>
      <c r="QWS22" s="8"/>
      <c r="QWT22" s="268"/>
      <c r="QWU22" s="8"/>
      <c r="QWV22" s="268"/>
      <c r="QWW22" s="8"/>
      <c r="QWX22" s="268"/>
      <c r="QWY22" s="8"/>
      <c r="QWZ22" s="268"/>
      <c r="QXA22" s="8"/>
      <c r="QXB22" s="268"/>
      <c r="QXC22" s="8"/>
      <c r="QXD22" s="268"/>
      <c r="QXE22" s="8"/>
      <c r="QXF22" s="268"/>
      <c r="QXG22" s="8"/>
      <c r="QXH22" s="268"/>
      <c r="QXI22" s="8"/>
      <c r="QXJ22" s="268"/>
      <c r="QXK22" s="8"/>
      <c r="QXL22" s="268"/>
      <c r="QXM22" s="8"/>
      <c r="QXN22" s="268"/>
      <c r="QXO22" s="8"/>
      <c r="QXP22" s="268"/>
      <c r="QXQ22" s="8"/>
      <c r="QXR22" s="268"/>
      <c r="QXS22" s="8"/>
      <c r="QXT22" s="268"/>
      <c r="QXU22" s="8"/>
      <c r="QXV22" s="268"/>
      <c r="QXW22" s="8"/>
      <c r="QXX22" s="268"/>
      <c r="QXY22" s="8"/>
      <c r="QXZ22" s="268"/>
      <c r="QYA22" s="8"/>
      <c r="QYB22" s="268"/>
      <c r="QYC22" s="8"/>
      <c r="QYD22" s="268"/>
      <c r="QYE22" s="8"/>
      <c r="QYF22" s="268"/>
      <c r="QYG22" s="8"/>
      <c r="QYH22" s="268"/>
      <c r="QYI22" s="8"/>
      <c r="QYJ22" s="268"/>
      <c r="QYK22" s="8"/>
      <c r="QYL22" s="268"/>
      <c r="QYM22" s="8"/>
      <c r="QYN22" s="268"/>
      <c r="QYO22" s="8"/>
      <c r="QYP22" s="268"/>
      <c r="QYQ22" s="8"/>
      <c r="QYR22" s="268"/>
      <c r="QYS22" s="8"/>
      <c r="QYT22" s="268"/>
      <c r="QYU22" s="8"/>
      <c r="QYV22" s="268"/>
      <c r="QYW22" s="8"/>
      <c r="QYX22" s="268"/>
      <c r="QYY22" s="8"/>
      <c r="QYZ22" s="268"/>
      <c r="QZA22" s="8"/>
      <c r="QZB22" s="268"/>
      <c r="QZC22" s="8"/>
      <c r="QZD22" s="268"/>
      <c r="QZE22" s="8"/>
      <c r="QZF22" s="268"/>
      <c r="QZG22" s="8"/>
      <c r="QZH22" s="268"/>
      <c r="QZI22" s="8"/>
      <c r="QZJ22" s="268"/>
      <c r="QZK22" s="8"/>
      <c r="QZL22" s="268"/>
      <c r="QZM22" s="8"/>
      <c r="QZN22" s="268"/>
      <c r="QZO22" s="8"/>
      <c r="QZP22" s="268"/>
      <c r="QZQ22" s="8"/>
      <c r="QZR22" s="268"/>
      <c r="QZS22" s="8"/>
      <c r="QZT22" s="268"/>
      <c r="QZU22" s="8"/>
      <c r="QZV22" s="268"/>
      <c r="QZW22" s="8"/>
      <c r="QZX22" s="268"/>
      <c r="QZY22" s="8"/>
      <c r="QZZ22" s="268"/>
      <c r="RAA22" s="8"/>
      <c r="RAB22" s="268"/>
      <c r="RAC22" s="8"/>
      <c r="RAD22" s="268"/>
      <c r="RAE22" s="8"/>
      <c r="RAF22" s="268"/>
      <c r="RAG22" s="8"/>
      <c r="RAH22" s="268"/>
      <c r="RAI22" s="8"/>
      <c r="RAJ22" s="268"/>
      <c r="RAK22" s="8"/>
      <c r="RAL22" s="268"/>
      <c r="RAM22" s="8"/>
      <c r="RAN22" s="268"/>
      <c r="RAO22" s="8"/>
      <c r="RAP22" s="268"/>
      <c r="RAQ22" s="8"/>
      <c r="RAR22" s="268"/>
      <c r="RAS22" s="8"/>
      <c r="RAT22" s="268"/>
      <c r="RAU22" s="8"/>
      <c r="RAV22" s="268"/>
      <c r="RAW22" s="8"/>
      <c r="RAX22" s="268"/>
      <c r="RAY22" s="8"/>
      <c r="RAZ22" s="268"/>
      <c r="RBA22" s="8"/>
      <c r="RBB22" s="268"/>
      <c r="RBC22" s="8"/>
      <c r="RBD22" s="268"/>
      <c r="RBE22" s="8"/>
      <c r="RBF22" s="268"/>
      <c r="RBG22" s="8"/>
      <c r="RBH22" s="268"/>
      <c r="RBI22" s="8"/>
      <c r="RBJ22" s="268"/>
      <c r="RBK22" s="8"/>
      <c r="RBL22" s="268"/>
      <c r="RBM22" s="8"/>
      <c r="RBN22" s="268"/>
      <c r="RBO22" s="8"/>
      <c r="RBP22" s="268"/>
      <c r="RBQ22" s="8"/>
      <c r="RBR22" s="268"/>
      <c r="RBS22" s="8"/>
      <c r="RBT22" s="268"/>
      <c r="RBU22" s="8"/>
      <c r="RBV22" s="268"/>
      <c r="RBW22" s="8"/>
      <c r="RBX22" s="268"/>
      <c r="RBY22" s="8"/>
      <c r="RBZ22" s="268"/>
      <c r="RCA22" s="8"/>
      <c r="RCB22" s="268"/>
      <c r="RCC22" s="8"/>
      <c r="RCD22" s="268"/>
      <c r="RCE22" s="8"/>
      <c r="RCF22" s="268"/>
      <c r="RCG22" s="8"/>
      <c r="RCH22" s="268"/>
      <c r="RCI22" s="8"/>
      <c r="RCJ22" s="268"/>
      <c r="RCK22" s="8"/>
      <c r="RCL22" s="268"/>
      <c r="RCM22" s="8"/>
      <c r="RCN22" s="268"/>
      <c r="RCO22" s="8"/>
      <c r="RCP22" s="268"/>
      <c r="RCQ22" s="8"/>
      <c r="RCR22" s="268"/>
      <c r="RCS22" s="8"/>
      <c r="RCT22" s="268"/>
      <c r="RCU22" s="8"/>
      <c r="RCV22" s="268"/>
      <c r="RCW22" s="8"/>
      <c r="RCX22" s="268"/>
      <c r="RCY22" s="8"/>
      <c r="RCZ22" s="268"/>
      <c r="RDA22" s="8"/>
      <c r="RDB22" s="268"/>
      <c r="RDC22" s="8"/>
      <c r="RDD22" s="268"/>
      <c r="RDE22" s="8"/>
      <c r="RDF22" s="268"/>
      <c r="RDG22" s="8"/>
      <c r="RDH22" s="268"/>
      <c r="RDI22" s="8"/>
      <c r="RDJ22" s="268"/>
      <c r="RDK22" s="8"/>
      <c r="RDL22" s="268"/>
      <c r="RDM22" s="8"/>
      <c r="RDN22" s="268"/>
      <c r="RDO22" s="8"/>
      <c r="RDP22" s="268"/>
      <c r="RDQ22" s="8"/>
      <c r="RDR22" s="268"/>
      <c r="RDS22" s="8"/>
      <c r="RDT22" s="268"/>
      <c r="RDU22" s="8"/>
      <c r="RDV22" s="268"/>
      <c r="RDW22" s="8"/>
      <c r="RDX22" s="268"/>
      <c r="RDY22" s="8"/>
      <c r="RDZ22" s="268"/>
      <c r="REA22" s="8"/>
      <c r="REB22" s="268"/>
      <c r="REC22" s="8"/>
      <c r="RED22" s="268"/>
      <c r="REE22" s="8"/>
      <c r="REF22" s="268"/>
      <c r="REG22" s="8"/>
      <c r="REH22" s="268"/>
      <c r="REI22" s="8"/>
      <c r="REJ22" s="268"/>
      <c r="REK22" s="8"/>
      <c r="REL22" s="268"/>
      <c r="REM22" s="8"/>
      <c r="REN22" s="268"/>
      <c r="REO22" s="8"/>
      <c r="REP22" s="268"/>
      <c r="REQ22" s="8"/>
      <c r="RER22" s="268"/>
      <c r="RES22" s="8"/>
      <c r="RET22" s="268"/>
      <c r="REU22" s="8"/>
      <c r="REV22" s="268"/>
      <c r="REW22" s="8"/>
      <c r="REX22" s="268"/>
      <c r="REY22" s="8"/>
      <c r="REZ22" s="268"/>
      <c r="RFA22" s="8"/>
      <c r="RFB22" s="268"/>
      <c r="RFC22" s="8"/>
      <c r="RFD22" s="268"/>
      <c r="RFE22" s="8"/>
      <c r="RFF22" s="268"/>
      <c r="RFG22" s="8"/>
      <c r="RFH22" s="268"/>
      <c r="RFI22" s="8"/>
      <c r="RFJ22" s="268"/>
      <c r="RFK22" s="8"/>
      <c r="RFL22" s="268"/>
      <c r="RFM22" s="8"/>
      <c r="RFN22" s="268"/>
      <c r="RFO22" s="8"/>
      <c r="RFP22" s="268"/>
      <c r="RFQ22" s="8"/>
      <c r="RFR22" s="268"/>
      <c r="RFS22" s="8"/>
      <c r="RFT22" s="268"/>
      <c r="RFU22" s="8"/>
      <c r="RFV22" s="268"/>
      <c r="RFW22" s="8"/>
      <c r="RFX22" s="268"/>
      <c r="RFY22" s="8"/>
      <c r="RFZ22" s="268"/>
      <c r="RGA22" s="8"/>
      <c r="RGB22" s="268"/>
      <c r="RGC22" s="8"/>
      <c r="RGD22" s="268"/>
      <c r="RGE22" s="8"/>
      <c r="RGF22" s="268"/>
      <c r="RGG22" s="8"/>
      <c r="RGH22" s="268"/>
      <c r="RGI22" s="8"/>
      <c r="RGJ22" s="268"/>
      <c r="RGK22" s="8"/>
      <c r="RGL22" s="268"/>
      <c r="RGM22" s="8"/>
      <c r="RGN22" s="268"/>
      <c r="RGO22" s="8"/>
      <c r="RGP22" s="268"/>
      <c r="RGQ22" s="8"/>
      <c r="RGR22" s="268"/>
      <c r="RGS22" s="8"/>
      <c r="RGT22" s="268"/>
      <c r="RGU22" s="8"/>
      <c r="RGV22" s="268"/>
      <c r="RGW22" s="8"/>
      <c r="RGX22" s="268"/>
      <c r="RGY22" s="8"/>
      <c r="RGZ22" s="268"/>
      <c r="RHA22" s="8"/>
      <c r="RHB22" s="268"/>
      <c r="RHC22" s="8"/>
      <c r="RHD22" s="268"/>
      <c r="RHE22" s="8"/>
      <c r="RHF22" s="268"/>
      <c r="RHG22" s="8"/>
      <c r="RHH22" s="268"/>
      <c r="RHI22" s="8"/>
      <c r="RHJ22" s="268"/>
      <c r="RHK22" s="8"/>
      <c r="RHL22" s="268"/>
      <c r="RHM22" s="8"/>
      <c r="RHN22" s="268"/>
      <c r="RHO22" s="8"/>
      <c r="RHP22" s="268"/>
      <c r="RHQ22" s="8"/>
      <c r="RHR22" s="268"/>
      <c r="RHS22" s="8"/>
      <c r="RHT22" s="268"/>
      <c r="RHU22" s="8"/>
      <c r="RHV22" s="268"/>
      <c r="RHW22" s="8"/>
      <c r="RHX22" s="268"/>
      <c r="RHY22" s="8"/>
      <c r="RHZ22" s="268"/>
      <c r="RIA22" s="8"/>
      <c r="RIB22" s="268"/>
      <c r="RIC22" s="8"/>
      <c r="RID22" s="268"/>
      <c r="RIE22" s="8"/>
      <c r="RIF22" s="268"/>
      <c r="RIG22" s="8"/>
      <c r="RIH22" s="268"/>
      <c r="RII22" s="8"/>
      <c r="RIJ22" s="268"/>
      <c r="RIK22" s="8"/>
      <c r="RIL22" s="268"/>
      <c r="RIM22" s="8"/>
      <c r="RIN22" s="268"/>
      <c r="RIO22" s="8"/>
      <c r="RIP22" s="268"/>
      <c r="RIQ22" s="8"/>
      <c r="RIR22" s="268"/>
      <c r="RIS22" s="8"/>
      <c r="RIT22" s="268"/>
      <c r="RIU22" s="8"/>
      <c r="RIV22" s="268"/>
      <c r="RIW22" s="8"/>
      <c r="RIX22" s="268"/>
      <c r="RIY22" s="8"/>
      <c r="RIZ22" s="268"/>
      <c r="RJA22" s="8"/>
      <c r="RJB22" s="268"/>
      <c r="RJC22" s="8"/>
      <c r="RJD22" s="268"/>
      <c r="RJE22" s="8"/>
      <c r="RJF22" s="268"/>
      <c r="RJG22" s="8"/>
      <c r="RJH22" s="268"/>
      <c r="RJI22" s="8"/>
      <c r="RJJ22" s="268"/>
      <c r="RJK22" s="8"/>
      <c r="RJL22" s="268"/>
      <c r="RJM22" s="8"/>
      <c r="RJN22" s="268"/>
      <c r="RJO22" s="8"/>
      <c r="RJP22" s="268"/>
      <c r="RJQ22" s="8"/>
      <c r="RJR22" s="268"/>
      <c r="RJS22" s="8"/>
      <c r="RJT22" s="268"/>
      <c r="RJU22" s="8"/>
      <c r="RJV22" s="268"/>
      <c r="RJW22" s="8"/>
      <c r="RJX22" s="268"/>
      <c r="RJY22" s="8"/>
      <c r="RJZ22" s="268"/>
      <c r="RKA22" s="8"/>
      <c r="RKB22" s="268"/>
      <c r="RKC22" s="8"/>
      <c r="RKD22" s="268"/>
      <c r="RKE22" s="8"/>
      <c r="RKF22" s="268"/>
      <c r="RKG22" s="8"/>
      <c r="RKH22" s="268"/>
      <c r="RKI22" s="8"/>
      <c r="RKJ22" s="268"/>
      <c r="RKK22" s="8"/>
      <c r="RKL22" s="268"/>
      <c r="RKM22" s="8"/>
      <c r="RKN22" s="268"/>
      <c r="RKO22" s="8"/>
      <c r="RKP22" s="268"/>
      <c r="RKQ22" s="8"/>
      <c r="RKR22" s="268"/>
      <c r="RKS22" s="8"/>
      <c r="RKT22" s="268"/>
      <c r="RKU22" s="8"/>
      <c r="RKV22" s="268"/>
      <c r="RKW22" s="8"/>
      <c r="RKX22" s="268"/>
      <c r="RKY22" s="8"/>
      <c r="RKZ22" s="268"/>
      <c r="RLA22" s="8"/>
      <c r="RLB22" s="268"/>
      <c r="RLC22" s="8"/>
      <c r="RLD22" s="268"/>
      <c r="RLE22" s="8"/>
      <c r="RLF22" s="268"/>
      <c r="RLG22" s="8"/>
      <c r="RLH22" s="268"/>
      <c r="RLI22" s="8"/>
      <c r="RLJ22" s="268"/>
      <c r="RLK22" s="8"/>
      <c r="RLL22" s="268"/>
      <c r="RLM22" s="8"/>
      <c r="RLN22" s="268"/>
      <c r="RLO22" s="8"/>
      <c r="RLP22" s="268"/>
      <c r="RLQ22" s="8"/>
      <c r="RLR22" s="268"/>
      <c r="RLS22" s="8"/>
      <c r="RLT22" s="268"/>
      <c r="RLU22" s="8"/>
      <c r="RLV22" s="268"/>
      <c r="RLW22" s="8"/>
      <c r="RLX22" s="268"/>
      <c r="RLY22" s="8"/>
      <c r="RLZ22" s="268"/>
      <c r="RMA22" s="8"/>
      <c r="RMB22" s="268"/>
      <c r="RMC22" s="8"/>
      <c r="RMD22" s="268"/>
      <c r="RME22" s="8"/>
      <c r="RMF22" s="268"/>
      <c r="RMG22" s="8"/>
      <c r="RMH22" s="268"/>
      <c r="RMI22" s="8"/>
      <c r="RMJ22" s="268"/>
      <c r="RMK22" s="8"/>
      <c r="RML22" s="268"/>
      <c r="RMM22" s="8"/>
      <c r="RMN22" s="268"/>
      <c r="RMO22" s="8"/>
      <c r="RMP22" s="268"/>
      <c r="RMQ22" s="8"/>
      <c r="RMR22" s="268"/>
      <c r="RMS22" s="8"/>
      <c r="RMT22" s="268"/>
      <c r="RMU22" s="8"/>
      <c r="RMV22" s="268"/>
      <c r="RMW22" s="8"/>
      <c r="RMX22" s="268"/>
      <c r="RMY22" s="8"/>
      <c r="RMZ22" s="268"/>
      <c r="RNA22" s="8"/>
      <c r="RNB22" s="268"/>
      <c r="RNC22" s="8"/>
      <c r="RND22" s="268"/>
      <c r="RNE22" s="8"/>
      <c r="RNF22" s="268"/>
      <c r="RNG22" s="8"/>
      <c r="RNH22" s="268"/>
      <c r="RNI22" s="8"/>
      <c r="RNJ22" s="268"/>
      <c r="RNK22" s="8"/>
      <c r="RNL22" s="268"/>
      <c r="RNM22" s="8"/>
      <c r="RNN22" s="268"/>
      <c r="RNO22" s="8"/>
      <c r="RNP22" s="268"/>
      <c r="RNQ22" s="8"/>
      <c r="RNR22" s="268"/>
      <c r="RNS22" s="8"/>
      <c r="RNT22" s="268"/>
      <c r="RNU22" s="8"/>
      <c r="RNV22" s="268"/>
      <c r="RNW22" s="8"/>
      <c r="RNX22" s="268"/>
      <c r="RNY22" s="8"/>
      <c r="RNZ22" s="268"/>
      <c r="ROA22" s="8"/>
      <c r="ROB22" s="268"/>
      <c r="ROC22" s="8"/>
      <c r="ROD22" s="268"/>
      <c r="ROE22" s="8"/>
      <c r="ROF22" s="268"/>
      <c r="ROG22" s="8"/>
      <c r="ROH22" s="268"/>
      <c r="ROI22" s="8"/>
      <c r="ROJ22" s="268"/>
      <c r="ROK22" s="8"/>
      <c r="ROL22" s="268"/>
      <c r="ROM22" s="8"/>
      <c r="RON22" s="268"/>
      <c r="ROO22" s="8"/>
      <c r="ROP22" s="268"/>
      <c r="ROQ22" s="8"/>
      <c r="ROR22" s="268"/>
      <c r="ROS22" s="8"/>
      <c r="ROT22" s="268"/>
      <c r="ROU22" s="8"/>
      <c r="ROV22" s="268"/>
      <c r="ROW22" s="8"/>
      <c r="ROX22" s="268"/>
      <c r="ROY22" s="8"/>
      <c r="ROZ22" s="268"/>
      <c r="RPA22" s="8"/>
      <c r="RPB22" s="268"/>
      <c r="RPC22" s="8"/>
      <c r="RPD22" s="268"/>
      <c r="RPE22" s="8"/>
      <c r="RPF22" s="268"/>
      <c r="RPG22" s="8"/>
      <c r="RPH22" s="268"/>
      <c r="RPI22" s="8"/>
      <c r="RPJ22" s="268"/>
      <c r="RPK22" s="8"/>
      <c r="RPL22" s="268"/>
      <c r="RPM22" s="8"/>
      <c r="RPN22" s="268"/>
      <c r="RPO22" s="8"/>
      <c r="RPP22" s="268"/>
      <c r="RPQ22" s="8"/>
      <c r="RPR22" s="268"/>
      <c r="RPS22" s="8"/>
      <c r="RPT22" s="268"/>
      <c r="RPU22" s="8"/>
      <c r="RPV22" s="268"/>
      <c r="RPW22" s="8"/>
      <c r="RPX22" s="268"/>
      <c r="RPY22" s="8"/>
      <c r="RPZ22" s="268"/>
      <c r="RQA22" s="8"/>
      <c r="RQB22" s="268"/>
      <c r="RQC22" s="8"/>
      <c r="RQD22" s="268"/>
      <c r="RQE22" s="8"/>
      <c r="RQF22" s="268"/>
      <c r="RQG22" s="8"/>
      <c r="RQH22" s="268"/>
      <c r="RQI22" s="8"/>
      <c r="RQJ22" s="268"/>
      <c r="RQK22" s="8"/>
      <c r="RQL22" s="268"/>
      <c r="RQM22" s="8"/>
      <c r="RQN22" s="268"/>
      <c r="RQO22" s="8"/>
      <c r="RQP22" s="268"/>
      <c r="RQQ22" s="8"/>
      <c r="RQR22" s="268"/>
      <c r="RQS22" s="8"/>
      <c r="RQT22" s="268"/>
      <c r="RQU22" s="8"/>
      <c r="RQV22" s="268"/>
      <c r="RQW22" s="8"/>
      <c r="RQX22" s="268"/>
      <c r="RQY22" s="8"/>
      <c r="RQZ22" s="268"/>
      <c r="RRA22" s="8"/>
      <c r="RRB22" s="268"/>
      <c r="RRC22" s="8"/>
      <c r="RRD22" s="268"/>
      <c r="RRE22" s="8"/>
      <c r="RRF22" s="268"/>
      <c r="RRG22" s="8"/>
      <c r="RRH22" s="268"/>
      <c r="RRI22" s="8"/>
      <c r="RRJ22" s="268"/>
      <c r="RRK22" s="8"/>
      <c r="RRL22" s="268"/>
      <c r="RRM22" s="8"/>
      <c r="RRN22" s="268"/>
      <c r="RRO22" s="8"/>
      <c r="RRP22" s="268"/>
      <c r="RRQ22" s="8"/>
      <c r="RRR22" s="268"/>
      <c r="RRS22" s="8"/>
      <c r="RRT22" s="268"/>
      <c r="RRU22" s="8"/>
      <c r="RRV22" s="268"/>
      <c r="RRW22" s="8"/>
      <c r="RRX22" s="268"/>
      <c r="RRY22" s="8"/>
      <c r="RRZ22" s="268"/>
      <c r="RSA22" s="8"/>
      <c r="RSB22" s="268"/>
      <c r="RSC22" s="8"/>
      <c r="RSD22" s="268"/>
      <c r="RSE22" s="8"/>
      <c r="RSF22" s="268"/>
      <c r="RSG22" s="8"/>
      <c r="RSH22" s="268"/>
      <c r="RSI22" s="8"/>
      <c r="RSJ22" s="268"/>
      <c r="RSK22" s="8"/>
      <c r="RSL22" s="268"/>
      <c r="RSM22" s="8"/>
      <c r="RSN22" s="268"/>
      <c r="RSO22" s="8"/>
      <c r="RSP22" s="268"/>
      <c r="RSQ22" s="8"/>
      <c r="RSR22" s="268"/>
      <c r="RSS22" s="8"/>
      <c r="RST22" s="268"/>
      <c r="RSU22" s="8"/>
      <c r="RSV22" s="268"/>
      <c r="RSW22" s="8"/>
      <c r="RSX22" s="268"/>
      <c r="RSY22" s="8"/>
      <c r="RSZ22" s="268"/>
      <c r="RTA22" s="8"/>
      <c r="RTB22" s="268"/>
      <c r="RTC22" s="8"/>
      <c r="RTD22" s="268"/>
      <c r="RTE22" s="8"/>
      <c r="RTF22" s="268"/>
      <c r="RTG22" s="8"/>
      <c r="RTH22" s="268"/>
      <c r="RTI22" s="8"/>
      <c r="RTJ22" s="268"/>
      <c r="RTK22" s="8"/>
      <c r="RTL22" s="268"/>
      <c r="RTM22" s="8"/>
      <c r="RTN22" s="268"/>
      <c r="RTO22" s="8"/>
      <c r="RTP22" s="268"/>
      <c r="RTQ22" s="8"/>
      <c r="RTR22" s="268"/>
      <c r="RTS22" s="8"/>
      <c r="RTT22" s="268"/>
      <c r="RTU22" s="8"/>
      <c r="RTV22" s="268"/>
      <c r="RTW22" s="8"/>
      <c r="RTX22" s="268"/>
      <c r="RTY22" s="8"/>
      <c r="RTZ22" s="268"/>
      <c r="RUA22" s="8"/>
      <c r="RUB22" s="268"/>
      <c r="RUC22" s="8"/>
      <c r="RUD22" s="268"/>
      <c r="RUE22" s="8"/>
      <c r="RUF22" s="268"/>
      <c r="RUG22" s="8"/>
      <c r="RUH22" s="268"/>
      <c r="RUI22" s="8"/>
      <c r="RUJ22" s="268"/>
      <c r="RUK22" s="8"/>
      <c r="RUL22" s="268"/>
      <c r="RUM22" s="8"/>
      <c r="RUN22" s="268"/>
      <c r="RUO22" s="8"/>
      <c r="RUP22" s="268"/>
      <c r="RUQ22" s="8"/>
      <c r="RUR22" s="268"/>
      <c r="RUS22" s="8"/>
      <c r="RUT22" s="268"/>
      <c r="RUU22" s="8"/>
      <c r="RUV22" s="268"/>
      <c r="RUW22" s="8"/>
      <c r="RUX22" s="268"/>
      <c r="RUY22" s="8"/>
      <c r="RUZ22" s="268"/>
      <c r="RVA22" s="8"/>
      <c r="RVB22" s="268"/>
      <c r="RVC22" s="8"/>
      <c r="RVD22" s="268"/>
      <c r="RVE22" s="8"/>
      <c r="RVF22" s="268"/>
      <c r="RVG22" s="8"/>
      <c r="RVH22" s="268"/>
      <c r="RVI22" s="8"/>
      <c r="RVJ22" s="268"/>
      <c r="RVK22" s="8"/>
      <c r="RVL22" s="268"/>
      <c r="RVM22" s="8"/>
      <c r="RVN22" s="268"/>
      <c r="RVO22" s="8"/>
      <c r="RVP22" s="268"/>
      <c r="RVQ22" s="8"/>
      <c r="RVR22" s="268"/>
      <c r="RVS22" s="8"/>
      <c r="RVT22" s="268"/>
      <c r="RVU22" s="8"/>
      <c r="RVV22" s="268"/>
      <c r="RVW22" s="8"/>
      <c r="RVX22" s="268"/>
      <c r="RVY22" s="8"/>
      <c r="RVZ22" s="268"/>
      <c r="RWA22" s="8"/>
      <c r="RWB22" s="268"/>
      <c r="RWC22" s="8"/>
      <c r="RWD22" s="268"/>
      <c r="RWE22" s="8"/>
      <c r="RWF22" s="268"/>
      <c r="RWG22" s="8"/>
      <c r="RWH22" s="268"/>
      <c r="RWI22" s="8"/>
      <c r="RWJ22" s="268"/>
      <c r="RWK22" s="8"/>
      <c r="RWL22" s="268"/>
      <c r="RWM22" s="8"/>
      <c r="RWN22" s="268"/>
      <c r="RWO22" s="8"/>
      <c r="RWP22" s="268"/>
      <c r="RWQ22" s="8"/>
      <c r="RWR22" s="268"/>
      <c r="RWS22" s="8"/>
      <c r="RWT22" s="268"/>
      <c r="RWU22" s="8"/>
      <c r="RWV22" s="268"/>
      <c r="RWW22" s="8"/>
      <c r="RWX22" s="268"/>
      <c r="RWY22" s="8"/>
      <c r="RWZ22" s="268"/>
      <c r="RXA22" s="8"/>
      <c r="RXB22" s="268"/>
      <c r="RXC22" s="8"/>
      <c r="RXD22" s="268"/>
      <c r="RXE22" s="8"/>
      <c r="RXF22" s="268"/>
      <c r="RXG22" s="8"/>
      <c r="RXH22" s="268"/>
      <c r="RXI22" s="8"/>
      <c r="RXJ22" s="268"/>
      <c r="RXK22" s="8"/>
      <c r="RXL22" s="268"/>
      <c r="RXM22" s="8"/>
      <c r="RXN22" s="268"/>
      <c r="RXO22" s="8"/>
      <c r="RXP22" s="268"/>
      <c r="RXQ22" s="8"/>
      <c r="RXR22" s="268"/>
      <c r="RXS22" s="8"/>
      <c r="RXT22" s="268"/>
      <c r="RXU22" s="8"/>
      <c r="RXV22" s="268"/>
      <c r="RXW22" s="8"/>
      <c r="RXX22" s="268"/>
      <c r="RXY22" s="8"/>
      <c r="RXZ22" s="268"/>
      <c r="RYA22" s="8"/>
      <c r="RYB22" s="268"/>
      <c r="RYC22" s="8"/>
      <c r="RYD22" s="268"/>
      <c r="RYE22" s="8"/>
      <c r="RYF22" s="268"/>
      <c r="RYG22" s="8"/>
      <c r="RYH22" s="268"/>
      <c r="RYI22" s="8"/>
      <c r="RYJ22" s="268"/>
      <c r="RYK22" s="8"/>
      <c r="RYL22" s="268"/>
      <c r="RYM22" s="8"/>
      <c r="RYN22" s="268"/>
      <c r="RYO22" s="8"/>
      <c r="RYP22" s="268"/>
      <c r="RYQ22" s="8"/>
      <c r="RYR22" s="268"/>
      <c r="RYS22" s="8"/>
      <c r="RYT22" s="268"/>
      <c r="RYU22" s="8"/>
      <c r="RYV22" s="268"/>
      <c r="RYW22" s="8"/>
      <c r="RYX22" s="268"/>
      <c r="RYY22" s="8"/>
      <c r="RYZ22" s="268"/>
      <c r="RZA22" s="8"/>
      <c r="RZB22" s="268"/>
      <c r="RZC22" s="8"/>
      <c r="RZD22" s="268"/>
      <c r="RZE22" s="8"/>
      <c r="RZF22" s="268"/>
      <c r="RZG22" s="8"/>
      <c r="RZH22" s="268"/>
      <c r="RZI22" s="8"/>
      <c r="RZJ22" s="268"/>
      <c r="RZK22" s="8"/>
      <c r="RZL22" s="268"/>
      <c r="RZM22" s="8"/>
      <c r="RZN22" s="268"/>
      <c r="RZO22" s="8"/>
      <c r="RZP22" s="268"/>
      <c r="RZQ22" s="8"/>
      <c r="RZR22" s="268"/>
      <c r="RZS22" s="8"/>
      <c r="RZT22" s="268"/>
      <c r="RZU22" s="8"/>
      <c r="RZV22" s="268"/>
      <c r="RZW22" s="8"/>
      <c r="RZX22" s="268"/>
      <c r="RZY22" s="8"/>
      <c r="RZZ22" s="268"/>
      <c r="SAA22" s="8"/>
      <c r="SAB22" s="268"/>
      <c r="SAC22" s="8"/>
      <c r="SAD22" s="268"/>
      <c r="SAE22" s="8"/>
      <c r="SAF22" s="268"/>
      <c r="SAG22" s="8"/>
      <c r="SAH22" s="268"/>
      <c r="SAI22" s="8"/>
      <c r="SAJ22" s="268"/>
      <c r="SAK22" s="8"/>
      <c r="SAL22" s="268"/>
      <c r="SAM22" s="8"/>
      <c r="SAN22" s="268"/>
      <c r="SAO22" s="8"/>
      <c r="SAP22" s="268"/>
      <c r="SAQ22" s="8"/>
      <c r="SAR22" s="268"/>
      <c r="SAS22" s="8"/>
      <c r="SAT22" s="268"/>
      <c r="SAU22" s="8"/>
      <c r="SAV22" s="268"/>
      <c r="SAW22" s="8"/>
      <c r="SAX22" s="268"/>
      <c r="SAY22" s="8"/>
      <c r="SAZ22" s="268"/>
      <c r="SBA22" s="8"/>
      <c r="SBB22" s="268"/>
      <c r="SBC22" s="8"/>
      <c r="SBD22" s="268"/>
      <c r="SBE22" s="8"/>
      <c r="SBF22" s="268"/>
      <c r="SBG22" s="8"/>
      <c r="SBH22" s="268"/>
      <c r="SBI22" s="8"/>
      <c r="SBJ22" s="268"/>
      <c r="SBK22" s="8"/>
      <c r="SBL22" s="268"/>
      <c r="SBM22" s="8"/>
      <c r="SBN22" s="268"/>
      <c r="SBO22" s="8"/>
      <c r="SBP22" s="268"/>
      <c r="SBQ22" s="8"/>
      <c r="SBR22" s="268"/>
      <c r="SBS22" s="8"/>
      <c r="SBT22" s="268"/>
      <c r="SBU22" s="8"/>
      <c r="SBV22" s="268"/>
      <c r="SBW22" s="8"/>
      <c r="SBX22" s="268"/>
      <c r="SBY22" s="8"/>
      <c r="SBZ22" s="268"/>
      <c r="SCA22" s="8"/>
      <c r="SCB22" s="268"/>
      <c r="SCC22" s="8"/>
      <c r="SCD22" s="268"/>
      <c r="SCE22" s="8"/>
      <c r="SCF22" s="268"/>
      <c r="SCG22" s="8"/>
      <c r="SCH22" s="268"/>
      <c r="SCI22" s="8"/>
      <c r="SCJ22" s="268"/>
      <c r="SCK22" s="8"/>
      <c r="SCL22" s="268"/>
      <c r="SCM22" s="8"/>
      <c r="SCN22" s="268"/>
      <c r="SCO22" s="8"/>
      <c r="SCP22" s="268"/>
      <c r="SCQ22" s="8"/>
      <c r="SCR22" s="268"/>
      <c r="SCS22" s="8"/>
      <c r="SCT22" s="268"/>
      <c r="SCU22" s="8"/>
      <c r="SCV22" s="268"/>
      <c r="SCW22" s="8"/>
      <c r="SCX22" s="268"/>
      <c r="SCY22" s="8"/>
      <c r="SCZ22" s="268"/>
      <c r="SDA22" s="8"/>
      <c r="SDB22" s="268"/>
      <c r="SDC22" s="8"/>
      <c r="SDD22" s="268"/>
      <c r="SDE22" s="8"/>
      <c r="SDF22" s="268"/>
      <c r="SDG22" s="8"/>
      <c r="SDH22" s="268"/>
      <c r="SDI22" s="8"/>
      <c r="SDJ22" s="268"/>
      <c r="SDK22" s="8"/>
      <c r="SDL22" s="268"/>
      <c r="SDM22" s="8"/>
      <c r="SDN22" s="268"/>
      <c r="SDO22" s="8"/>
      <c r="SDP22" s="268"/>
      <c r="SDQ22" s="8"/>
      <c r="SDR22" s="268"/>
      <c r="SDS22" s="8"/>
      <c r="SDT22" s="268"/>
      <c r="SDU22" s="8"/>
      <c r="SDV22" s="268"/>
      <c r="SDW22" s="8"/>
      <c r="SDX22" s="268"/>
      <c r="SDY22" s="8"/>
      <c r="SDZ22" s="268"/>
      <c r="SEA22" s="8"/>
      <c r="SEB22" s="268"/>
      <c r="SEC22" s="8"/>
      <c r="SED22" s="268"/>
      <c r="SEE22" s="8"/>
      <c r="SEF22" s="268"/>
      <c r="SEG22" s="8"/>
      <c r="SEH22" s="268"/>
      <c r="SEI22" s="8"/>
      <c r="SEJ22" s="268"/>
      <c r="SEK22" s="8"/>
      <c r="SEL22" s="268"/>
      <c r="SEM22" s="8"/>
      <c r="SEN22" s="268"/>
      <c r="SEO22" s="8"/>
      <c r="SEP22" s="268"/>
      <c r="SEQ22" s="8"/>
      <c r="SER22" s="268"/>
      <c r="SES22" s="8"/>
      <c r="SET22" s="268"/>
      <c r="SEU22" s="8"/>
      <c r="SEV22" s="268"/>
      <c r="SEW22" s="8"/>
      <c r="SEX22" s="268"/>
      <c r="SEY22" s="8"/>
      <c r="SEZ22" s="268"/>
      <c r="SFA22" s="8"/>
      <c r="SFB22" s="268"/>
      <c r="SFC22" s="8"/>
      <c r="SFD22" s="268"/>
      <c r="SFE22" s="8"/>
      <c r="SFF22" s="268"/>
      <c r="SFG22" s="8"/>
      <c r="SFH22" s="268"/>
      <c r="SFI22" s="8"/>
      <c r="SFJ22" s="268"/>
      <c r="SFK22" s="8"/>
      <c r="SFL22" s="268"/>
      <c r="SFM22" s="8"/>
      <c r="SFN22" s="268"/>
      <c r="SFO22" s="8"/>
      <c r="SFP22" s="268"/>
      <c r="SFQ22" s="8"/>
      <c r="SFR22" s="268"/>
      <c r="SFS22" s="8"/>
      <c r="SFT22" s="268"/>
      <c r="SFU22" s="8"/>
      <c r="SFV22" s="268"/>
      <c r="SFW22" s="8"/>
      <c r="SFX22" s="268"/>
      <c r="SFY22" s="8"/>
      <c r="SFZ22" s="268"/>
      <c r="SGA22" s="8"/>
      <c r="SGB22" s="268"/>
      <c r="SGC22" s="8"/>
      <c r="SGD22" s="268"/>
      <c r="SGE22" s="8"/>
      <c r="SGF22" s="268"/>
      <c r="SGG22" s="8"/>
      <c r="SGH22" s="268"/>
      <c r="SGI22" s="8"/>
      <c r="SGJ22" s="268"/>
      <c r="SGK22" s="8"/>
      <c r="SGL22" s="268"/>
      <c r="SGM22" s="8"/>
      <c r="SGN22" s="268"/>
      <c r="SGO22" s="8"/>
      <c r="SGP22" s="268"/>
      <c r="SGQ22" s="8"/>
      <c r="SGR22" s="268"/>
      <c r="SGS22" s="8"/>
      <c r="SGT22" s="268"/>
      <c r="SGU22" s="8"/>
      <c r="SGV22" s="268"/>
      <c r="SGW22" s="8"/>
      <c r="SGX22" s="268"/>
      <c r="SGY22" s="8"/>
      <c r="SGZ22" s="268"/>
      <c r="SHA22" s="8"/>
      <c r="SHB22" s="268"/>
      <c r="SHC22" s="8"/>
      <c r="SHD22" s="268"/>
      <c r="SHE22" s="8"/>
      <c r="SHF22" s="268"/>
      <c r="SHG22" s="8"/>
      <c r="SHH22" s="268"/>
      <c r="SHI22" s="8"/>
      <c r="SHJ22" s="268"/>
      <c r="SHK22" s="8"/>
      <c r="SHL22" s="268"/>
      <c r="SHM22" s="8"/>
      <c r="SHN22" s="268"/>
      <c r="SHO22" s="8"/>
      <c r="SHP22" s="268"/>
      <c r="SHQ22" s="8"/>
      <c r="SHR22" s="268"/>
      <c r="SHS22" s="8"/>
      <c r="SHT22" s="268"/>
      <c r="SHU22" s="8"/>
      <c r="SHV22" s="268"/>
      <c r="SHW22" s="8"/>
      <c r="SHX22" s="268"/>
      <c r="SHY22" s="8"/>
      <c r="SHZ22" s="268"/>
      <c r="SIA22" s="8"/>
      <c r="SIB22" s="268"/>
      <c r="SIC22" s="8"/>
      <c r="SID22" s="268"/>
      <c r="SIE22" s="8"/>
      <c r="SIF22" s="268"/>
      <c r="SIG22" s="8"/>
      <c r="SIH22" s="268"/>
      <c r="SII22" s="8"/>
      <c r="SIJ22" s="268"/>
      <c r="SIK22" s="8"/>
      <c r="SIL22" s="268"/>
      <c r="SIM22" s="8"/>
      <c r="SIN22" s="268"/>
      <c r="SIO22" s="8"/>
      <c r="SIP22" s="268"/>
      <c r="SIQ22" s="8"/>
      <c r="SIR22" s="268"/>
      <c r="SIS22" s="8"/>
      <c r="SIT22" s="268"/>
      <c r="SIU22" s="8"/>
      <c r="SIV22" s="268"/>
      <c r="SIW22" s="8"/>
      <c r="SIX22" s="268"/>
      <c r="SIY22" s="8"/>
      <c r="SIZ22" s="268"/>
      <c r="SJA22" s="8"/>
      <c r="SJB22" s="268"/>
      <c r="SJC22" s="8"/>
      <c r="SJD22" s="268"/>
      <c r="SJE22" s="8"/>
      <c r="SJF22" s="268"/>
      <c r="SJG22" s="8"/>
      <c r="SJH22" s="268"/>
      <c r="SJI22" s="8"/>
      <c r="SJJ22" s="268"/>
      <c r="SJK22" s="8"/>
      <c r="SJL22" s="268"/>
      <c r="SJM22" s="8"/>
      <c r="SJN22" s="268"/>
      <c r="SJO22" s="8"/>
      <c r="SJP22" s="268"/>
      <c r="SJQ22" s="8"/>
      <c r="SJR22" s="268"/>
      <c r="SJS22" s="8"/>
      <c r="SJT22" s="268"/>
      <c r="SJU22" s="8"/>
      <c r="SJV22" s="268"/>
      <c r="SJW22" s="8"/>
      <c r="SJX22" s="268"/>
      <c r="SJY22" s="8"/>
      <c r="SJZ22" s="268"/>
      <c r="SKA22" s="8"/>
      <c r="SKB22" s="268"/>
      <c r="SKC22" s="8"/>
      <c r="SKD22" s="268"/>
      <c r="SKE22" s="8"/>
      <c r="SKF22" s="268"/>
      <c r="SKG22" s="8"/>
      <c r="SKH22" s="268"/>
      <c r="SKI22" s="8"/>
      <c r="SKJ22" s="268"/>
      <c r="SKK22" s="8"/>
      <c r="SKL22" s="268"/>
      <c r="SKM22" s="8"/>
      <c r="SKN22" s="268"/>
      <c r="SKO22" s="8"/>
      <c r="SKP22" s="268"/>
      <c r="SKQ22" s="8"/>
      <c r="SKR22" s="268"/>
      <c r="SKS22" s="8"/>
      <c r="SKT22" s="268"/>
      <c r="SKU22" s="8"/>
      <c r="SKV22" s="268"/>
      <c r="SKW22" s="8"/>
      <c r="SKX22" s="268"/>
      <c r="SKY22" s="8"/>
      <c r="SKZ22" s="268"/>
      <c r="SLA22" s="8"/>
      <c r="SLB22" s="268"/>
      <c r="SLC22" s="8"/>
      <c r="SLD22" s="268"/>
      <c r="SLE22" s="8"/>
      <c r="SLF22" s="268"/>
      <c r="SLG22" s="8"/>
      <c r="SLH22" s="268"/>
      <c r="SLI22" s="8"/>
      <c r="SLJ22" s="268"/>
      <c r="SLK22" s="8"/>
      <c r="SLL22" s="268"/>
      <c r="SLM22" s="8"/>
      <c r="SLN22" s="268"/>
      <c r="SLO22" s="8"/>
      <c r="SLP22" s="268"/>
      <c r="SLQ22" s="8"/>
      <c r="SLR22" s="268"/>
      <c r="SLS22" s="8"/>
      <c r="SLT22" s="268"/>
      <c r="SLU22" s="8"/>
      <c r="SLV22" s="268"/>
      <c r="SLW22" s="8"/>
      <c r="SLX22" s="268"/>
      <c r="SLY22" s="8"/>
      <c r="SLZ22" s="268"/>
      <c r="SMA22" s="8"/>
      <c r="SMB22" s="268"/>
      <c r="SMC22" s="8"/>
      <c r="SMD22" s="268"/>
      <c r="SME22" s="8"/>
      <c r="SMF22" s="268"/>
      <c r="SMG22" s="8"/>
      <c r="SMH22" s="268"/>
      <c r="SMI22" s="8"/>
      <c r="SMJ22" s="268"/>
      <c r="SMK22" s="8"/>
      <c r="SML22" s="268"/>
      <c r="SMM22" s="8"/>
      <c r="SMN22" s="268"/>
      <c r="SMO22" s="8"/>
      <c r="SMP22" s="268"/>
      <c r="SMQ22" s="8"/>
      <c r="SMR22" s="268"/>
      <c r="SMS22" s="8"/>
      <c r="SMT22" s="268"/>
      <c r="SMU22" s="8"/>
      <c r="SMV22" s="268"/>
      <c r="SMW22" s="8"/>
      <c r="SMX22" s="268"/>
      <c r="SMY22" s="8"/>
      <c r="SMZ22" s="268"/>
      <c r="SNA22" s="8"/>
      <c r="SNB22" s="268"/>
      <c r="SNC22" s="8"/>
      <c r="SND22" s="268"/>
      <c r="SNE22" s="8"/>
      <c r="SNF22" s="268"/>
      <c r="SNG22" s="8"/>
      <c r="SNH22" s="268"/>
      <c r="SNI22" s="8"/>
      <c r="SNJ22" s="268"/>
      <c r="SNK22" s="8"/>
      <c r="SNL22" s="268"/>
      <c r="SNM22" s="8"/>
      <c r="SNN22" s="268"/>
      <c r="SNO22" s="8"/>
      <c r="SNP22" s="268"/>
      <c r="SNQ22" s="8"/>
      <c r="SNR22" s="268"/>
      <c r="SNS22" s="8"/>
      <c r="SNT22" s="268"/>
      <c r="SNU22" s="8"/>
      <c r="SNV22" s="268"/>
      <c r="SNW22" s="8"/>
      <c r="SNX22" s="268"/>
      <c r="SNY22" s="8"/>
      <c r="SNZ22" s="268"/>
      <c r="SOA22" s="8"/>
      <c r="SOB22" s="268"/>
      <c r="SOC22" s="8"/>
      <c r="SOD22" s="268"/>
      <c r="SOE22" s="8"/>
      <c r="SOF22" s="268"/>
      <c r="SOG22" s="8"/>
      <c r="SOH22" s="268"/>
      <c r="SOI22" s="8"/>
      <c r="SOJ22" s="268"/>
      <c r="SOK22" s="8"/>
      <c r="SOL22" s="268"/>
      <c r="SOM22" s="8"/>
      <c r="SON22" s="268"/>
      <c r="SOO22" s="8"/>
      <c r="SOP22" s="268"/>
      <c r="SOQ22" s="8"/>
      <c r="SOR22" s="268"/>
      <c r="SOS22" s="8"/>
      <c r="SOT22" s="268"/>
      <c r="SOU22" s="8"/>
      <c r="SOV22" s="268"/>
      <c r="SOW22" s="8"/>
      <c r="SOX22" s="268"/>
      <c r="SOY22" s="8"/>
      <c r="SOZ22" s="268"/>
      <c r="SPA22" s="8"/>
      <c r="SPB22" s="268"/>
      <c r="SPC22" s="8"/>
      <c r="SPD22" s="268"/>
      <c r="SPE22" s="8"/>
      <c r="SPF22" s="268"/>
      <c r="SPG22" s="8"/>
      <c r="SPH22" s="268"/>
      <c r="SPI22" s="8"/>
      <c r="SPJ22" s="268"/>
      <c r="SPK22" s="8"/>
      <c r="SPL22" s="268"/>
      <c r="SPM22" s="8"/>
      <c r="SPN22" s="268"/>
      <c r="SPO22" s="8"/>
      <c r="SPP22" s="268"/>
      <c r="SPQ22" s="8"/>
      <c r="SPR22" s="268"/>
      <c r="SPS22" s="8"/>
      <c r="SPT22" s="268"/>
      <c r="SPU22" s="8"/>
      <c r="SPV22" s="268"/>
      <c r="SPW22" s="8"/>
      <c r="SPX22" s="268"/>
      <c r="SPY22" s="8"/>
      <c r="SPZ22" s="268"/>
      <c r="SQA22" s="8"/>
      <c r="SQB22" s="268"/>
      <c r="SQC22" s="8"/>
      <c r="SQD22" s="268"/>
      <c r="SQE22" s="8"/>
      <c r="SQF22" s="268"/>
      <c r="SQG22" s="8"/>
      <c r="SQH22" s="268"/>
      <c r="SQI22" s="8"/>
      <c r="SQJ22" s="268"/>
      <c r="SQK22" s="8"/>
      <c r="SQL22" s="268"/>
      <c r="SQM22" s="8"/>
      <c r="SQN22" s="268"/>
      <c r="SQO22" s="8"/>
      <c r="SQP22" s="268"/>
      <c r="SQQ22" s="8"/>
      <c r="SQR22" s="268"/>
      <c r="SQS22" s="8"/>
      <c r="SQT22" s="268"/>
      <c r="SQU22" s="8"/>
      <c r="SQV22" s="268"/>
      <c r="SQW22" s="8"/>
      <c r="SQX22" s="268"/>
      <c r="SQY22" s="8"/>
      <c r="SQZ22" s="268"/>
      <c r="SRA22" s="8"/>
      <c r="SRB22" s="268"/>
      <c r="SRC22" s="8"/>
      <c r="SRD22" s="268"/>
      <c r="SRE22" s="8"/>
      <c r="SRF22" s="268"/>
      <c r="SRG22" s="8"/>
      <c r="SRH22" s="268"/>
      <c r="SRI22" s="8"/>
      <c r="SRJ22" s="268"/>
      <c r="SRK22" s="8"/>
      <c r="SRL22" s="268"/>
      <c r="SRM22" s="8"/>
      <c r="SRN22" s="268"/>
      <c r="SRO22" s="8"/>
      <c r="SRP22" s="268"/>
      <c r="SRQ22" s="8"/>
      <c r="SRR22" s="268"/>
      <c r="SRS22" s="8"/>
      <c r="SRT22" s="268"/>
      <c r="SRU22" s="8"/>
      <c r="SRV22" s="268"/>
      <c r="SRW22" s="8"/>
      <c r="SRX22" s="268"/>
      <c r="SRY22" s="8"/>
      <c r="SRZ22" s="268"/>
      <c r="SSA22" s="8"/>
      <c r="SSB22" s="268"/>
      <c r="SSC22" s="8"/>
      <c r="SSD22" s="268"/>
      <c r="SSE22" s="8"/>
      <c r="SSF22" s="268"/>
      <c r="SSG22" s="8"/>
      <c r="SSH22" s="268"/>
      <c r="SSI22" s="8"/>
      <c r="SSJ22" s="268"/>
      <c r="SSK22" s="8"/>
      <c r="SSL22" s="268"/>
      <c r="SSM22" s="8"/>
      <c r="SSN22" s="268"/>
      <c r="SSO22" s="8"/>
      <c r="SSP22" s="268"/>
      <c r="SSQ22" s="8"/>
      <c r="SSR22" s="268"/>
      <c r="SSS22" s="8"/>
      <c r="SST22" s="268"/>
      <c r="SSU22" s="8"/>
      <c r="SSV22" s="268"/>
      <c r="SSW22" s="8"/>
      <c r="SSX22" s="268"/>
      <c r="SSY22" s="8"/>
      <c r="SSZ22" s="268"/>
      <c r="STA22" s="8"/>
      <c r="STB22" s="268"/>
      <c r="STC22" s="8"/>
      <c r="STD22" s="268"/>
      <c r="STE22" s="8"/>
      <c r="STF22" s="268"/>
      <c r="STG22" s="8"/>
      <c r="STH22" s="268"/>
      <c r="STI22" s="8"/>
      <c r="STJ22" s="268"/>
      <c r="STK22" s="8"/>
      <c r="STL22" s="268"/>
      <c r="STM22" s="8"/>
      <c r="STN22" s="268"/>
      <c r="STO22" s="8"/>
      <c r="STP22" s="268"/>
      <c r="STQ22" s="8"/>
      <c r="STR22" s="268"/>
      <c r="STS22" s="8"/>
      <c r="STT22" s="268"/>
      <c r="STU22" s="8"/>
      <c r="STV22" s="268"/>
      <c r="STW22" s="8"/>
      <c r="STX22" s="268"/>
      <c r="STY22" s="8"/>
      <c r="STZ22" s="268"/>
      <c r="SUA22" s="8"/>
      <c r="SUB22" s="268"/>
      <c r="SUC22" s="8"/>
      <c r="SUD22" s="268"/>
      <c r="SUE22" s="8"/>
      <c r="SUF22" s="268"/>
      <c r="SUG22" s="8"/>
      <c r="SUH22" s="268"/>
      <c r="SUI22" s="8"/>
      <c r="SUJ22" s="268"/>
      <c r="SUK22" s="8"/>
      <c r="SUL22" s="268"/>
      <c r="SUM22" s="8"/>
      <c r="SUN22" s="268"/>
      <c r="SUO22" s="8"/>
      <c r="SUP22" s="268"/>
      <c r="SUQ22" s="8"/>
      <c r="SUR22" s="268"/>
      <c r="SUS22" s="8"/>
      <c r="SUT22" s="268"/>
      <c r="SUU22" s="8"/>
      <c r="SUV22" s="268"/>
      <c r="SUW22" s="8"/>
      <c r="SUX22" s="268"/>
      <c r="SUY22" s="8"/>
      <c r="SUZ22" s="268"/>
      <c r="SVA22" s="8"/>
      <c r="SVB22" s="268"/>
      <c r="SVC22" s="8"/>
      <c r="SVD22" s="268"/>
      <c r="SVE22" s="8"/>
      <c r="SVF22" s="268"/>
      <c r="SVG22" s="8"/>
      <c r="SVH22" s="268"/>
      <c r="SVI22" s="8"/>
      <c r="SVJ22" s="268"/>
      <c r="SVK22" s="8"/>
      <c r="SVL22" s="268"/>
      <c r="SVM22" s="8"/>
      <c r="SVN22" s="268"/>
      <c r="SVO22" s="8"/>
      <c r="SVP22" s="268"/>
      <c r="SVQ22" s="8"/>
      <c r="SVR22" s="268"/>
      <c r="SVS22" s="8"/>
      <c r="SVT22" s="268"/>
      <c r="SVU22" s="8"/>
      <c r="SVV22" s="268"/>
      <c r="SVW22" s="8"/>
      <c r="SVX22" s="268"/>
      <c r="SVY22" s="8"/>
      <c r="SVZ22" s="268"/>
      <c r="SWA22" s="8"/>
      <c r="SWB22" s="268"/>
      <c r="SWC22" s="8"/>
      <c r="SWD22" s="268"/>
      <c r="SWE22" s="8"/>
      <c r="SWF22" s="268"/>
      <c r="SWG22" s="8"/>
      <c r="SWH22" s="268"/>
      <c r="SWI22" s="8"/>
      <c r="SWJ22" s="268"/>
      <c r="SWK22" s="8"/>
      <c r="SWL22" s="268"/>
      <c r="SWM22" s="8"/>
      <c r="SWN22" s="268"/>
      <c r="SWO22" s="8"/>
      <c r="SWP22" s="268"/>
      <c r="SWQ22" s="8"/>
      <c r="SWR22" s="268"/>
      <c r="SWS22" s="8"/>
      <c r="SWT22" s="268"/>
      <c r="SWU22" s="8"/>
      <c r="SWV22" s="268"/>
      <c r="SWW22" s="8"/>
      <c r="SWX22" s="268"/>
      <c r="SWY22" s="8"/>
      <c r="SWZ22" s="268"/>
      <c r="SXA22" s="8"/>
      <c r="SXB22" s="268"/>
      <c r="SXC22" s="8"/>
      <c r="SXD22" s="268"/>
      <c r="SXE22" s="8"/>
      <c r="SXF22" s="268"/>
      <c r="SXG22" s="8"/>
      <c r="SXH22" s="268"/>
      <c r="SXI22" s="8"/>
      <c r="SXJ22" s="268"/>
      <c r="SXK22" s="8"/>
      <c r="SXL22" s="268"/>
      <c r="SXM22" s="8"/>
      <c r="SXN22" s="268"/>
      <c r="SXO22" s="8"/>
      <c r="SXP22" s="268"/>
      <c r="SXQ22" s="8"/>
      <c r="SXR22" s="268"/>
      <c r="SXS22" s="8"/>
      <c r="SXT22" s="268"/>
      <c r="SXU22" s="8"/>
      <c r="SXV22" s="268"/>
      <c r="SXW22" s="8"/>
      <c r="SXX22" s="268"/>
      <c r="SXY22" s="8"/>
      <c r="SXZ22" s="268"/>
      <c r="SYA22" s="8"/>
      <c r="SYB22" s="268"/>
      <c r="SYC22" s="8"/>
      <c r="SYD22" s="268"/>
      <c r="SYE22" s="8"/>
      <c r="SYF22" s="268"/>
      <c r="SYG22" s="8"/>
      <c r="SYH22" s="268"/>
      <c r="SYI22" s="8"/>
      <c r="SYJ22" s="268"/>
      <c r="SYK22" s="8"/>
      <c r="SYL22" s="268"/>
      <c r="SYM22" s="8"/>
      <c r="SYN22" s="268"/>
      <c r="SYO22" s="8"/>
      <c r="SYP22" s="268"/>
      <c r="SYQ22" s="8"/>
      <c r="SYR22" s="268"/>
      <c r="SYS22" s="8"/>
      <c r="SYT22" s="268"/>
      <c r="SYU22" s="8"/>
      <c r="SYV22" s="268"/>
      <c r="SYW22" s="8"/>
      <c r="SYX22" s="268"/>
      <c r="SYY22" s="8"/>
      <c r="SYZ22" s="268"/>
      <c r="SZA22" s="8"/>
      <c r="SZB22" s="268"/>
      <c r="SZC22" s="8"/>
      <c r="SZD22" s="268"/>
      <c r="SZE22" s="8"/>
      <c r="SZF22" s="268"/>
      <c r="SZG22" s="8"/>
      <c r="SZH22" s="268"/>
      <c r="SZI22" s="8"/>
      <c r="SZJ22" s="268"/>
      <c r="SZK22" s="8"/>
      <c r="SZL22" s="268"/>
      <c r="SZM22" s="8"/>
      <c r="SZN22" s="268"/>
      <c r="SZO22" s="8"/>
      <c r="SZP22" s="268"/>
      <c r="SZQ22" s="8"/>
      <c r="SZR22" s="268"/>
      <c r="SZS22" s="8"/>
      <c r="SZT22" s="268"/>
      <c r="SZU22" s="8"/>
      <c r="SZV22" s="268"/>
      <c r="SZW22" s="8"/>
      <c r="SZX22" s="268"/>
      <c r="SZY22" s="8"/>
      <c r="SZZ22" s="268"/>
      <c r="TAA22" s="8"/>
      <c r="TAB22" s="268"/>
      <c r="TAC22" s="8"/>
      <c r="TAD22" s="268"/>
      <c r="TAE22" s="8"/>
      <c r="TAF22" s="268"/>
      <c r="TAG22" s="8"/>
      <c r="TAH22" s="268"/>
      <c r="TAI22" s="8"/>
      <c r="TAJ22" s="268"/>
      <c r="TAK22" s="8"/>
      <c r="TAL22" s="268"/>
      <c r="TAM22" s="8"/>
      <c r="TAN22" s="268"/>
      <c r="TAO22" s="8"/>
      <c r="TAP22" s="268"/>
      <c r="TAQ22" s="8"/>
      <c r="TAR22" s="268"/>
      <c r="TAS22" s="8"/>
      <c r="TAT22" s="268"/>
      <c r="TAU22" s="8"/>
      <c r="TAV22" s="268"/>
      <c r="TAW22" s="8"/>
      <c r="TAX22" s="268"/>
      <c r="TAY22" s="8"/>
      <c r="TAZ22" s="268"/>
      <c r="TBA22" s="8"/>
      <c r="TBB22" s="268"/>
      <c r="TBC22" s="8"/>
      <c r="TBD22" s="268"/>
      <c r="TBE22" s="8"/>
      <c r="TBF22" s="268"/>
      <c r="TBG22" s="8"/>
      <c r="TBH22" s="268"/>
      <c r="TBI22" s="8"/>
      <c r="TBJ22" s="268"/>
      <c r="TBK22" s="8"/>
      <c r="TBL22" s="268"/>
      <c r="TBM22" s="8"/>
      <c r="TBN22" s="268"/>
      <c r="TBO22" s="8"/>
      <c r="TBP22" s="268"/>
      <c r="TBQ22" s="8"/>
      <c r="TBR22" s="268"/>
      <c r="TBS22" s="8"/>
      <c r="TBT22" s="268"/>
      <c r="TBU22" s="8"/>
      <c r="TBV22" s="268"/>
      <c r="TBW22" s="8"/>
      <c r="TBX22" s="268"/>
      <c r="TBY22" s="8"/>
      <c r="TBZ22" s="268"/>
      <c r="TCA22" s="8"/>
      <c r="TCB22" s="268"/>
      <c r="TCC22" s="8"/>
      <c r="TCD22" s="268"/>
      <c r="TCE22" s="8"/>
      <c r="TCF22" s="268"/>
      <c r="TCG22" s="8"/>
      <c r="TCH22" s="268"/>
      <c r="TCI22" s="8"/>
      <c r="TCJ22" s="268"/>
      <c r="TCK22" s="8"/>
      <c r="TCL22" s="268"/>
      <c r="TCM22" s="8"/>
      <c r="TCN22" s="268"/>
      <c r="TCO22" s="8"/>
      <c r="TCP22" s="268"/>
      <c r="TCQ22" s="8"/>
      <c r="TCR22" s="268"/>
      <c r="TCS22" s="8"/>
      <c r="TCT22" s="268"/>
      <c r="TCU22" s="8"/>
      <c r="TCV22" s="268"/>
      <c r="TCW22" s="8"/>
      <c r="TCX22" s="268"/>
      <c r="TCY22" s="8"/>
      <c r="TCZ22" s="268"/>
      <c r="TDA22" s="8"/>
      <c r="TDB22" s="268"/>
      <c r="TDC22" s="8"/>
      <c r="TDD22" s="268"/>
      <c r="TDE22" s="8"/>
      <c r="TDF22" s="268"/>
      <c r="TDG22" s="8"/>
      <c r="TDH22" s="268"/>
      <c r="TDI22" s="8"/>
      <c r="TDJ22" s="268"/>
      <c r="TDK22" s="8"/>
      <c r="TDL22" s="268"/>
      <c r="TDM22" s="8"/>
      <c r="TDN22" s="268"/>
      <c r="TDO22" s="8"/>
      <c r="TDP22" s="268"/>
      <c r="TDQ22" s="8"/>
      <c r="TDR22" s="268"/>
      <c r="TDS22" s="8"/>
      <c r="TDT22" s="268"/>
      <c r="TDU22" s="8"/>
      <c r="TDV22" s="268"/>
      <c r="TDW22" s="8"/>
      <c r="TDX22" s="268"/>
      <c r="TDY22" s="8"/>
      <c r="TDZ22" s="268"/>
      <c r="TEA22" s="8"/>
      <c r="TEB22" s="268"/>
      <c r="TEC22" s="8"/>
      <c r="TED22" s="268"/>
      <c r="TEE22" s="8"/>
      <c r="TEF22" s="268"/>
      <c r="TEG22" s="8"/>
      <c r="TEH22" s="268"/>
      <c r="TEI22" s="8"/>
      <c r="TEJ22" s="268"/>
      <c r="TEK22" s="8"/>
      <c r="TEL22" s="268"/>
      <c r="TEM22" s="8"/>
      <c r="TEN22" s="268"/>
      <c r="TEO22" s="8"/>
      <c r="TEP22" s="268"/>
      <c r="TEQ22" s="8"/>
      <c r="TER22" s="268"/>
      <c r="TES22" s="8"/>
      <c r="TET22" s="268"/>
      <c r="TEU22" s="8"/>
      <c r="TEV22" s="268"/>
      <c r="TEW22" s="8"/>
      <c r="TEX22" s="268"/>
      <c r="TEY22" s="8"/>
      <c r="TEZ22" s="268"/>
      <c r="TFA22" s="8"/>
      <c r="TFB22" s="268"/>
      <c r="TFC22" s="8"/>
      <c r="TFD22" s="268"/>
      <c r="TFE22" s="8"/>
      <c r="TFF22" s="268"/>
      <c r="TFG22" s="8"/>
      <c r="TFH22" s="268"/>
      <c r="TFI22" s="8"/>
      <c r="TFJ22" s="268"/>
      <c r="TFK22" s="8"/>
      <c r="TFL22" s="268"/>
      <c r="TFM22" s="8"/>
      <c r="TFN22" s="268"/>
      <c r="TFO22" s="8"/>
      <c r="TFP22" s="268"/>
      <c r="TFQ22" s="8"/>
      <c r="TFR22" s="268"/>
      <c r="TFS22" s="8"/>
      <c r="TFT22" s="268"/>
      <c r="TFU22" s="8"/>
      <c r="TFV22" s="268"/>
      <c r="TFW22" s="8"/>
      <c r="TFX22" s="268"/>
      <c r="TFY22" s="8"/>
      <c r="TFZ22" s="268"/>
      <c r="TGA22" s="8"/>
      <c r="TGB22" s="268"/>
      <c r="TGC22" s="8"/>
      <c r="TGD22" s="268"/>
      <c r="TGE22" s="8"/>
      <c r="TGF22" s="268"/>
      <c r="TGG22" s="8"/>
      <c r="TGH22" s="268"/>
      <c r="TGI22" s="8"/>
      <c r="TGJ22" s="268"/>
      <c r="TGK22" s="8"/>
      <c r="TGL22" s="268"/>
      <c r="TGM22" s="8"/>
      <c r="TGN22" s="268"/>
      <c r="TGO22" s="8"/>
      <c r="TGP22" s="268"/>
      <c r="TGQ22" s="8"/>
      <c r="TGR22" s="268"/>
      <c r="TGS22" s="8"/>
      <c r="TGT22" s="268"/>
      <c r="TGU22" s="8"/>
      <c r="TGV22" s="268"/>
      <c r="TGW22" s="8"/>
      <c r="TGX22" s="268"/>
      <c r="TGY22" s="8"/>
      <c r="TGZ22" s="268"/>
      <c r="THA22" s="8"/>
      <c r="THB22" s="268"/>
      <c r="THC22" s="8"/>
      <c r="THD22" s="268"/>
      <c r="THE22" s="8"/>
      <c r="THF22" s="268"/>
      <c r="THG22" s="8"/>
      <c r="THH22" s="268"/>
      <c r="THI22" s="8"/>
      <c r="THJ22" s="268"/>
      <c r="THK22" s="8"/>
      <c r="THL22" s="268"/>
      <c r="THM22" s="8"/>
      <c r="THN22" s="268"/>
      <c r="THO22" s="8"/>
      <c r="THP22" s="268"/>
      <c r="THQ22" s="8"/>
      <c r="THR22" s="268"/>
      <c r="THS22" s="8"/>
      <c r="THT22" s="268"/>
      <c r="THU22" s="8"/>
      <c r="THV22" s="268"/>
      <c r="THW22" s="8"/>
      <c r="THX22" s="268"/>
      <c r="THY22" s="8"/>
      <c r="THZ22" s="268"/>
      <c r="TIA22" s="8"/>
      <c r="TIB22" s="268"/>
      <c r="TIC22" s="8"/>
      <c r="TID22" s="268"/>
      <c r="TIE22" s="8"/>
      <c r="TIF22" s="268"/>
      <c r="TIG22" s="8"/>
      <c r="TIH22" s="268"/>
      <c r="TII22" s="8"/>
      <c r="TIJ22" s="268"/>
      <c r="TIK22" s="8"/>
      <c r="TIL22" s="268"/>
      <c r="TIM22" s="8"/>
      <c r="TIN22" s="268"/>
      <c r="TIO22" s="8"/>
      <c r="TIP22" s="268"/>
      <c r="TIQ22" s="8"/>
      <c r="TIR22" s="268"/>
      <c r="TIS22" s="8"/>
      <c r="TIT22" s="268"/>
      <c r="TIU22" s="8"/>
      <c r="TIV22" s="268"/>
      <c r="TIW22" s="8"/>
      <c r="TIX22" s="268"/>
      <c r="TIY22" s="8"/>
      <c r="TIZ22" s="268"/>
      <c r="TJA22" s="8"/>
      <c r="TJB22" s="268"/>
      <c r="TJC22" s="8"/>
      <c r="TJD22" s="268"/>
      <c r="TJE22" s="8"/>
      <c r="TJF22" s="268"/>
      <c r="TJG22" s="8"/>
      <c r="TJH22" s="268"/>
      <c r="TJI22" s="8"/>
      <c r="TJJ22" s="268"/>
      <c r="TJK22" s="8"/>
      <c r="TJL22" s="268"/>
      <c r="TJM22" s="8"/>
      <c r="TJN22" s="268"/>
      <c r="TJO22" s="8"/>
      <c r="TJP22" s="268"/>
      <c r="TJQ22" s="8"/>
      <c r="TJR22" s="268"/>
      <c r="TJS22" s="8"/>
      <c r="TJT22" s="268"/>
      <c r="TJU22" s="8"/>
      <c r="TJV22" s="268"/>
      <c r="TJW22" s="8"/>
      <c r="TJX22" s="268"/>
      <c r="TJY22" s="8"/>
      <c r="TJZ22" s="268"/>
      <c r="TKA22" s="8"/>
      <c r="TKB22" s="268"/>
      <c r="TKC22" s="8"/>
      <c r="TKD22" s="268"/>
      <c r="TKE22" s="8"/>
      <c r="TKF22" s="268"/>
      <c r="TKG22" s="8"/>
      <c r="TKH22" s="268"/>
      <c r="TKI22" s="8"/>
      <c r="TKJ22" s="268"/>
      <c r="TKK22" s="8"/>
      <c r="TKL22" s="268"/>
      <c r="TKM22" s="8"/>
      <c r="TKN22" s="268"/>
      <c r="TKO22" s="8"/>
      <c r="TKP22" s="268"/>
      <c r="TKQ22" s="8"/>
      <c r="TKR22" s="268"/>
      <c r="TKS22" s="8"/>
      <c r="TKT22" s="268"/>
      <c r="TKU22" s="8"/>
      <c r="TKV22" s="268"/>
      <c r="TKW22" s="8"/>
      <c r="TKX22" s="268"/>
      <c r="TKY22" s="8"/>
      <c r="TKZ22" s="268"/>
      <c r="TLA22" s="8"/>
      <c r="TLB22" s="268"/>
      <c r="TLC22" s="8"/>
      <c r="TLD22" s="268"/>
      <c r="TLE22" s="8"/>
      <c r="TLF22" s="268"/>
      <c r="TLG22" s="8"/>
      <c r="TLH22" s="268"/>
      <c r="TLI22" s="8"/>
      <c r="TLJ22" s="268"/>
      <c r="TLK22" s="8"/>
      <c r="TLL22" s="268"/>
      <c r="TLM22" s="8"/>
      <c r="TLN22" s="268"/>
      <c r="TLO22" s="8"/>
      <c r="TLP22" s="268"/>
      <c r="TLQ22" s="8"/>
      <c r="TLR22" s="268"/>
      <c r="TLS22" s="8"/>
      <c r="TLT22" s="268"/>
      <c r="TLU22" s="8"/>
      <c r="TLV22" s="268"/>
      <c r="TLW22" s="8"/>
      <c r="TLX22" s="268"/>
      <c r="TLY22" s="8"/>
      <c r="TLZ22" s="268"/>
      <c r="TMA22" s="8"/>
      <c r="TMB22" s="268"/>
      <c r="TMC22" s="8"/>
      <c r="TMD22" s="268"/>
      <c r="TME22" s="8"/>
      <c r="TMF22" s="268"/>
      <c r="TMG22" s="8"/>
      <c r="TMH22" s="268"/>
      <c r="TMI22" s="8"/>
      <c r="TMJ22" s="268"/>
      <c r="TMK22" s="8"/>
      <c r="TML22" s="268"/>
      <c r="TMM22" s="8"/>
      <c r="TMN22" s="268"/>
      <c r="TMO22" s="8"/>
      <c r="TMP22" s="268"/>
      <c r="TMQ22" s="8"/>
      <c r="TMR22" s="268"/>
      <c r="TMS22" s="8"/>
      <c r="TMT22" s="268"/>
      <c r="TMU22" s="8"/>
      <c r="TMV22" s="268"/>
      <c r="TMW22" s="8"/>
      <c r="TMX22" s="268"/>
      <c r="TMY22" s="8"/>
      <c r="TMZ22" s="268"/>
      <c r="TNA22" s="8"/>
      <c r="TNB22" s="268"/>
      <c r="TNC22" s="8"/>
      <c r="TND22" s="268"/>
      <c r="TNE22" s="8"/>
      <c r="TNF22" s="268"/>
      <c r="TNG22" s="8"/>
      <c r="TNH22" s="268"/>
      <c r="TNI22" s="8"/>
      <c r="TNJ22" s="268"/>
      <c r="TNK22" s="8"/>
      <c r="TNL22" s="268"/>
      <c r="TNM22" s="8"/>
      <c r="TNN22" s="268"/>
      <c r="TNO22" s="8"/>
      <c r="TNP22" s="268"/>
      <c r="TNQ22" s="8"/>
      <c r="TNR22" s="268"/>
      <c r="TNS22" s="8"/>
      <c r="TNT22" s="268"/>
      <c r="TNU22" s="8"/>
      <c r="TNV22" s="268"/>
      <c r="TNW22" s="8"/>
      <c r="TNX22" s="268"/>
      <c r="TNY22" s="8"/>
      <c r="TNZ22" s="268"/>
      <c r="TOA22" s="8"/>
      <c r="TOB22" s="268"/>
      <c r="TOC22" s="8"/>
      <c r="TOD22" s="268"/>
      <c r="TOE22" s="8"/>
      <c r="TOF22" s="268"/>
      <c r="TOG22" s="8"/>
      <c r="TOH22" s="268"/>
      <c r="TOI22" s="8"/>
      <c r="TOJ22" s="268"/>
      <c r="TOK22" s="8"/>
      <c r="TOL22" s="268"/>
      <c r="TOM22" s="8"/>
      <c r="TON22" s="268"/>
      <c r="TOO22" s="8"/>
      <c r="TOP22" s="268"/>
      <c r="TOQ22" s="8"/>
      <c r="TOR22" s="268"/>
      <c r="TOS22" s="8"/>
      <c r="TOT22" s="268"/>
      <c r="TOU22" s="8"/>
      <c r="TOV22" s="268"/>
      <c r="TOW22" s="8"/>
      <c r="TOX22" s="268"/>
      <c r="TOY22" s="8"/>
      <c r="TOZ22" s="268"/>
      <c r="TPA22" s="8"/>
      <c r="TPB22" s="268"/>
      <c r="TPC22" s="8"/>
      <c r="TPD22" s="268"/>
      <c r="TPE22" s="8"/>
      <c r="TPF22" s="268"/>
      <c r="TPG22" s="8"/>
      <c r="TPH22" s="268"/>
      <c r="TPI22" s="8"/>
      <c r="TPJ22" s="268"/>
      <c r="TPK22" s="8"/>
      <c r="TPL22" s="268"/>
      <c r="TPM22" s="8"/>
      <c r="TPN22" s="268"/>
      <c r="TPO22" s="8"/>
      <c r="TPP22" s="268"/>
      <c r="TPQ22" s="8"/>
      <c r="TPR22" s="268"/>
      <c r="TPS22" s="8"/>
      <c r="TPT22" s="268"/>
      <c r="TPU22" s="8"/>
      <c r="TPV22" s="268"/>
      <c r="TPW22" s="8"/>
      <c r="TPX22" s="268"/>
      <c r="TPY22" s="8"/>
      <c r="TPZ22" s="268"/>
      <c r="TQA22" s="8"/>
      <c r="TQB22" s="268"/>
      <c r="TQC22" s="8"/>
      <c r="TQD22" s="268"/>
      <c r="TQE22" s="8"/>
      <c r="TQF22" s="268"/>
      <c r="TQG22" s="8"/>
      <c r="TQH22" s="268"/>
      <c r="TQI22" s="8"/>
      <c r="TQJ22" s="268"/>
      <c r="TQK22" s="8"/>
      <c r="TQL22" s="268"/>
      <c r="TQM22" s="8"/>
      <c r="TQN22" s="268"/>
      <c r="TQO22" s="8"/>
      <c r="TQP22" s="268"/>
      <c r="TQQ22" s="8"/>
      <c r="TQR22" s="268"/>
      <c r="TQS22" s="8"/>
      <c r="TQT22" s="268"/>
      <c r="TQU22" s="8"/>
      <c r="TQV22" s="268"/>
      <c r="TQW22" s="8"/>
      <c r="TQX22" s="268"/>
      <c r="TQY22" s="8"/>
      <c r="TQZ22" s="268"/>
      <c r="TRA22" s="8"/>
      <c r="TRB22" s="268"/>
      <c r="TRC22" s="8"/>
      <c r="TRD22" s="268"/>
      <c r="TRE22" s="8"/>
      <c r="TRF22" s="268"/>
      <c r="TRG22" s="8"/>
      <c r="TRH22" s="268"/>
      <c r="TRI22" s="8"/>
      <c r="TRJ22" s="268"/>
      <c r="TRK22" s="8"/>
      <c r="TRL22" s="268"/>
      <c r="TRM22" s="8"/>
      <c r="TRN22" s="268"/>
      <c r="TRO22" s="8"/>
      <c r="TRP22" s="268"/>
      <c r="TRQ22" s="8"/>
      <c r="TRR22" s="268"/>
      <c r="TRS22" s="8"/>
      <c r="TRT22" s="268"/>
      <c r="TRU22" s="8"/>
      <c r="TRV22" s="268"/>
      <c r="TRW22" s="8"/>
      <c r="TRX22" s="268"/>
      <c r="TRY22" s="8"/>
      <c r="TRZ22" s="268"/>
      <c r="TSA22" s="8"/>
      <c r="TSB22" s="268"/>
      <c r="TSC22" s="8"/>
      <c r="TSD22" s="268"/>
      <c r="TSE22" s="8"/>
      <c r="TSF22" s="268"/>
      <c r="TSG22" s="8"/>
      <c r="TSH22" s="268"/>
      <c r="TSI22" s="8"/>
      <c r="TSJ22" s="268"/>
      <c r="TSK22" s="8"/>
      <c r="TSL22" s="268"/>
      <c r="TSM22" s="8"/>
      <c r="TSN22" s="268"/>
      <c r="TSO22" s="8"/>
      <c r="TSP22" s="268"/>
      <c r="TSQ22" s="8"/>
      <c r="TSR22" s="268"/>
      <c r="TSS22" s="8"/>
      <c r="TST22" s="268"/>
      <c r="TSU22" s="8"/>
      <c r="TSV22" s="268"/>
      <c r="TSW22" s="8"/>
      <c r="TSX22" s="268"/>
      <c r="TSY22" s="8"/>
      <c r="TSZ22" s="268"/>
      <c r="TTA22" s="8"/>
      <c r="TTB22" s="268"/>
      <c r="TTC22" s="8"/>
      <c r="TTD22" s="268"/>
      <c r="TTE22" s="8"/>
      <c r="TTF22" s="268"/>
      <c r="TTG22" s="8"/>
      <c r="TTH22" s="268"/>
      <c r="TTI22" s="8"/>
      <c r="TTJ22" s="268"/>
      <c r="TTK22" s="8"/>
      <c r="TTL22" s="268"/>
      <c r="TTM22" s="8"/>
      <c r="TTN22" s="268"/>
      <c r="TTO22" s="8"/>
      <c r="TTP22" s="268"/>
      <c r="TTQ22" s="8"/>
      <c r="TTR22" s="268"/>
      <c r="TTS22" s="8"/>
      <c r="TTT22" s="268"/>
      <c r="TTU22" s="8"/>
      <c r="TTV22" s="268"/>
      <c r="TTW22" s="8"/>
      <c r="TTX22" s="268"/>
      <c r="TTY22" s="8"/>
      <c r="TTZ22" s="268"/>
      <c r="TUA22" s="8"/>
      <c r="TUB22" s="268"/>
      <c r="TUC22" s="8"/>
      <c r="TUD22" s="268"/>
      <c r="TUE22" s="8"/>
      <c r="TUF22" s="268"/>
      <c r="TUG22" s="8"/>
      <c r="TUH22" s="268"/>
      <c r="TUI22" s="8"/>
      <c r="TUJ22" s="268"/>
      <c r="TUK22" s="8"/>
      <c r="TUL22" s="268"/>
      <c r="TUM22" s="8"/>
      <c r="TUN22" s="268"/>
      <c r="TUO22" s="8"/>
      <c r="TUP22" s="268"/>
      <c r="TUQ22" s="8"/>
      <c r="TUR22" s="268"/>
      <c r="TUS22" s="8"/>
      <c r="TUT22" s="268"/>
      <c r="TUU22" s="8"/>
      <c r="TUV22" s="268"/>
      <c r="TUW22" s="8"/>
      <c r="TUX22" s="268"/>
      <c r="TUY22" s="8"/>
      <c r="TUZ22" s="268"/>
      <c r="TVA22" s="8"/>
      <c r="TVB22" s="268"/>
      <c r="TVC22" s="8"/>
      <c r="TVD22" s="268"/>
      <c r="TVE22" s="8"/>
      <c r="TVF22" s="268"/>
      <c r="TVG22" s="8"/>
      <c r="TVH22" s="268"/>
      <c r="TVI22" s="8"/>
      <c r="TVJ22" s="268"/>
      <c r="TVK22" s="8"/>
      <c r="TVL22" s="268"/>
      <c r="TVM22" s="8"/>
      <c r="TVN22" s="268"/>
      <c r="TVO22" s="8"/>
      <c r="TVP22" s="268"/>
      <c r="TVQ22" s="8"/>
      <c r="TVR22" s="268"/>
      <c r="TVS22" s="8"/>
      <c r="TVT22" s="268"/>
      <c r="TVU22" s="8"/>
      <c r="TVV22" s="268"/>
      <c r="TVW22" s="8"/>
      <c r="TVX22" s="268"/>
      <c r="TVY22" s="8"/>
      <c r="TVZ22" s="268"/>
      <c r="TWA22" s="8"/>
      <c r="TWB22" s="268"/>
      <c r="TWC22" s="8"/>
      <c r="TWD22" s="268"/>
      <c r="TWE22" s="8"/>
      <c r="TWF22" s="268"/>
      <c r="TWG22" s="8"/>
      <c r="TWH22" s="268"/>
      <c r="TWI22" s="8"/>
      <c r="TWJ22" s="268"/>
      <c r="TWK22" s="8"/>
      <c r="TWL22" s="268"/>
      <c r="TWM22" s="8"/>
      <c r="TWN22" s="268"/>
      <c r="TWO22" s="8"/>
      <c r="TWP22" s="268"/>
      <c r="TWQ22" s="8"/>
      <c r="TWR22" s="268"/>
      <c r="TWS22" s="8"/>
      <c r="TWT22" s="268"/>
      <c r="TWU22" s="8"/>
      <c r="TWV22" s="268"/>
      <c r="TWW22" s="8"/>
      <c r="TWX22" s="268"/>
      <c r="TWY22" s="8"/>
      <c r="TWZ22" s="268"/>
      <c r="TXA22" s="8"/>
      <c r="TXB22" s="268"/>
      <c r="TXC22" s="8"/>
      <c r="TXD22" s="268"/>
      <c r="TXE22" s="8"/>
      <c r="TXF22" s="268"/>
      <c r="TXG22" s="8"/>
      <c r="TXH22" s="268"/>
      <c r="TXI22" s="8"/>
      <c r="TXJ22" s="268"/>
      <c r="TXK22" s="8"/>
      <c r="TXL22" s="268"/>
      <c r="TXM22" s="8"/>
      <c r="TXN22" s="268"/>
      <c r="TXO22" s="8"/>
      <c r="TXP22" s="268"/>
      <c r="TXQ22" s="8"/>
      <c r="TXR22" s="268"/>
      <c r="TXS22" s="8"/>
      <c r="TXT22" s="268"/>
      <c r="TXU22" s="8"/>
      <c r="TXV22" s="268"/>
      <c r="TXW22" s="8"/>
      <c r="TXX22" s="268"/>
      <c r="TXY22" s="8"/>
      <c r="TXZ22" s="268"/>
      <c r="TYA22" s="8"/>
      <c r="TYB22" s="268"/>
      <c r="TYC22" s="8"/>
      <c r="TYD22" s="268"/>
      <c r="TYE22" s="8"/>
      <c r="TYF22" s="268"/>
      <c r="TYG22" s="8"/>
      <c r="TYH22" s="268"/>
      <c r="TYI22" s="8"/>
      <c r="TYJ22" s="268"/>
      <c r="TYK22" s="8"/>
      <c r="TYL22" s="268"/>
      <c r="TYM22" s="8"/>
      <c r="TYN22" s="268"/>
      <c r="TYO22" s="8"/>
      <c r="TYP22" s="268"/>
      <c r="TYQ22" s="8"/>
      <c r="TYR22" s="268"/>
      <c r="TYS22" s="8"/>
      <c r="TYT22" s="268"/>
      <c r="TYU22" s="8"/>
      <c r="TYV22" s="268"/>
      <c r="TYW22" s="8"/>
      <c r="TYX22" s="268"/>
      <c r="TYY22" s="8"/>
      <c r="TYZ22" s="268"/>
      <c r="TZA22" s="8"/>
      <c r="TZB22" s="268"/>
      <c r="TZC22" s="8"/>
      <c r="TZD22" s="268"/>
      <c r="TZE22" s="8"/>
      <c r="TZF22" s="268"/>
      <c r="TZG22" s="8"/>
      <c r="TZH22" s="268"/>
      <c r="TZI22" s="8"/>
      <c r="TZJ22" s="268"/>
      <c r="TZK22" s="8"/>
      <c r="TZL22" s="268"/>
      <c r="TZM22" s="8"/>
      <c r="TZN22" s="268"/>
      <c r="TZO22" s="8"/>
      <c r="TZP22" s="268"/>
      <c r="TZQ22" s="8"/>
      <c r="TZR22" s="268"/>
      <c r="TZS22" s="8"/>
      <c r="TZT22" s="268"/>
      <c r="TZU22" s="8"/>
      <c r="TZV22" s="268"/>
      <c r="TZW22" s="8"/>
      <c r="TZX22" s="268"/>
      <c r="TZY22" s="8"/>
      <c r="TZZ22" s="268"/>
      <c r="UAA22" s="8"/>
      <c r="UAB22" s="268"/>
      <c r="UAC22" s="8"/>
      <c r="UAD22" s="268"/>
      <c r="UAE22" s="8"/>
      <c r="UAF22" s="268"/>
      <c r="UAG22" s="8"/>
      <c r="UAH22" s="268"/>
      <c r="UAI22" s="8"/>
      <c r="UAJ22" s="268"/>
      <c r="UAK22" s="8"/>
      <c r="UAL22" s="268"/>
      <c r="UAM22" s="8"/>
      <c r="UAN22" s="268"/>
      <c r="UAO22" s="8"/>
      <c r="UAP22" s="268"/>
      <c r="UAQ22" s="8"/>
      <c r="UAR22" s="268"/>
      <c r="UAS22" s="8"/>
      <c r="UAT22" s="268"/>
      <c r="UAU22" s="8"/>
      <c r="UAV22" s="268"/>
      <c r="UAW22" s="8"/>
      <c r="UAX22" s="268"/>
      <c r="UAY22" s="8"/>
      <c r="UAZ22" s="268"/>
      <c r="UBA22" s="8"/>
      <c r="UBB22" s="268"/>
      <c r="UBC22" s="8"/>
      <c r="UBD22" s="268"/>
      <c r="UBE22" s="8"/>
      <c r="UBF22" s="268"/>
      <c r="UBG22" s="8"/>
      <c r="UBH22" s="268"/>
      <c r="UBI22" s="8"/>
      <c r="UBJ22" s="268"/>
      <c r="UBK22" s="8"/>
      <c r="UBL22" s="268"/>
      <c r="UBM22" s="8"/>
      <c r="UBN22" s="268"/>
      <c r="UBO22" s="8"/>
      <c r="UBP22" s="268"/>
      <c r="UBQ22" s="8"/>
      <c r="UBR22" s="268"/>
      <c r="UBS22" s="8"/>
      <c r="UBT22" s="268"/>
      <c r="UBU22" s="8"/>
      <c r="UBV22" s="268"/>
      <c r="UBW22" s="8"/>
      <c r="UBX22" s="268"/>
      <c r="UBY22" s="8"/>
      <c r="UBZ22" s="268"/>
      <c r="UCA22" s="8"/>
      <c r="UCB22" s="268"/>
      <c r="UCC22" s="8"/>
      <c r="UCD22" s="268"/>
      <c r="UCE22" s="8"/>
      <c r="UCF22" s="268"/>
      <c r="UCG22" s="8"/>
      <c r="UCH22" s="268"/>
      <c r="UCI22" s="8"/>
      <c r="UCJ22" s="268"/>
      <c r="UCK22" s="8"/>
      <c r="UCL22" s="268"/>
      <c r="UCM22" s="8"/>
      <c r="UCN22" s="268"/>
      <c r="UCO22" s="8"/>
      <c r="UCP22" s="268"/>
      <c r="UCQ22" s="8"/>
      <c r="UCR22" s="268"/>
      <c r="UCS22" s="8"/>
      <c r="UCT22" s="268"/>
      <c r="UCU22" s="8"/>
      <c r="UCV22" s="268"/>
      <c r="UCW22" s="8"/>
      <c r="UCX22" s="268"/>
      <c r="UCY22" s="8"/>
      <c r="UCZ22" s="268"/>
      <c r="UDA22" s="8"/>
      <c r="UDB22" s="268"/>
      <c r="UDC22" s="8"/>
      <c r="UDD22" s="268"/>
      <c r="UDE22" s="8"/>
      <c r="UDF22" s="268"/>
      <c r="UDG22" s="8"/>
      <c r="UDH22" s="268"/>
      <c r="UDI22" s="8"/>
      <c r="UDJ22" s="268"/>
      <c r="UDK22" s="8"/>
      <c r="UDL22" s="268"/>
      <c r="UDM22" s="8"/>
      <c r="UDN22" s="268"/>
      <c r="UDO22" s="8"/>
      <c r="UDP22" s="268"/>
      <c r="UDQ22" s="8"/>
      <c r="UDR22" s="268"/>
      <c r="UDS22" s="8"/>
      <c r="UDT22" s="268"/>
      <c r="UDU22" s="8"/>
      <c r="UDV22" s="268"/>
      <c r="UDW22" s="8"/>
      <c r="UDX22" s="268"/>
      <c r="UDY22" s="8"/>
      <c r="UDZ22" s="268"/>
      <c r="UEA22" s="8"/>
      <c r="UEB22" s="268"/>
      <c r="UEC22" s="8"/>
      <c r="UED22" s="268"/>
      <c r="UEE22" s="8"/>
      <c r="UEF22" s="268"/>
      <c r="UEG22" s="8"/>
      <c r="UEH22" s="268"/>
      <c r="UEI22" s="8"/>
      <c r="UEJ22" s="268"/>
      <c r="UEK22" s="8"/>
      <c r="UEL22" s="268"/>
      <c r="UEM22" s="8"/>
      <c r="UEN22" s="268"/>
      <c r="UEO22" s="8"/>
      <c r="UEP22" s="268"/>
      <c r="UEQ22" s="8"/>
      <c r="UER22" s="268"/>
      <c r="UES22" s="8"/>
      <c r="UET22" s="268"/>
      <c r="UEU22" s="8"/>
      <c r="UEV22" s="268"/>
      <c r="UEW22" s="8"/>
      <c r="UEX22" s="268"/>
      <c r="UEY22" s="8"/>
      <c r="UEZ22" s="268"/>
      <c r="UFA22" s="8"/>
      <c r="UFB22" s="268"/>
      <c r="UFC22" s="8"/>
      <c r="UFD22" s="268"/>
      <c r="UFE22" s="8"/>
      <c r="UFF22" s="268"/>
      <c r="UFG22" s="8"/>
      <c r="UFH22" s="268"/>
      <c r="UFI22" s="8"/>
      <c r="UFJ22" s="268"/>
      <c r="UFK22" s="8"/>
      <c r="UFL22" s="268"/>
      <c r="UFM22" s="8"/>
      <c r="UFN22" s="268"/>
      <c r="UFO22" s="8"/>
      <c r="UFP22" s="268"/>
      <c r="UFQ22" s="8"/>
      <c r="UFR22" s="268"/>
      <c r="UFS22" s="8"/>
      <c r="UFT22" s="268"/>
      <c r="UFU22" s="8"/>
      <c r="UFV22" s="268"/>
      <c r="UFW22" s="8"/>
      <c r="UFX22" s="268"/>
      <c r="UFY22" s="8"/>
      <c r="UFZ22" s="268"/>
      <c r="UGA22" s="8"/>
      <c r="UGB22" s="268"/>
      <c r="UGC22" s="8"/>
      <c r="UGD22" s="268"/>
      <c r="UGE22" s="8"/>
      <c r="UGF22" s="268"/>
      <c r="UGG22" s="8"/>
      <c r="UGH22" s="268"/>
      <c r="UGI22" s="8"/>
      <c r="UGJ22" s="268"/>
      <c r="UGK22" s="8"/>
      <c r="UGL22" s="268"/>
      <c r="UGM22" s="8"/>
      <c r="UGN22" s="268"/>
      <c r="UGO22" s="8"/>
      <c r="UGP22" s="268"/>
      <c r="UGQ22" s="8"/>
      <c r="UGR22" s="268"/>
      <c r="UGS22" s="8"/>
      <c r="UGT22" s="268"/>
      <c r="UGU22" s="8"/>
      <c r="UGV22" s="268"/>
      <c r="UGW22" s="8"/>
      <c r="UGX22" s="268"/>
      <c r="UGY22" s="8"/>
      <c r="UGZ22" s="268"/>
      <c r="UHA22" s="8"/>
      <c r="UHB22" s="268"/>
      <c r="UHC22" s="8"/>
      <c r="UHD22" s="268"/>
      <c r="UHE22" s="8"/>
      <c r="UHF22" s="268"/>
      <c r="UHG22" s="8"/>
      <c r="UHH22" s="268"/>
      <c r="UHI22" s="8"/>
      <c r="UHJ22" s="268"/>
      <c r="UHK22" s="8"/>
      <c r="UHL22" s="268"/>
      <c r="UHM22" s="8"/>
      <c r="UHN22" s="268"/>
      <c r="UHO22" s="8"/>
      <c r="UHP22" s="268"/>
      <c r="UHQ22" s="8"/>
      <c r="UHR22" s="268"/>
      <c r="UHS22" s="8"/>
      <c r="UHT22" s="268"/>
      <c r="UHU22" s="8"/>
      <c r="UHV22" s="268"/>
      <c r="UHW22" s="8"/>
      <c r="UHX22" s="268"/>
      <c r="UHY22" s="8"/>
      <c r="UHZ22" s="268"/>
      <c r="UIA22" s="8"/>
      <c r="UIB22" s="268"/>
      <c r="UIC22" s="8"/>
      <c r="UID22" s="268"/>
      <c r="UIE22" s="8"/>
      <c r="UIF22" s="268"/>
      <c r="UIG22" s="8"/>
      <c r="UIH22" s="268"/>
      <c r="UII22" s="8"/>
      <c r="UIJ22" s="268"/>
      <c r="UIK22" s="8"/>
      <c r="UIL22" s="268"/>
      <c r="UIM22" s="8"/>
      <c r="UIN22" s="268"/>
      <c r="UIO22" s="8"/>
      <c r="UIP22" s="268"/>
      <c r="UIQ22" s="8"/>
      <c r="UIR22" s="268"/>
      <c r="UIS22" s="8"/>
      <c r="UIT22" s="268"/>
      <c r="UIU22" s="8"/>
      <c r="UIV22" s="268"/>
      <c r="UIW22" s="8"/>
      <c r="UIX22" s="268"/>
      <c r="UIY22" s="8"/>
      <c r="UIZ22" s="268"/>
      <c r="UJA22" s="8"/>
      <c r="UJB22" s="268"/>
      <c r="UJC22" s="8"/>
      <c r="UJD22" s="268"/>
      <c r="UJE22" s="8"/>
      <c r="UJF22" s="268"/>
      <c r="UJG22" s="8"/>
      <c r="UJH22" s="268"/>
      <c r="UJI22" s="8"/>
      <c r="UJJ22" s="268"/>
      <c r="UJK22" s="8"/>
      <c r="UJL22" s="268"/>
      <c r="UJM22" s="8"/>
      <c r="UJN22" s="268"/>
      <c r="UJO22" s="8"/>
      <c r="UJP22" s="268"/>
      <c r="UJQ22" s="8"/>
      <c r="UJR22" s="268"/>
      <c r="UJS22" s="8"/>
      <c r="UJT22" s="268"/>
      <c r="UJU22" s="8"/>
      <c r="UJV22" s="268"/>
      <c r="UJW22" s="8"/>
      <c r="UJX22" s="268"/>
      <c r="UJY22" s="8"/>
      <c r="UJZ22" s="268"/>
      <c r="UKA22" s="8"/>
      <c r="UKB22" s="268"/>
      <c r="UKC22" s="8"/>
      <c r="UKD22" s="268"/>
      <c r="UKE22" s="8"/>
      <c r="UKF22" s="268"/>
      <c r="UKG22" s="8"/>
      <c r="UKH22" s="268"/>
      <c r="UKI22" s="8"/>
      <c r="UKJ22" s="268"/>
      <c r="UKK22" s="8"/>
      <c r="UKL22" s="268"/>
      <c r="UKM22" s="8"/>
      <c r="UKN22" s="268"/>
      <c r="UKO22" s="8"/>
      <c r="UKP22" s="268"/>
      <c r="UKQ22" s="8"/>
      <c r="UKR22" s="268"/>
      <c r="UKS22" s="8"/>
      <c r="UKT22" s="268"/>
      <c r="UKU22" s="8"/>
      <c r="UKV22" s="268"/>
      <c r="UKW22" s="8"/>
      <c r="UKX22" s="268"/>
      <c r="UKY22" s="8"/>
      <c r="UKZ22" s="268"/>
      <c r="ULA22" s="8"/>
      <c r="ULB22" s="268"/>
      <c r="ULC22" s="8"/>
      <c r="ULD22" s="268"/>
      <c r="ULE22" s="8"/>
      <c r="ULF22" s="268"/>
      <c r="ULG22" s="8"/>
      <c r="ULH22" s="268"/>
      <c r="ULI22" s="8"/>
      <c r="ULJ22" s="268"/>
      <c r="ULK22" s="8"/>
      <c r="ULL22" s="268"/>
      <c r="ULM22" s="8"/>
      <c r="ULN22" s="268"/>
      <c r="ULO22" s="8"/>
      <c r="ULP22" s="268"/>
      <c r="ULQ22" s="8"/>
      <c r="ULR22" s="268"/>
      <c r="ULS22" s="8"/>
      <c r="ULT22" s="268"/>
      <c r="ULU22" s="8"/>
      <c r="ULV22" s="268"/>
      <c r="ULW22" s="8"/>
      <c r="ULX22" s="268"/>
      <c r="ULY22" s="8"/>
      <c r="ULZ22" s="268"/>
      <c r="UMA22" s="8"/>
      <c r="UMB22" s="268"/>
      <c r="UMC22" s="8"/>
      <c r="UMD22" s="268"/>
      <c r="UME22" s="8"/>
      <c r="UMF22" s="268"/>
      <c r="UMG22" s="8"/>
      <c r="UMH22" s="268"/>
      <c r="UMI22" s="8"/>
      <c r="UMJ22" s="268"/>
      <c r="UMK22" s="8"/>
      <c r="UML22" s="268"/>
      <c r="UMM22" s="8"/>
      <c r="UMN22" s="268"/>
      <c r="UMO22" s="8"/>
      <c r="UMP22" s="268"/>
      <c r="UMQ22" s="8"/>
      <c r="UMR22" s="268"/>
      <c r="UMS22" s="8"/>
      <c r="UMT22" s="268"/>
      <c r="UMU22" s="8"/>
      <c r="UMV22" s="268"/>
      <c r="UMW22" s="8"/>
      <c r="UMX22" s="268"/>
      <c r="UMY22" s="8"/>
      <c r="UMZ22" s="268"/>
      <c r="UNA22" s="8"/>
      <c r="UNB22" s="268"/>
      <c r="UNC22" s="8"/>
      <c r="UND22" s="268"/>
      <c r="UNE22" s="8"/>
      <c r="UNF22" s="268"/>
      <c r="UNG22" s="8"/>
      <c r="UNH22" s="268"/>
      <c r="UNI22" s="8"/>
      <c r="UNJ22" s="268"/>
      <c r="UNK22" s="8"/>
      <c r="UNL22" s="268"/>
      <c r="UNM22" s="8"/>
      <c r="UNN22" s="268"/>
      <c r="UNO22" s="8"/>
      <c r="UNP22" s="268"/>
      <c r="UNQ22" s="8"/>
      <c r="UNR22" s="268"/>
      <c r="UNS22" s="8"/>
      <c r="UNT22" s="268"/>
      <c r="UNU22" s="8"/>
      <c r="UNV22" s="268"/>
      <c r="UNW22" s="8"/>
      <c r="UNX22" s="268"/>
      <c r="UNY22" s="8"/>
      <c r="UNZ22" s="268"/>
      <c r="UOA22" s="8"/>
      <c r="UOB22" s="268"/>
      <c r="UOC22" s="8"/>
      <c r="UOD22" s="268"/>
      <c r="UOE22" s="8"/>
      <c r="UOF22" s="268"/>
      <c r="UOG22" s="8"/>
      <c r="UOH22" s="268"/>
      <c r="UOI22" s="8"/>
      <c r="UOJ22" s="268"/>
      <c r="UOK22" s="8"/>
      <c r="UOL22" s="268"/>
      <c r="UOM22" s="8"/>
      <c r="UON22" s="268"/>
      <c r="UOO22" s="8"/>
      <c r="UOP22" s="268"/>
      <c r="UOQ22" s="8"/>
      <c r="UOR22" s="268"/>
      <c r="UOS22" s="8"/>
      <c r="UOT22" s="268"/>
      <c r="UOU22" s="8"/>
      <c r="UOV22" s="268"/>
      <c r="UOW22" s="8"/>
      <c r="UOX22" s="268"/>
      <c r="UOY22" s="8"/>
      <c r="UOZ22" s="268"/>
      <c r="UPA22" s="8"/>
      <c r="UPB22" s="268"/>
      <c r="UPC22" s="8"/>
      <c r="UPD22" s="268"/>
      <c r="UPE22" s="8"/>
      <c r="UPF22" s="268"/>
      <c r="UPG22" s="8"/>
      <c r="UPH22" s="268"/>
      <c r="UPI22" s="8"/>
      <c r="UPJ22" s="268"/>
      <c r="UPK22" s="8"/>
      <c r="UPL22" s="268"/>
      <c r="UPM22" s="8"/>
      <c r="UPN22" s="268"/>
      <c r="UPO22" s="8"/>
      <c r="UPP22" s="268"/>
      <c r="UPQ22" s="8"/>
      <c r="UPR22" s="268"/>
      <c r="UPS22" s="8"/>
      <c r="UPT22" s="268"/>
      <c r="UPU22" s="8"/>
      <c r="UPV22" s="268"/>
      <c r="UPW22" s="8"/>
      <c r="UPX22" s="268"/>
      <c r="UPY22" s="8"/>
      <c r="UPZ22" s="268"/>
      <c r="UQA22" s="8"/>
      <c r="UQB22" s="268"/>
      <c r="UQC22" s="8"/>
      <c r="UQD22" s="268"/>
      <c r="UQE22" s="8"/>
      <c r="UQF22" s="268"/>
      <c r="UQG22" s="8"/>
      <c r="UQH22" s="268"/>
      <c r="UQI22" s="8"/>
      <c r="UQJ22" s="268"/>
      <c r="UQK22" s="8"/>
      <c r="UQL22" s="268"/>
      <c r="UQM22" s="8"/>
      <c r="UQN22" s="268"/>
      <c r="UQO22" s="8"/>
      <c r="UQP22" s="268"/>
      <c r="UQQ22" s="8"/>
      <c r="UQR22" s="268"/>
      <c r="UQS22" s="8"/>
      <c r="UQT22" s="268"/>
      <c r="UQU22" s="8"/>
      <c r="UQV22" s="268"/>
      <c r="UQW22" s="8"/>
      <c r="UQX22" s="268"/>
      <c r="UQY22" s="8"/>
      <c r="UQZ22" s="268"/>
      <c r="URA22" s="8"/>
      <c r="URB22" s="268"/>
      <c r="URC22" s="8"/>
      <c r="URD22" s="268"/>
      <c r="URE22" s="8"/>
      <c r="URF22" s="268"/>
      <c r="URG22" s="8"/>
      <c r="URH22" s="268"/>
      <c r="URI22" s="8"/>
      <c r="URJ22" s="268"/>
      <c r="URK22" s="8"/>
      <c r="URL22" s="268"/>
      <c r="URM22" s="8"/>
      <c r="URN22" s="268"/>
      <c r="URO22" s="8"/>
      <c r="URP22" s="268"/>
      <c r="URQ22" s="8"/>
      <c r="URR22" s="268"/>
      <c r="URS22" s="8"/>
      <c r="URT22" s="268"/>
      <c r="URU22" s="8"/>
      <c r="URV22" s="268"/>
      <c r="URW22" s="8"/>
      <c r="URX22" s="268"/>
      <c r="URY22" s="8"/>
      <c r="URZ22" s="268"/>
      <c r="USA22" s="8"/>
      <c r="USB22" s="268"/>
      <c r="USC22" s="8"/>
      <c r="USD22" s="268"/>
      <c r="USE22" s="8"/>
      <c r="USF22" s="268"/>
      <c r="USG22" s="8"/>
      <c r="USH22" s="268"/>
      <c r="USI22" s="8"/>
      <c r="USJ22" s="268"/>
      <c r="USK22" s="8"/>
      <c r="USL22" s="268"/>
      <c r="USM22" s="8"/>
      <c r="USN22" s="268"/>
      <c r="USO22" s="8"/>
      <c r="USP22" s="268"/>
      <c r="USQ22" s="8"/>
      <c r="USR22" s="268"/>
      <c r="USS22" s="8"/>
      <c r="UST22" s="268"/>
      <c r="USU22" s="8"/>
      <c r="USV22" s="268"/>
      <c r="USW22" s="8"/>
      <c r="USX22" s="268"/>
      <c r="USY22" s="8"/>
      <c r="USZ22" s="268"/>
      <c r="UTA22" s="8"/>
      <c r="UTB22" s="268"/>
      <c r="UTC22" s="8"/>
      <c r="UTD22" s="268"/>
      <c r="UTE22" s="8"/>
      <c r="UTF22" s="268"/>
      <c r="UTG22" s="8"/>
      <c r="UTH22" s="268"/>
      <c r="UTI22" s="8"/>
      <c r="UTJ22" s="268"/>
      <c r="UTK22" s="8"/>
      <c r="UTL22" s="268"/>
      <c r="UTM22" s="8"/>
      <c r="UTN22" s="268"/>
      <c r="UTO22" s="8"/>
      <c r="UTP22" s="268"/>
      <c r="UTQ22" s="8"/>
      <c r="UTR22" s="268"/>
      <c r="UTS22" s="8"/>
      <c r="UTT22" s="268"/>
      <c r="UTU22" s="8"/>
      <c r="UTV22" s="268"/>
      <c r="UTW22" s="8"/>
      <c r="UTX22" s="268"/>
      <c r="UTY22" s="8"/>
      <c r="UTZ22" s="268"/>
      <c r="UUA22" s="8"/>
      <c r="UUB22" s="268"/>
      <c r="UUC22" s="8"/>
      <c r="UUD22" s="268"/>
      <c r="UUE22" s="8"/>
      <c r="UUF22" s="268"/>
      <c r="UUG22" s="8"/>
      <c r="UUH22" s="268"/>
      <c r="UUI22" s="8"/>
      <c r="UUJ22" s="268"/>
      <c r="UUK22" s="8"/>
      <c r="UUL22" s="268"/>
      <c r="UUM22" s="8"/>
      <c r="UUN22" s="268"/>
      <c r="UUO22" s="8"/>
      <c r="UUP22" s="268"/>
      <c r="UUQ22" s="8"/>
      <c r="UUR22" s="268"/>
      <c r="UUS22" s="8"/>
      <c r="UUT22" s="268"/>
      <c r="UUU22" s="8"/>
      <c r="UUV22" s="268"/>
      <c r="UUW22" s="8"/>
      <c r="UUX22" s="268"/>
      <c r="UUY22" s="8"/>
      <c r="UUZ22" s="268"/>
      <c r="UVA22" s="8"/>
      <c r="UVB22" s="268"/>
      <c r="UVC22" s="8"/>
      <c r="UVD22" s="268"/>
      <c r="UVE22" s="8"/>
      <c r="UVF22" s="268"/>
      <c r="UVG22" s="8"/>
      <c r="UVH22" s="268"/>
      <c r="UVI22" s="8"/>
      <c r="UVJ22" s="268"/>
      <c r="UVK22" s="8"/>
      <c r="UVL22" s="268"/>
      <c r="UVM22" s="8"/>
      <c r="UVN22" s="268"/>
      <c r="UVO22" s="8"/>
      <c r="UVP22" s="268"/>
      <c r="UVQ22" s="8"/>
      <c r="UVR22" s="268"/>
      <c r="UVS22" s="8"/>
      <c r="UVT22" s="268"/>
      <c r="UVU22" s="8"/>
      <c r="UVV22" s="268"/>
      <c r="UVW22" s="8"/>
      <c r="UVX22" s="268"/>
      <c r="UVY22" s="8"/>
      <c r="UVZ22" s="268"/>
      <c r="UWA22" s="8"/>
      <c r="UWB22" s="268"/>
      <c r="UWC22" s="8"/>
      <c r="UWD22" s="268"/>
      <c r="UWE22" s="8"/>
      <c r="UWF22" s="268"/>
      <c r="UWG22" s="8"/>
      <c r="UWH22" s="268"/>
      <c r="UWI22" s="8"/>
      <c r="UWJ22" s="268"/>
      <c r="UWK22" s="8"/>
      <c r="UWL22" s="268"/>
      <c r="UWM22" s="8"/>
      <c r="UWN22" s="268"/>
      <c r="UWO22" s="8"/>
      <c r="UWP22" s="268"/>
      <c r="UWQ22" s="8"/>
      <c r="UWR22" s="268"/>
      <c r="UWS22" s="8"/>
      <c r="UWT22" s="268"/>
      <c r="UWU22" s="8"/>
      <c r="UWV22" s="268"/>
      <c r="UWW22" s="8"/>
      <c r="UWX22" s="268"/>
      <c r="UWY22" s="8"/>
      <c r="UWZ22" s="268"/>
      <c r="UXA22" s="8"/>
      <c r="UXB22" s="268"/>
      <c r="UXC22" s="8"/>
      <c r="UXD22" s="268"/>
      <c r="UXE22" s="8"/>
      <c r="UXF22" s="268"/>
      <c r="UXG22" s="8"/>
      <c r="UXH22" s="268"/>
      <c r="UXI22" s="8"/>
      <c r="UXJ22" s="268"/>
      <c r="UXK22" s="8"/>
      <c r="UXL22" s="268"/>
      <c r="UXM22" s="8"/>
      <c r="UXN22" s="268"/>
      <c r="UXO22" s="8"/>
      <c r="UXP22" s="268"/>
      <c r="UXQ22" s="8"/>
      <c r="UXR22" s="268"/>
      <c r="UXS22" s="8"/>
      <c r="UXT22" s="268"/>
      <c r="UXU22" s="8"/>
      <c r="UXV22" s="268"/>
      <c r="UXW22" s="8"/>
      <c r="UXX22" s="268"/>
      <c r="UXY22" s="8"/>
      <c r="UXZ22" s="268"/>
      <c r="UYA22" s="8"/>
      <c r="UYB22" s="268"/>
      <c r="UYC22" s="8"/>
      <c r="UYD22" s="268"/>
      <c r="UYE22" s="8"/>
      <c r="UYF22" s="268"/>
      <c r="UYG22" s="8"/>
      <c r="UYH22" s="268"/>
      <c r="UYI22" s="8"/>
      <c r="UYJ22" s="268"/>
      <c r="UYK22" s="8"/>
      <c r="UYL22" s="268"/>
      <c r="UYM22" s="8"/>
      <c r="UYN22" s="268"/>
      <c r="UYO22" s="8"/>
      <c r="UYP22" s="268"/>
      <c r="UYQ22" s="8"/>
      <c r="UYR22" s="268"/>
      <c r="UYS22" s="8"/>
      <c r="UYT22" s="268"/>
      <c r="UYU22" s="8"/>
      <c r="UYV22" s="268"/>
      <c r="UYW22" s="8"/>
      <c r="UYX22" s="268"/>
      <c r="UYY22" s="8"/>
      <c r="UYZ22" s="268"/>
      <c r="UZA22" s="8"/>
      <c r="UZB22" s="268"/>
      <c r="UZC22" s="8"/>
      <c r="UZD22" s="268"/>
      <c r="UZE22" s="8"/>
      <c r="UZF22" s="268"/>
      <c r="UZG22" s="8"/>
      <c r="UZH22" s="268"/>
      <c r="UZI22" s="8"/>
      <c r="UZJ22" s="268"/>
      <c r="UZK22" s="8"/>
      <c r="UZL22" s="268"/>
      <c r="UZM22" s="8"/>
      <c r="UZN22" s="268"/>
      <c r="UZO22" s="8"/>
      <c r="UZP22" s="268"/>
      <c r="UZQ22" s="8"/>
      <c r="UZR22" s="268"/>
      <c r="UZS22" s="8"/>
      <c r="UZT22" s="268"/>
      <c r="UZU22" s="8"/>
      <c r="UZV22" s="268"/>
      <c r="UZW22" s="8"/>
      <c r="UZX22" s="268"/>
      <c r="UZY22" s="8"/>
      <c r="UZZ22" s="268"/>
      <c r="VAA22" s="8"/>
      <c r="VAB22" s="268"/>
      <c r="VAC22" s="8"/>
      <c r="VAD22" s="268"/>
      <c r="VAE22" s="8"/>
      <c r="VAF22" s="268"/>
      <c r="VAG22" s="8"/>
      <c r="VAH22" s="268"/>
      <c r="VAI22" s="8"/>
      <c r="VAJ22" s="268"/>
      <c r="VAK22" s="8"/>
      <c r="VAL22" s="268"/>
      <c r="VAM22" s="8"/>
      <c r="VAN22" s="268"/>
      <c r="VAO22" s="8"/>
      <c r="VAP22" s="268"/>
      <c r="VAQ22" s="8"/>
      <c r="VAR22" s="268"/>
      <c r="VAS22" s="8"/>
      <c r="VAT22" s="268"/>
      <c r="VAU22" s="8"/>
      <c r="VAV22" s="268"/>
      <c r="VAW22" s="8"/>
      <c r="VAX22" s="268"/>
      <c r="VAY22" s="8"/>
      <c r="VAZ22" s="268"/>
      <c r="VBA22" s="8"/>
      <c r="VBB22" s="268"/>
      <c r="VBC22" s="8"/>
      <c r="VBD22" s="268"/>
      <c r="VBE22" s="8"/>
      <c r="VBF22" s="268"/>
      <c r="VBG22" s="8"/>
      <c r="VBH22" s="268"/>
      <c r="VBI22" s="8"/>
      <c r="VBJ22" s="268"/>
      <c r="VBK22" s="8"/>
      <c r="VBL22" s="268"/>
      <c r="VBM22" s="8"/>
      <c r="VBN22" s="268"/>
      <c r="VBO22" s="8"/>
      <c r="VBP22" s="268"/>
      <c r="VBQ22" s="8"/>
      <c r="VBR22" s="268"/>
      <c r="VBS22" s="8"/>
      <c r="VBT22" s="268"/>
      <c r="VBU22" s="8"/>
      <c r="VBV22" s="268"/>
      <c r="VBW22" s="8"/>
      <c r="VBX22" s="268"/>
      <c r="VBY22" s="8"/>
      <c r="VBZ22" s="268"/>
      <c r="VCA22" s="8"/>
      <c r="VCB22" s="268"/>
      <c r="VCC22" s="8"/>
      <c r="VCD22" s="268"/>
      <c r="VCE22" s="8"/>
      <c r="VCF22" s="268"/>
      <c r="VCG22" s="8"/>
      <c r="VCH22" s="268"/>
      <c r="VCI22" s="8"/>
      <c r="VCJ22" s="268"/>
      <c r="VCK22" s="8"/>
      <c r="VCL22" s="268"/>
      <c r="VCM22" s="8"/>
      <c r="VCN22" s="268"/>
      <c r="VCO22" s="8"/>
      <c r="VCP22" s="268"/>
      <c r="VCQ22" s="8"/>
      <c r="VCR22" s="268"/>
      <c r="VCS22" s="8"/>
      <c r="VCT22" s="268"/>
      <c r="VCU22" s="8"/>
      <c r="VCV22" s="268"/>
      <c r="VCW22" s="8"/>
      <c r="VCX22" s="268"/>
      <c r="VCY22" s="8"/>
      <c r="VCZ22" s="268"/>
      <c r="VDA22" s="8"/>
      <c r="VDB22" s="268"/>
      <c r="VDC22" s="8"/>
      <c r="VDD22" s="268"/>
      <c r="VDE22" s="8"/>
      <c r="VDF22" s="268"/>
      <c r="VDG22" s="8"/>
      <c r="VDH22" s="268"/>
      <c r="VDI22" s="8"/>
      <c r="VDJ22" s="268"/>
      <c r="VDK22" s="8"/>
      <c r="VDL22" s="268"/>
      <c r="VDM22" s="8"/>
      <c r="VDN22" s="268"/>
      <c r="VDO22" s="8"/>
      <c r="VDP22" s="268"/>
      <c r="VDQ22" s="8"/>
      <c r="VDR22" s="268"/>
      <c r="VDS22" s="8"/>
      <c r="VDT22" s="268"/>
      <c r="VDU22" s="8"/>
      <c r="VDV22" s="268"/>
      <c r="VDW22" s="8"/>
      <c r="VDX22" s="268"/>
      <c r="VDY22" s="8"/>
      <c r="VDZ22" s="268"/>
      <c r="VEA22" s="8"/>
      <c r="VEB22" s="268"/>
      <c r="VEC22" s="8"/>
      <c r="VED22" s="268"/>
      <c r="VEE22" s="8"/>
      <c r="VEF22" s="268"/>
      <c r="VEG22" s="8"/>
      <c r="VEH22" s="268"/>
      <c r="VEI22" s="8"/>
      <c r="VEJ22" s="268"/>
      <c r="VEK22" s="8"/>
      <c r="VEL22" s="268"/>
      <c r="VEM22" s="8"/>
      <c r="VEN22" s="268"/>
      <c r="VEO22" s="8"/>
      <c r="VEP22" s="268"/>
      <c r="VEQ22" s="8"/>
      <c r="VER22" s="268"/>
      <c r="VES22" s="8"/>
      <c r="VET22" s="268"/>
      <c r="VEU22" s="8"/>
      <c r="VEV22" s="268"/>
      <c r="VEW22" s="8"/>
      <c r="VEX22" s="268"/>
      <c r="VEY22" s="8"/>
      <c r="VEZ22" s="268"/>
      <c r="VFA22" s="8"/>
      <c r="VFB22" s="268"/>
      <c r="VFC22" s="8"/>
      <c r="VFD22" s="268"/>
      <c r="VFE22" s="8"/>
      <c r="VFF22" s="268"/>
      <c r="VFG22" s="8"/>
      <c r="VFH22" s="268"/>
      <c r="VFI22" s="8"/>
      <c r="VFJ22" s="268"/>
      <c r="VFK22" s="8"/>
      <c r="VFL22" s="268"/>
      <c r="VFM22" s="8"/>
      <c r="VFN22" s="268"/>
      <c r="VFO22" s="8"/>
      <c r="VFP22" s="268"/>
      <c r="VFQ22" s="8"/>
      <c r="VFR22" s="268"/>
      <c r="VFS22" s="8"/>
      <c r="VFT22" s="268"/>
      <c r="VFU22" s="8"/>
      <c r="VFV22" s="268"/>
      <c r="VFW22" s="8"/>
      <c r="VFX22" s="268"/>
      <c r="VFY22" s="8"/>
      <c r="VFZ22" s="268"/>
      <c r="VGA22" s="8"/>
      <c r="VGB22" s="268"/>
      <c r="VGC22" s="8"/>
      <c r="VGD22" s="268"/>
      <c r="VGE22" s="8"/>
      <c r="VGF22" s="268"/>
      <c r="VGG22" s="8"/>
      <c r="VGH22" s="268"/>
      <c r="VGI22" s="8"/>
      <c r="VGJ22" s="268"/>
      <c r="VGK22" s="8"/>
      <c r="VGL22" s="268"/>
      <c r="VGM22" s="8"/>
      <c r="VGN22" s="268"/>
      <c r="VGO22" s="8"/>
      <c r="VGP22" s="268"/>
      <c r="VGQ22" s="8"/>
      <c r="VGR22" s="268"/>
      <c r="VGS22" s="8"/>
      <c r="VGT22" s="268"/>
      <c r="VGU22" s="8"/>
      <c r="VGV22" s="268"/>
      <c r="VGW22" s="8"/>
      <c r="VGX22" s="268"/>
      <c r="VGY22" s="8"/>
      <c r="VGZ22" s="268"/>
      <c r="VHA22" s="8"/>
      <c r="VHB22" s="268"/>
      <c r="VHC22" s="8"/>
      <c r="VHD22" s="268"/>
      <c r="VHE22" s="8"/>
      <c r="VHF22" s="268"/>
      <c r="VHG22" s="8"/>
      <c r="VHH22" s="268"/>
      <c r="VHI22" s="8"/>
      <c r="VHJ22" s="268"/>
      <c r="VHK22" s="8"/>
      <c r="VHL22" s="268"/>
      <c r="VHM22" s="8"/>
      <c r="VHN22" s="268"/>
      <c r="VHO22" s="8"/>
      <c r="VHP22" s="268"/>
      <c r="VHQ22" s="8"/>
      <c r="VHR22" s="268"/>
      <c r="VHS22" s="8"/>
      <c r="VHT22" s="268"/>
      <c r="VHU22" s="8"/>
      <c r="VHV22" s="268"/>
      <c r="VHW22" s="8"/>
      <c r="VHX22" s="268"/>
      <c r="VHY22" s="8"/>
      <c r="VHZ22" s="268"/>
      <c r="VIA22" s="8"/>
      <c r="VIB22" s="268"/>
      <c r="VIC22" s="8"/>
      <c r="VID22" s="268"/>
      <c r="VIE22" s="8"/>
      <c r="VIF22" s="268"/>
      <c r="VIG22" s="8"/>
      <c r="VIH22" s="268"/>
      <c r="VII22" s="8"/>
      <c r="VIJ22" s="268"/>
      <c r="VIK22" s="8"/>
      <c r="VIL22" s="268"/>
      <c r="VIM22" s="8"/>
      <c r="VIN22" s="268"/>
      <c r="VIO22" s="8"/>
      <c r="VIP22" s="268"/>
      <c r="VIQ22" s="8"/>
      <c r="VIR22" s="268"/>
      <c r="VIS22" s="8"/>
      <c r="VIT22" s="268"/>
      <c r="VIU22" s="8"/>
      <c r="VIV22" s="268"/>
      <c r="VIW22" s="8"/>
      <c r="VIX22" s="268"/>
      <c r="VIY22" s="8"/>
      <c r="VIZ22" s="268"/>
      <c r="VJA22" s="8"/>
      <c r="VJB22" s="268"/>
      <c r="VJC22" s="8"/>
      <c r="VJD22" s="268"/>
      <c r="VJE22" s="8"/>
      <c r="VJF22" s="268"/>
      <c r="VJG22" s="8"/>
      <c r="VJH22" s="268"/>
      <c r="VJI22" s="8"/>
      <c r="VJJ22" s="268"/>
      <c r="VJK22" s="8"/>
      <c r="VJL22" s="268"/>
      <c r="VJM22" s="8"/>
      <c r="VJN22" s="268"/>
      <c r="VJO22" s="8"/>
      <c r="VJP22" s="268"/>
      <c r="VJQ22" s="8"/>
      <c r="VJR22" s="268"/>
      <c r="VJS22" s="8"/>
      <c r="VJT22" s="268"/>
      <c r="VJU22" s="8"/>
      <c r="VJV22" s="268"/>
      <c r="VJW22" s="8"/>
      <c r="VJX22" s="268"/>
      <c r="VJY22" s="8"/>
      <c r="VJZ22" s="268"/>
      <c r="VKA22" s="8"/>
      <c r="VKB22" s="268"/>
      <c r="VKC22" s="8"/>
      <c r="VKD22" s="268"/>
      <c r="VKE22" s="8"/>
      <c r="VKF22" s="268"/>
      <c r="VKG22" s="8"/>
      <c r="VKH22" s="268"/>
      <c r="VKI22" s="8"/>
      <c r="VKJ22" s="268"/>
      <c r="VKK22" s="8"/>
      <c r="VKL22" s="268"/>
      <c r="VKM22" s="8"/>
      <c r="VKN22" s="268"/>
      <c r="VKO22" s="8"/>
      <c r="VKP22" s="268"/>
      <c r="VKQ22" s="8"/>
      <c r="VKR22" s="268"/>
      <c r="VKS22" s="8"/>
      <c r="VKT22" s="268"/>
      <c r="VKU22" s="8"/>
      <c r="VKV22" s="268"/>
      <c r="VKW22" s="8"/>
      <c r="VKX22" s="268"/>
      <c r="VKY22" s="8"/>
      <c r="VKZ22" s="268"/>
      <c r="VLA22" s="8"/>
      <c r="VLB22" s="268"/>
      <c r="VLC22" s="8"/>
      <c r="VLD22" s="268"/>
      <c r="VLE22" s="8"/>
      <c r="VLF22" s="268"/>
      <c r="VLG22" s="8"/>
      <c r="VLH22" s="268"/>
      <c r="VLI22" s="8"/>
      <c r="VLJ22" s="268"/>
      <c r="VLK22" s="8"/>
      <c r="VLL22" s="268"/>
      <c r="VLM22" s="8"/>
      <c r="VLN22" s="268"/>
      <c r="VLO22" s="8"/>
      <c r="VLP22" s="268"/>
      <c r="VLQ22" s="8"/>
      <c r="VLR22" s="268"/>
      <c r="VLS22" s="8"/>
      <c r="VLT22" s="268"/>
      <c r="VLU22" s="8"/>
      <c r="VLV22" s="268"/>
      <c r="VLW22" s="8"/>
      <c r="VLX22" s="268"/>
      <c r="VLY22" s="8"/>
      <c r="VLZ22" s="268"/>
      <c r="VMA22" s="8"/>
      <c r="VMB22" s="268"/>
      <c r="VMC22" s="8"/>
      <c r="VMD22" s="268"/>
      <c r="VME22" s="8"/>
      <c r="VMF22" s="268"/>
      <c r="VMG22" s="8"/>
      <c r="VMH22" s="268"/>
      <c r="VMI22" s="8"/>
      <c r="VMJ22" s="268"/>
      <c r="VMK22" s="8"/>
      <c r="VML22" s="268"/>
      <c r="VMM22" s="8"/>
      <c r="VMN22" s="268"/>
      <c r="VMO22" s="8"/>
      <c r="VMP22" s="268"/>
      <c r="VMQ22" s="8"/>
      <c r="VMR22" s="268"/>
      <c r="VMS22" s="8"/>
      <c r="VMT22" s="268"/>
      <c r="VMU22" s="8"/>
      <c r="VMV22" s="268"/>
      <c r="VMW22" s="8"/>
      <c r="VMX22" s="268"/>
      <c r="VMY22" s="8"/>
      <c r="VMZ22" s="268"/>
      <c r="VNA22" s="8"/>
      <c r="VNB22" s="268"/>
      <c r="VNC22" s="8"/>
      <c r="VND22" s="268"/>
      <c r="VNE22" s="8"/>
      <c r="VNF22" s="268"/>
      <c r="VNG22" s="8"/>
      <c r="VNH22" s="268"/>
      <c r="VNI22" s="8"/>
      <c r="VNJ22" s="268"/>
      <c r="VNK22" s="8"/>
      <c r="VNL22" s="268"/>
      <c r="VNM22" s="8"/>
      <c r="VNN22" s="268"/>
      <c r="VNO22" s="8"/>
      <c r="VNP22" s="268"/>
      <c r="VNQ22" s="8"/>
      <c r="VNR22" s="268"/>
      <c r="VNS22" s="8"/>
      <c r="VNT22" s="268"/>
      <c r="VNU22" s="8"/>
      <c r="VNV22" s="268"/>
      <c r="VNW22" s="8"/>
      <c r="VNX22" s="268"/>
      <c r="VNY22" s="8"/>
      <c r="VNZ22" s="268"/>
      <c r="VOA22" s="8"/>
      <c r="VOB22" s="268"/>
      <c r="VOC22" s="8"/>
      <c r="VOD22" s="268"/>
      <c r="VOE22" s="8"/>
      <c r="VOF22" s="268"/>
      <c r="VOG22" s="8"/>
      <c r="VOH22" s="268"/>
      <c r="VOI22" s="8"/>
      <c r="VOJ22" s="268"/>
      <c r="VOK22" s="8"/>
      <c r="VOL22" s="268"/>
      <c r="VOM22" s="8"/>
      <c r="VON22" s="268"/>
      <c r="VOO22" s="8"/>
      <c r="VOP22" s="268"/>
      <c r="VOQ22" s="8"/>
      <c r="VOR22" s="268"/>
      <c r="VOS22" s="8"/>
      <c r="VOT22" s="268"/>
      <c r="VOU22" s="8"/>
      <c r="VOV22" s="268"/>
      <c r="VOW22" s="8"/>
      <c r="VOX22" s="268"/>
      <c r="VOY22" s="8"/>
      <c r="VOZ22" s="268"/>
      <c r="VPA22" s="8"/>
      <c r="VPB22" s="268"/>
      <c r="VPC22" s="8"/>
      <c r="VPD22" s="268"/>
      <c r="VPE22" s="8"/>
      <c r="VPF22" s="268"/>
      <c r="VPG22" s="8"/>
      <c r="VPH22" s="268"/>
      <c r="VPI22" s="8"/>
      <c r="VPJ22" s="268"/>
      <c r="VPK22" s="8"/>
      <c r="VPL22" s="268"/>
      <c r="VPM22" s="8"/>
      <c r="VPN22" s="268"/>
      <c r="VPO22" s="8"/>
      <c r="VPP22" s="268"/>
      <c r="VPQ22" s="8"/>
      <c r="VPR22" s="268"/>
      <c r="VPS22" s="8"/>
      <c r="VPT22" s="268"/>
      <c r="VPU22" s="8"/>
      <c r="VPV22" s="268"/>
      <c r="VPW22" s="8"/>
      <c r="VPX22" s="268"/>
      <c r="VPY22" s="8"/>
      <c r="VPZ22" s="268"/>
      <c r="VQA22" s="8"/>
      <c r="VQB22" s="268"/>
      <c r="VQC22" s="8"/>
      <c r="VQD22" s="268"/>
      <c r="VQE22" s="8"/>
      <c r="VQF22" s="268"/>
      <c r="VQG22" s="8"/>
      <c r="VQH22" s="268"/>
      <c r="VQI22" s="8"/>
      <c r="VQJ22" s="268"/>
      <c r="VQK22" s="8"/>
      <c r="VQL22" s="268"/>
      <c r="VQM22" s="8"/>
      <c r="VQN22" s="268"/>
      <c r="VQO22" s="8"/>
      <c r="VQP22" s="268"/>
      <c r="VQQ22" s="8"/>
      <c r="VQR22" s="268"/>
      <c r="VQS22" s="8"/>
      <c r="VQT22" s="268"/>
      <c r="VQU22" s="8"/>
      <c r="VQV22" s="268"/>
      <c r="VQW22" s="8"/>
      <c r="VQX22" s="268"/>
      <c r="VQY22" s="8"/>
      <c r="VQZ22" s="268"/>
      <c r="VRA22" s="8"/>
      <c r="VRB22" s="268"/>
      <c r="VRC22" s="8"/>
      <c r="VRD22" s="268"/>
      <c r="VRE22" s="8"/>
      <c r="VRF22" s="268"/>
      <c r="VRG22" s="8"/>
      <c r="VRH22" s="268"/>
      <c r="VRI22" s="8"/>
      <c r="VRJ22" s="268"/>
      <c r="VRK22" s="8"/>
      <c r="VRL22" s="268"/>
      <c r="VRM22" s="8"/>
      <c r="VRN22" s="268"/>
      <c r="VRO22" s="8"/>
      <c r="VRP22" s="268"/>
      <c r="VRQ22" s="8"/>
      <c r="VRR22" s="268"/>
      <c r="VRS22" s="8"/>
      <c r="VRT22" s="268"/>
      <c r="VRU22" s="8"/>
      <c r="VRV22" s="268"/>
      <c r="VRW22" s="8"/>
      <c r="VRX22" s="268"/>
      <c r="VRY22" s="8"/>
      <c r="VRZ22" s="268"/>
      <c r="VSA22" s="8"/>
      <c r="VSB22" s="268"/>
      <c r="VSC22" s="8"/>
      <c r="VSD22" s="268"/>
      <c r="VSE22" s="8"/>
      <c r="VSF22" s="268"/>
      <c r="VSG22" s="8"/>
      <c r="VSH22" s="268"/>
      <c r="VSI22" s="8"/>
      <c r="VSJ22" s="268"/>
      <c r="VSK22" s="8"/>
      <c r="VSL22" s="268"/>
      <c r="VSM22" s="8"/>
      <c r="VSN22" s="268"/>
      <c r="VSO22" s="8"/>
      <c r="VSP22" s="268"/>
      <c r="VSQ22" s="8"/>
      <c r="VSR22" s="268"/>
      <c r="VSS22" s="8"/>
      <c r="VST22" s="268"/>
      <c r="VSU22" s="8"/>
      <c r="VSV22" s="268"/>
      <c r="VSW22" s="8"/>
      <c r="VSX22" s="268"/>
      <c r="VSY22" s="8"/>
      <c r="VSZ22" s="268"/>
      <c r="VTA22" s="8"/>
      <c r="VTB22" s="268"/>
      <c r="VTC22" s="8"/>
      <c r="VTD22" s="268"/>
      <c r="VTE22" s="8"/>
      <c r="VTF22" s="268"/>
      <c r="VTG22" s="8"/>
      <c r="VTH22" s="268"/>
      <c r="VTI22" s="8"/>
      <c r="VTJ22" s="268"/>
      <c r="VTK22" s="8"/>
      <c r="VTL22" s="268"/>
      <c r="VTM22" s="8"/>
      <c r="VTN22" s="268"/>
      <c r="VTO22" s="8"/>
      <c r="VTP22" s="268"/>
      <c r="VTQ22" s="8"/>
      <c r="VTR22" s="268"/>
      <c r="VTS22" s="8"/>
      <c r="VTT22" s="268"/>
      <c r="VTU22" s="8"/>
      <c r="VTV22" s="268"/>
      <c r="VTW22" s="8"/>
      <c r="VTX22" s="268"/>
      <c r="VTY22" s="8"/>
      <c r="VTZ22" s="268"/>
      <c r="VUA22" s="8"/>
      <c r="VUB22" s="268"/>
      <c r="VUC22" s="8"/>
      <c r="VUD22" s="268"/>
      <c r="VUE22" s="8"/>
      <c r="VUF22" s="268"/>
      <c r="VUG22" s="8"/>
      <c r="VUH22" s="268"/>
      <c r="VUI22" s="8"/>
      <c r="VUJ22" s="268"/>
      <c r="VUK22" s="8"/>
      <c r="VUL22" s="268"/>
      <c r="VUM22" s="8"/>
      <c r="VUN22" s="268"/>
      <c r="VUO22" s="8"/>
      <c r="VUP22" s="268"/>
      <c r="VUQ22" s="8"/>
      <c r="VUR22" s="268"/>
      <c r="VUS22" s="8"/>
      <c r="VUT22" s="268"/>
      <c r="VUU22" s="8"/>
      <c r="VUV22" s="268"/>
      <c r="VUW22" s="8"/>
      <c r="VUX22" s="268"/>
      <c r="VUY22" s="8"/>
      <c r="VUZ22" s="268"/>
      <c r="VVA22" s="8"/>
      <c r="VVB22" s="268"/>
      <c r="VVC22" s="8"/>
      <c r="VVD22" s="268"/>
      <c r="VVE22" s="8"/>
      <c r="VVF22" s="268"/>
      <c r="VVG22" s="8"/>
      <c r="VVH22" s="268"/>
      <c r="VVI22" s="8"/>
      <c r="VVJ22" s="268"/>
      <c r="VVK22" s="8"/>
      <c r="VVL22" s="268"/>
      <c r="VVM22" s="8"/>
      <c r="VVN22" s="268"/>
      <c r="VVO22" s="8"/>
      <c r="VVP22" s="268"/>
      <c r="VVQ22" s="8"/>
      <c r="VVR22" s="268"/>
      <c r="VVS22" s="8"/>
      <c r="VVT22" s="268"/>
      <c r="VVU22" s="8"/>
      <c r="VVV22" s="268"/>
      <c r="VVW22" s="8"/>
      <c r="VVX22" s="268"/>
      <c r="VVY22" s="8"/>
      <c r="VVZ22" s="268"/>
      <c r="VWA22" s="8"/>
      <c r="VWB22" s="268"/>
      <c r="VWC22" s="8"/>
      <c r="VWD22" s="268"/>
      <c r="VWE22" s="8"/>
      <c r="VWF22" s="268"/>
      <c r="VWG22" s="8"/>
      <c r="VWH22" s="268"/>
      <c r="VWI22" s="8"/>
      <c r="VWJ22" s="268"/>
      <c r="VWK22" s="8"/>
      <c r="VWL22" s="268"/>
      <c r="VWM22" s="8"/>
      <c r="VWN22" s="268"/>
      <c r="VWO22" s="8"/>
      <c r="VWP22" s="268"/>
      <c r="VWQ22" s="8"/>
      <c r="VWR22" s="268"/>
      <c r="VWS22" s="8"/>
      <c r="VWT22" s="268"/>
      <c r="VWU22" s="8"/>
      <c r="VWV22" s="268"/>
      <c r="VWW22" s="8"/>
      <c r="VWX22" s="268"/>
      <c r="VWY22" s="8"/>
      <c r="VWZ22" s="268"/>
      <c r="VXA22" s="8"/>
      <c r="VXB22" s="268"/>
      <c r="VXC22" s="8"/>
      <c r="VXD22" s="268"/>
      <c r="VXE22" s="8"/>
      <c r="VXF22" s="268"/>
      <c r="VXG22" s="8"/>
      <c r="VXH22" s="268"/>
      <c r="VXI22" s="8"/>
      <c r="VXJ22" s="268"/>
      <c r="VXK22" s="8"/>
      <c r="VXL22" s="268"/>
      <c r="VXM22" s="8"/>
      <c r="VXN22" s="268"/>
      <c r="VXO22" s="8"/>
      <c r="VXP22" s="268"/>
      <c r="VXQ22" s="8"/>
      <c r="VXR22" s="268"/>
      <c r="VXS22" s="8"/>
      <c r="VXT22" s="268"/>
      <c r="VXU22" s="8"/>
      <c r="VXV22" s="268"/>
      <c r="VXW22" s="8"/>
      <c r="VXX22" s="268"/>
      <c r="VXY22" s="8"/>
      <c r="VXZ22" s="268"/>
      <c r="VYA22" s="8"/>
      <c r="VYB22" s="268"/>
      <c r="VYC22" s="8"/>
      <c r="VYD22" s="268"/>
      <c r="VYE22" s="8"/>
      <c r="VYF22" s="268"/>
      <c r="VYG22" s="8"/>
      <c r="VYH22" s="268"/>
      <c r="VYI22" s="8"/>
      <c r="VYJ22" s="268"/>
      <c r="VYK22" s="8"/>
      <c r="VYL22" s="268"/>
      <c r="VYM22" s="8"/>
      <c r="VYN22" s="268"/>
      <c r="VYO22" s="8"/>
      <c r="VYP22" s="268"/>
      <c r="VYQ22" s="8"/>
      <c r="VYR22" s="268"/>
      <c r="VYS22" s="8"/>
      <c r="VYT22" s="268"/>
      <c r="VYU22" s="8"/>
      <c r="VYV22" s="268"/>
      <c r="VYW22" s="8"/>
      <c r="VYX22" s="268"/>
      <c r="VYY22" s="8"/>
      <c r="VYZ22" s="268"/>
      <c r="VZA22" s="8"/>
      <c r="VZB22" s="268"/>
      <c r="VZC22" s="8"/>
      <c r="VZD22" s="268"/>
      <c r="VZE22" s="8"/>
      <c r="VZF22" s="268"/>
      <c r="VZG22" s="8"/>
      <c r="VZH22" s="268"/>
      <c r="VZI22" s="8"/>
      <c r="VZJ22" s="268"/>
      <c r="VZK22" s="8"/>
      <c r="VZL22" s="268"/>
      <c r="VZM22" s="8"/>
      <c r="VZN22" s="268"/>
      <c r="VZO22" s="8"/>
      <c r="VZP22" s="268"/>
      <c r="VZQ22" s="8"/>
      <c r="VZR22" s="268"/>
      <c r="VZS22" s="8"/>
      <c r="VZT22" s="268"/>
      <c r="VZU22" s="8"/>
      <c r="VZV22" s="268"/>
      <c r="VZW22" s="8"/>
      <c r="VZX22" s="268"/>
      <c r="VZY22" s="8"/>
      <c r="VZZ22" s="268"/>
      <c r="WAA22" s="8"/>
      <c r="WAB22" s="268"/>
      <c r="WAC22" s="8"/>
      <c r="WAD22" s="268"/>
      <c r="WAE22" s="8"/>
      <c r="WAF22" s="268"/>
      <c r="WAG22" s="8"/>
      <c r="WAH22" s="268"/>
      <c r="WAI22" s="8"/>
      <c r="WAJ22" s="268"/>
      <c r="WAK22" s="8"/>
      <c r="WAL22" s="268"/>
      <c r="WAM22" s="8"/>
      <c r="WAN22" s="268"/>
      <c r="WAO22" s="8"/>
      <c r="WAP22" s="268"/>
      <c r="WAQ22" s="8"/>
      <c r="WAR22" s="268"/>
      <c r="WAS22" s="8"/>
      <c r="WAT22" s="268"/>
      <c r="WAU22" s="8"/>
      <c r="WAV22" s="268"/>
      <c r="WAW22" s="8"/>
      <c r="WAX22" s="268"/>
      <c r="WAY22" s="8"/>
      <c r="WAZ22" s="268"/>
      <c r="WBA22" s="8"/>
      <c r="WBB22" s="268"/>
      <c r="WBC22" s="8"/>
      <c r="WBD22" s="268"/>
      <c r="WBE22" s="8"/>
      <c r="WBF22" s="268"/>
      <c r="WBG22" s="8"/>
      <c r="WBH22" s="268"/>
      <c r="WBI22" s="8"/>
      <c r="WBJ22" s="268"/>
      <c r="WBK22" s="8"/>
      <c r="WBL22" s="268"/>
      <c r="WBM22" s="8"/>
      <c r="WBN22" s="268"/>
      <c r="WBO22" s="8"/>
      <c r="WBP22" s="268"/>
      <c r="WBQ22" s="8"/>
      <c r="WBR22" s="268"/>
      <c r="WBS22" s="8"/>
      <c r="WBT22" s="268"/>
      <c r="WBU22" s="8"/>
      <c r="WBV22" s="268"/>
      <c r="WBW22" s="8"/>
      <c r="WBX22" s="268"/>
      <c r="WBY22" s="8"/>
      <c r="WBZ22" s="268"/>
      <c r="WCA22" s="8"/>
      <c r="WCB22" s="268"/>
      <c r="WCC22" s="8"/>
      <c r="WCD22" s="268"/>
      <c r="WCE22" s="8"/>
      <c r="WCF22" s="268"/>
      <c r="WCG22" s="8"/>
      <c r="WCH22" s="268"/>
      <c r="WCI22" s="8"/>
      <c r="WCJ22" s="268"/>
      <c r="WCK22" s="8"/>
      <c r="WCL22" s="268"/>
      <c r="WCM22" s="8"/>
      <c r="WCN22" s="268"/>
      <c r="WCO22" s="8"/>
      <c r="WCP22" s="268"/>
      <c r="WCQ22" s="8"/>
      <c r="WCR22" s="268"/>
      <c r="WCS22" s="8"/>
      <c r="WCT22" s="268"/>
      <c r="WCU22" s="8"/>
      <c r="WCV22" s="268"/>
      <c r="WCW22" s="8"/>
      <c r="WCX22" s="268"/>
      <c r="WCY22" s="8"/>
      <c r="WCZ22" s="268"/>
      <c r="WDA22" s="8"/>
      <c r="WDB22" s="268"/>
      <c r="WDC22" s="8"/>
      <c r="WDD22" s="268"/>
      <c r="WDE22" s="8"/>
      <c r="WDF22" s="268"/>
      <c r="WDG22" s="8"/>
      <c r="WDH22" s="268"/>
      <c r="WDI22" s="8"/>
      <c r="WDJ22" s="268"/>
      <c r="WDK22" s="8"/>
      <c r="WDL22" s="268"/>
      <c r="WDM22" s="8"/>
      <c r="WDN22" s="268"/>
      <c r="WDO22" s="8"/>
      <c r="WDP22" s="268"/>
      <c r="WDQ22" s="8"/>
      <c r="WDR22" s="268"/>
      <c r="WDS22" s="8"/>
      <c r="WDT22" s="268"/>
      <c r="WDU22" s="8"/>
      <c r="WDV22" s="268"/>
      <c r="WDW22" s="8"/>
      <c r="WDX22" s="268"/>
      <c r="WDY22" s="8"/>
      <c r="WDZ22" s="268"/>
      <c r="WEA22" s="8"/>
      <c r="WEB22" s="268"/>
      <c r="WEC22" s="8"/>
      <c r="WED22" s="268"/>
      <c r="WEE22" s="8"/>
      <c r="WEF22" s="268"/>
      <c r="WEG22" s="8"/>
      <c r="WEH22" s="268"/>
      <c r="WEI22" s="8"/>
      <c r="WEJ22" s="268"/>
      <c r="WEK22" s="8"/>
      <c r="WEL22" s="268"/>
      <c r="WEM22" s="8"/>
      <c r="WEN22" s="268"/>
      <c r="WEO22" s="8"/>
      <c r="WEP22" s="268"/>
      <c r="WEQ22" s="8"/>
      <c r="WER22" s="268"/>
      <c r="WES22" s="8"/>
      <c r="WET22" s="268"/>
      <c r="WEU22" s="8"/>
      <c r="WEV22" s="268"/>
      <c r="WEW22" s="8"/>
      <c r="WEX22" s="268"/>
      <c r="WEY22" s="8"/>
      <c r="WEZ22" s="268"/>
      <c r="WFA22" s="8"/>
      <c r="WFB22" s="268"/>
      <c r="WFC22" s="8"/>
      <c r="WFD22" s="268"/>
      <c r="WFE22" s="8"/>
      <c r="WFF22" s="268"/>
      <c r="WFG22" s="8"/>
      <c r="WFH22" s="268"/>
      <c r="WFI22" s="8"/>
      <c r="WFJ22" s="268"/>
      <c r="WFK22" s="8"/>
      <c r="WFL22" s="268"/>
      <c r="WFM22" s="8"/>
      <c r="WFN22" s="268"/>
      <c r="WFO22" s="8"/>
      <c r="WFP22" s="268"/>
      <c r="WFQ22" s="8"/>
      <c r="WFR22" s="268"/>
      <c r="WFS22" s="8"/>
      <c r="WFT22" s="268"/>
      <c r="WFU22" s="8"/>
      <c r="WFV22" s="268"/>
      <c r="WFW22" s="8"/>
      <c r="WFX22" s="268"/>
      <c r="WFY22" s="8"/>
      <c r="WFZ22" s="268"/>
      <c r="WGA22" s="8"/>
      <c r="WGB22" s="268"/>
      <c r="WGC22" s="8"/>
      <c r="WGD22" s="268"/>
      <c r="WGE22" s="8"/>
      <c r="WGF22" s="268"/>
      <c r="WGG22" s="8"/>
      <c r="WGH22" s="268"/>
      <c r="WGI22" s="8"/>
      <c r="WGJ22" s="268"/>
      <c r="WGK22" s="8"/>
      <c r="WGL22" s="268"/>
      <c r="WGM22" s="8"/>
      <c r="WGN22" s="268"/>
      <c r="WGO22" s="8"/>
      <c r="WGP22" s="268"/>
      <c r="WGQ22" s="8"/>
      <c r="WGR22" s="268"/>
      <c r="WGS22" s="8"/>
      <c r="WGT22" s="268"/>
      <c r="WGU22" s="8"/>
      <c r="WGV22" s="268"/>
      <c r="WGW22" s="8"/>
      <c r="WGX22" s="268"/>
      <c r="WGY22" s="8"/>
      <c r="WGZ22" s="268"/>
      <c r="WHA22" s="8"/>
      <c r="WHB22" s="268"/>
      <c r="WHC22" s="8"/>
      <c r="WHD22" s="268"/>
      <c r="WHE22" s="8"/>
      <c r="WHF22" s="268"/>
      <c r="WHG22" s="8"/>
      <c r="WHH22" s="268"/>
      <c r="WHI22" s="8"/>
      <c r="WHJ22" s="268"/>
      <c r="WHK22" s="8"/>
      <c r="WHL22" s="268"/>
      <c r="WHM22" s="8"/>
      <c r="WHN22" s="268"/>
      <c r="WHO22" s="8"/>
      <c r="WHP22" s="268"/>
      <c r="WHQ22" s="8"/>
      <c r="WHR22" s="268"/>
      <c r="WHS22" s="8"/>
      <c r="WHT22" s="268"/>
      <c r="WHU22" s="8"/>
      <c r="WHV22" s="268"/>
      <c r="WHW22" s="8"/>
      <c r="WHX22" s="268"/>
      <c r="WHY22" s="8"/>
      <c r="WHZ22" s="268"/>
      <c r="WIA22" s="8"/>
      <c r="WIB22" s="268"/>
      <c r="WIC22" s="8"/>
      <c r="WID22" s="268"/>
      <c r="WIE22" s="8"/>
      <c r="WIF22" s="268"/>
      <c r="WIG22" s="8"/>
      <c r="WIH22" s="268"/>
      <c r="WII22" s="8"/>
      <c r="WIJ22" s="268"/>
      <c r="WIK22" s="8"/>
      <c r="WIL22" s="268"/>
      <c r="WIM22" s="8"/>
      <c r="WIN22" s="268"/>
      <c r="WIO22" s="8"/>
      <c r="WIP22" s="268"/>
      <c r="WIQ22" s="8"/>
      <c r="WIR22" s="268"/>
      <c r="WIS22" s="8"/>
      <c r="WIT22" s="268"/>
      <c r="WIU22" s="8"/>
      <c r="WIV22" s="268"/>
      <c r="WIW22" s="8"/>
      <c r="WIX22" s="268"/>
      <c r="WIY22" s="8"/>
      <c r="WIZ22" s="268"/>
      <c r="WJA22" s="8"/>
      <c r="WJB22" s="268"/>
      <c r="WJC22" s="8"/>
      <c r="WJD22" s="268"/>
      <c r="WJE22" s="8"/>
      <c r="WJF22" s="268"/>
      <c r="WJG22" s="8"/>
      <c r="WJH22" s="268"/>
      <c r="WJI22" s="8"/>
      <c r="WJJ22" s="268"/>
      <c r="WJK22" s="8"/>
      <c r="WJL22" s="268"/>
      <c r="WJM22" s="8"/>
      <c r="WJN22" s="268"/>
      <c r="WJO22" s="8"/>
      <c r="WJP22" s="268"/>
      <c r="WJQ22" s="8"/>
      <c r="WJR22" s="268"/>
      <c r="WJS22" s="8"/>
      <c r="WJT22" s="268"/>
      <c r="WJU22" s="8"/>
      <c r="WJV22" s="268"/>
      <c r="WJW22" s="8"/>
      <c r="WJX22" s="268"/>
      <c r="WJY22" s="8"/>
      <c r="WJZ22" s="268"/>
      <c r="WKA22" s="8"/>
      <c r="WKB22" s="268"/>
      <c r="WKC22" s="8"/>
      <c r="WKD22" s="268"/>
      <c r="WKE22" s="8"/>
      <c r="WKF22" s="268"/>
      <c r="WKG22" s="8"/>
      <c r="WKH22" s="268"/>
      <c r="WKI22" s="8"/>
      <c r="WKJ22" s="268"/>
      <c r="WKK22" s="8"/>
      <c r="WKL22" s="268"/>
      <c r="WKM22" s="8"/>
      <c r="WKN22" s="268"/>
      <c r="WKO22" s="8"/>
      <c r="WKP22" s="268"/>
      <c r="WKQ22" s="8"/>
      <c r="WKR22" s="268"/>
      <c r="WKS22" s="8"/>
      <c r="WKT22" s="268"/>
      <c r="WKU22" s="8"/>
      <c r="WKV22" s="268"/>
      <c r="WKW22" s="8"/>
      <c r="WKX22" s="268"/>
      <c r="WKY22" s="8"/>
      <c r="WKZ22" s="268"/>
      <c r="WLA22" s="8"/>
      <c r="WLB22" s="268"/>
      <c r="WLC22" s="8"/>
      <c r="WLD22" s="268"/>
      <c r="WLE22" s="8"/>
      <c r="WLF22" s="268"/>
      <c r="WLG22" s="8"/>
      <c r="WLH22" s="268"/>
      <c r="WLI22" s="8"/>
      <c r="WLJ22" s="268"/>
      <c r="WLK22" s="8"/>
      <c r="WLL22" s="268"/>
      <c r="WLM22" s="8"/>
      <c r="WLN22" s="268"/>
      <c r="WLO22" s="8"/>
      <c r="WLP22" s="268"/>
      <c r="WLQ22" s="8"/>
      <c r="WLR22" s="268"/>
      <c r="WLS22" s="8"/>
      <c r="WLT22" s="268"/>
      <c r="WLU22" s="8"/>
      <c r="WLV22" s="268"/>
      <c r="WLW22" s="8"/>
      <c r="WLX22" s="268"/>
      <c r="WLY22" s="8"/>
      <c r="WLZ22" s="268"/>
      <c r="WMA22" s="8"/>
      <c r="WMB22" s="268"/>
      <c r="WMC22" s="8"/>
      <c r="WMD22" s="268"/>
      <c r="WME22" s="8"/>
      <c r="WMF22" s="268"/>
      <c r="WMG22" s="8"/>
      <c r="WMH22" s="268"/>
      <c r="WMI22" s="8"/>
      <c r="WMJ22" s="268"/>
      <c r="WMK22" s="8"/>
      <c r="WML22" s="268"/>
      <c r="WMM22" s="8"/>
      <c r="WMN22" s="268"/>
      <c r="WMO22" s="8"/>
      <c r="WMP22" s="268"/>
      <c r="WMQ22" s="8"/>
      <c r="WMR22" s="268"/>
      <c r="WMS22" s="8"/>
      <c r="WMT22" s="268"/>
      <c r="WMU22" s="8"/>
      <c r="WMV22" s="268"/>
      <c r="WMW22" s="8"/>
      <c r="WMX22" s="268"/>
      <c r="WMY22" s="8"/>
      <c r="WMZ22" s="268"/>
      <c r="WNA22" s="8"/>
      <c r="WNB22" s="268"/>
      <c r="WNC22" s="8"/>
      <c r="WND22" s="268"/>
      <c r="WNE22" s="8"/>
      <c r="WNF22" s="268"/>
      <c r="WNG22" s="8"/>
      <c r="WNH22" s="268"/>
      <c r="WNI22" s="8"/>
      <c r="WNJ22" s="268"/>
      <c r="WNK22" s="8"/>
      <c r="WNL22" s="268"/>
      <c r="WNM22" s="8"/>
      <c r="WNN22" s="268"/>
      <c r="WNO22" s="8"/>
      <c r="WNP22" s="268"/>
      <c r="WNQ22" s="8"/>
      <c r="WNR22" s="268"/>
      <c r="WNS22" s="8"/>
      <c r="WNT22" s="268"/>
      <c r="WNU22" s="8"/>
      <c r="WNV22" s="268"/>
      <c r="WNW22" s="8"/>
      <c r="WNX22" s="268"/>
      <c r="WNY22" s="8"/>
      <c r="WNZ22" s="268"/>
      <c r="WOA22" s="8"/>
      <c r="WOB22" s="268"/>
      <c r="WOC22" s="8"/>
      <c r="WOD22" s="268"/>
      <c r="WOE22" s="8"/>
      <c r="WOF22" s="268"/>
      <c r="WOG22" s="8"/>
      <c r="WOH22" s="268"/>
      <c r="WOI22" s="8"/>
      <c r="WOJ22" s="268"/>
      <c r="WOK22" s="8"/>
      <c r="WOL22" s="268"/>
      <c r="WOM22" s="8"/>
      <c r="WON22" s="268"/>
      <c r="WOO22" s="8"/>
      <c r="WOP22" s="268"/>
      <c r="WOQ22" s="8"/>
      <c r="WOR22" s="268"/>
      <c r="WOS22" s="8"/>
      <c r="WOT22" s="268"/>
      <c r="WOU22" s="8"/>
      <c r="WOV22" s="268"/>
      <c r="WOW22" s="8"/>
      <c r="WOX22" s="268"/>
      <c r="WOY22" s="8"/>
      <c r="WOZ22" s="268"/>
      <c r="WPA22" s="8"/>
      <c r="WPB22" s="268"/>
      <c r="WPC22" s="8"/>
      <c r="WPD22" s="268"/>
      <c r="WPE22" s="8"/>
      <c r="WPF22" s="268"/>
      <c r="WPG22" s="8"/>
      <c r="WPH22" s="268"/>
      <c r="WPI22" s="8"/>
      <c r="WPJ22" s="268"/>
      <c r="WPK22" s="8"/>
      <c r="WPL22" s="268"/>
      <c r="WPM22" s="8"/>
      <c r="WPN22" s="268"/>
      <c r="WPO22" s="8"/>
      <c r="WPP22" s="268"/>
      <c r="WPQ22" s="8"/>
      <c r="WPR22" s="268"/>
      <c r="WPS22" s="8"/>
      <c r="WPT22" s="268"/>
      <c r="WPU22" s="8"/>
      <c r="WPV22" s="268"/>
      <c r="WPW22" s="8"/>
      <c r="WPX22" s="268"/>
      <c r="WPY22" s="8"/>
      <c r="WPZ22" s="268"/>
      <c r="WQA22" s="8"/>
      <c r="WQB22" s="268"/>
      <c r="WQC22" s="8"/>
      <c r="WQD22" s="268"/>
      <c r="WQE22" s="8"/>
      <c r="WQF22" s="268"/>
      <c r="WQG22" s="8"/>
      <c r="WQH22" s="268"/>
      <c r="WQI22" s="8"/>
      <c r="WQJ22" s="268"/>
      <c r="WQK22" s="8"/>
      <c r="WQL22" s="268"/>
      <c r="WQM22" s="8"/>
      <c r="WQN22" s="268"/>
      <c r="WQO22" s="8"/>
      <c r="WQP22" s="268"/>
      <c r="WQQ22" s="8"/>
      <c r="WQR22" s="268"/>
      <c r="WQS22" s="8"/>
      <c r="WQT22" s="268"/>
      <c r="WQU22" s="8"/>
      <c r="WQV22" s="268"/>
      <c r="WQW22" s="8"/>
      <c r="WQX22" s="268"/>
      <c r="WQY22" s="8"/>
      <c r="WQZ22" s="268"/>
      <c r="WRA22" s="8"/>
      <c r="WRB22" s="268"/>
      <c r="WRC22" s="8"/>
      <c r="WRD22" s="268"/>
      <c r="WRE22" s="8"/>
      <c r="WRF22" s="268"/>
      <c r="WRG22" s="8"/>
      <c r="WRH22" s="268"/>
      <c r="WRI22" s="8"/>
      <c r="WRJ22" s="268"/>
      <c r="WRK22" s="8"/>
      <c r="WRL22" s="268"/>
      <c r="WRM22" s="8"/>
      <c r="WRN22" s="268"/>
      <c r="WRO22" s="8"/>
      <c r="WRP22" s="268"/>
      <c r="WRQ22" s="8"/>
      <c r="WRR22" s="268"/>
      <c r="WRS22" s="8"/>
      <c r="WRT22" s="268"/>
      <c r="WRU22" s="8"/>
      <c r="WRV22" s="268"/>
      <c r="WRW22" s="8"/>
      <c r="WRX22" s="268"/>
      <c r="WRY22" s="8"/>
      <c r="WRZ22" s="268"/>
      <c r="WSA22" s="8"/>
      <c r="WSB22" s="268"/>
      <c r="WSC22" s="8"/>
      <c r="WSD22" s="268"/>
      <c r="WSE22" s="8"/>
      <c r="WSF22" s="268"/>
      <c r="WSG22" s="8"/>
      <c r="WSH22" s="268"/>
      <c r="WSI22" s="8"/>
      <c r="WSJ22" s="268"/>
      <c r="WSK22" s="8"/>
      <c r="WSL22" s="268"/>
      <c r="WSM22" s="8"/>
      <c r="WSN22" s="268"/>
      <c r="WSO22" s="8"/>
      <c r="WSP22" s="268"/>
      <c r="WSQ22" s="8"/>
      <c r="WSR22" s="268"/>
      <c r="WSS22" s="8"/>
      <c r="WST22" s="268"/>
      <c r="WSU22" s="8"/>
      <c r="WSV22" s="268"/>
      <c r="WSW22" s="8"/>
      <c r="WSX22" s="268"/>
      <c r="WSY22" s="8"/>
      <c r="WSZ22" s="268"/>
      <c r="WTA22" s="8"/>
      <c r="WTB22" s="268"/>
      <c r="WTC22" s="8"/>
      <c r="WTD22" s="268"/>
      <c r="WTE22" s="8"/>
      <c r="WTF22" s="268"/>
      <c r="WTG22" s="8"/>
      <c r="WTH22" s="268"/>
      <c r="WTI22" s="8"/>
      <c r="WTJ22" s="268"/>
      <c r="WTK22" s="8"/>
      <c r="WTL22" s="268"/>
      <c r="WTM22" s="8"/>
      <c r="WTN22" s="268"/>
      <c r="WTO22" s="8"/>
      <c r="WTP22" s="268"/>
      <c r="WTQ22" s="8"/>
      <c r="WTR22" s="268"/>
      <c r="WTS22" s="8"/>
      <c r="WTT22" s="268"/>
      <c r="WTU22" s="8"/>
      <c r="WTV22" s="268"/>
      <c r="WTW22" s="8"/>
      <c r="WTX22" s="268"/>
      <c r="WTY22" s="8"/>
      <c r="WTZ22" s="268"/>
      <c r="WUA22" s="8"/>
      <c r="WUB22" s="268"/>
      <c r="WUC22" s="8"/>
      <c r="WUD22" s="268"/>
      <c r="WUE22" s="8"/>
      <c r="WUF22" s="268"/>
      <c r="WUG22" s="8"/>
      <c r="WUH22" s="268"/>
      <c r="WUI22" s="8"/>
      <c r="WUJ22" s="268"/>
      <c r="WUK22" s="8"/>
      <c r="WUL22" s="268"/>
      <c r="WUM22" s="8"/>
      <c r="WUN22" s="268"/>
      <c r="WUO22" s="8"/>
      <c r="WUP22" s="268"/>
      <c r="WUQ22" s="8"/>
      <c r="WUR22" s="268"/>
      <c r="WUS22" s="8"/>
      <c r="WUT22" s="268"/>
      <c r="WUU22" s="8"/>
      <c r="WUV22" s="268"/>
      <c r="WUW22" s="8"/>
      <c r="WUX22" s="268"/>
      <c r="WUY22" s="8"/>
      <c r="WUZ22" s="268"/>
      <c r="WVA22" s="8"/>
      <c r="WVB22" s="268"/>
      <c r="WVC22" s="8"/>
      <c r="WVD22" s="268"/>
      <c r="WVE22" s="8"/>
      <c r="WVF22" s="268"/>
      <c r="WVG22" s="8"/>
      <c r="WVH22" s="268"/>
      <c r="WVI22" s="8"/>
      <c r="WVJ22" s="268"/>
      <c r="WVK22" s="8"/>
      <c r="WVL22" s="268"/>
      <c r="WVM22" s="8"/>
      <c r="WVN22" s="268"/>
      <c r="WVO22" s="8"/>
      <c r="WVP22" s="268"/>
      <c r="WVQ22" s="8"/>
      <c r="WVR22" s="268"/>
      <c r="WVS22" s="8"/>
      <c r="WVT22" s="268"/>
      <c r="WVU22" s="8"/>
      <c r="WVV22" s="268"/>
      <c r="WVW22" s="8"/>
      <c r="WVX22" s="268"/>
      <c r="WVY22" s="8"/>
      <c r="WVZ22" s="268"/>
      <c r="WWA22" s="8"/>
      <c r="WWB22" s="268"/>
      <c r="WWC22" s="8"/>
      <c r="WWD22" s="268"/>
      <c r="WWE22" s="8"/>
      <c r="WWF22" s="268"/>
      <c r="WWG22" s="8"/>
      <c r="WWH22" s="268"/>
      <c r="WWI22" s="8"/>
      <c r="WWJ22" s="268"/>
      <c r="WWK22" s="8"/>
      <c r="WWL22" s="268"/>
      <c r="WWM22" s="8"/>
      <c r="WWN22" s="268"/>
      <c r="WWO22" s="8"/>
      <c r="WWP22" s="268"/>
      <c r="WWQ22" s="8"/>
      <c r="WWR22" s="268"/>
      <c r="WWS22" s="8"/>
      <c r="WWT22" s="268"/>
      <c r="WWU22" s="8"/>
      <c r="WWV22" s="268"/>
      <c r="WWW22" s="8"/>
      <c r="WWX22" s="268"/>
      <c r="WWY22" s="8"/>
      <c r="WWZ22" s="268"/>
      <c r="WXA22" s="8"/>
      <c r="WXB22" s="268"/>
      <c r="WXC22" s="8"/>
      <c r="WXD22" s="268"/>
      <c r="WXE22" s="8"/>
      <c r="WXF22" s="268"/>
      <c r="WXG22" s="8"/>
      <c r="WXH22" s="268"/>
      <c r="WXI22" s="8"/>
      <c r="WXJ22" s="268"/>
      <c r="WXK22" s="8"/>
      <c r="WXL22" s="268"/>
      <c r="WXM22" s="8"/>
      <c r="WXN22" s="268"/>
      <c r="WXO22" s="8"/>
      <c r="WXP22" s="268"/>
      <c r="WXQ22" s="8"/>
      <c r="WXR22" s="268"/>
      <c r="WXS22" s="8"/>
      <c r="WXT22" s="268"/>
      <c r="WXU22" s="8"/>
      <c r="WXV22" s="268"/>
      <c r="WXW22" s="8"/>
      <c r="WXX22" s="268"/>
      <c r="WXY22" s="8"/>
      <c r="WXZ22" s="268"/>
      <c r="WYA22" s="8"/>
      <c r="WYB22" s="268"/>
      <c r="WYC22" s="8"/>
      <c r="WYD22" s="268"/>
      <c r="WYE22" s="8"/>
      <c r="WYF22" s="268"/>
      <c r="WYG22" s="8"/>
      <c r="WYH22" s="268"/>
      <c r="WYI22" s="8"/>
      <c r="WYJ22" s="268"/>
      <c r="WYK22" s="8"/>
      <c r="WYL22" s="268"/>
      <c r="WYM22" s="8"/>
      <c r="WYN22" s="268"/>
      <c r="WYO22" s="8"/>
      <c r="WYP22" s="268"/>
      <c r="WYQ22" s="8"/>
      <c r="WYR22" s="268"/>
      <c r="WYS22" s="8"/>
      <c r="WYT22" s="268"/>
      <c r="WYU22" s="8"/>
      <c r="WYV22" s="268"/>
      <c r="WYW22" s="8"/>
      <c r="WYX22" s="268"/>
      <c r="WYY22" s="8"/>
      <c r="WYZ22" s="268"/>
      <c r="WZA22" s="8"/>
      <c r="WZB22" s="268"/>
      <c r="WZC22" s="8"/>
      <c r="WZD22" s="268"/>
      <c r="WZE22" s="8"/>
      <c r="WZF22" s="268"/>
      <c r="WZG22" s="8"/>
      <c r="WZH22" s="268"/>
      <c r="WZI22" s="8"/>
      <c r="WZJ22" s="268"/>
      <c r="WZK22" s="8"/>
      <c r="WZL22" s="268"/>
      <c r="WZM22" s="8"/>
      <c r="WZN22" s="268"/>
      <c r="WZO22" s="8"/>
      <c r="WZP22" s="268"/>
      <c r="WZQ22" s="8"/>
      <c r="WZR22" s="268"/>
      <c r="WZS22" s="8"/>
      <c r="WZT22" s="268"/>
      <c r="WZU22" s="8"/>
      <c r="WZV22" s="268"/>
      <c r="WZW22" s="8"/>
      <c r="WZX22" s="268"/>
      <c r="WZY22" s="8"/>
      <c r="WZZ22" s="268"/>
      <c r="XAA22" s="8"/>
      <c r="XAB22" s="268"/>
      <c r="XAC22" s="8"/>
      <c r="XAD22" s="268"/>
      <c r="XAE22" s="8"/>
      <c r="XAF22" s="268"/>
      <c r="XAG22" s="8"/>
      <c r="XAH22" s="268"/>
      <c r="XAI22" s="8"/>
      <c r="XAJ22" s="268"/>
      <c r="XAK22" s="8"/>
      <c r="XAL22" s="268"/>
      <c r="XAM22" s="8"/>
      <c r="XAN22" s="268"/>
      <c r="XAO22" s="8"/>
      <c r="XAP22" s="268"/>
      <c r="XAQ22" s="8"/>
      <c r="XAR22" s="268"/>
      <c r="XAS22" s="8"/>
      <c r="XAT22" s="268"/>
      <c r="XAU22" s="8"/>
      <c r="XAV22" s="268"/>
      <c r="XAW22" s="8"/>
      <c r="XAX22" s="268"/>
      <c r="XAY22" s="8"/>
      <c r="XAZ22" s="268"/>
      <c r="XBA22" s="8"/>
      <c r="XBB22" s="268"/>
      <c r="XBC22" s="8"/>
      <c r="XBD22" s="268"/>
      <c r="XBE22" s="8"/>
      <c r="XBF22" s="268"/>
      <c r="XBG22" s="8"/>
      <c r="XBH22" s="268"/>
      <c r="XBI22" s="8"/>
      <c r="XBJ22" s="268"/>
      <c r="XBK22" s="8"/>
      <c r="XBL22" s="268"/>
      <c r="XBM22" s="8"/>
      <c r="XBN22" s="268"/>
      <c r="XBO22" s="8"/>
      <c r="XBP22" s="268"/>
      <c r="XBQ22" s="8"/>
      <c r="XBR22" s="268"/>
      <c r="XBS22" s="8"/>
      <c r="XBT22" s="268"/>
      <c r="XBU22" s="8"/>
      <c r="XBV22" s="268"/>
      <c r="XBW22" s="8"/>
      <c r="XBX22" s="268"/>
      <c r="XBY22" s="8"/>
      <c r="XBZ22" s="268"/>
      <c r="XCA22" s="8"/>
      <c r="XCB22" s="268"/>
      <c r="XCC22" s="8"/>
      <c r="XCD22" s="268"/>
      <c r="XCE22" s="8"/>
      <c r="XCF22" s="268"/>
      <c r="XCG22" s="8"/>
      <c r="XCH22" s="268"/>
      <c r="XCI22" s="8"/>
      <c r="XCJ22" s="268"/>
      <c r="XCK22" s="8"/>
      <c r="XCL22" s="268"/>
      <c r="XCM22" s="8"/>
      <c r="XCN22" s="268"/>
      <c r="XCO22" s="8"/>
      <c r="XCP22" s="268"/>
      <c r="XCQ22" s="8"/>
      <c r="XCR22" s="268"/>
      <c r="XCS22" s="8"/>
      <c r="XCT22" s="268"/>
      <c r="XCU22" s="8"/>
      <c r="XCV22" s="268"/>
      <c r="XCW22" s="8"/>
      <c r="XCX22" s="268"/>
      <c r="XCY22" s="8"/>
      <c r="XCZ22" s="268"/>
      <c r="XDA22" s="8"/>
      <c r="XDB22" s="268"/>
      <c r="XDC22" s="8"/>
      <c r="XDD22" s="268"/>
      <c r="XDE22" s="8"/>
      <c r="XDF22" s="268"/>
      <c r="XDG22" s="8"/>
      <c r="XDH22" s="268"/>
      <c r="XDI22" s="8"/>
      <c r="XDJ22" s="268"/>
      <c r="XDK22" s="8"/>
      <c r="XDL22" s="268"/>
      <c r="XDM22" s="8"/>
      <c r="XDN22" s="268"/>
      <c r="XDO22" s="8"/>
      <c r="XDP22" s="268"/>
      <c r="XDQ22" s="8"/>
      <c r="XDR22" s="268"/>
      <c r="XDS22" s="8"/>
      <c r="XDT22" s="268"/>
      <c r="XDU22" s="8"/>
      <c r="XDV22" s="268"/>
      <c r="XDW22" s="8"/>
      <c r="XDX22" s="268"/>
      <c r="XDY22" s="8"/>
      <c r="XDZ22" s="268"/>
      <c r="XEA22" s="8"/>
      <c r="XEB22" s="268"/>
      <c r="XEC22" s="8"/>
      <c r="XED22" s="268"/>
      <c r="XEE22" s="8"/>
      <c r="XEF22" s="268"/>
      <c r="XEG22" s="8"/>
      <c r="XEH22" s="268"/>
      <c r="XEI22" s="8"/>
      <c r="XEJ22" s="268"/>
      <c r="XEK22" s="8"/>
      <c r="XEL22" s="268"/>
      <c r="XEM22" s="8"/>
      <c r="XEN22" s="268"/>
      <c r="XEO22" s="8"/>
      <c r="XEP22" s="268"/>
      <c r="XEQ22" s="8"/>
      <c r="XER22" s="268"/>
      <c r="XES22" s="8"/>
      <c r="XET22" s="268"/>
      <c r="XEU22" s="8"/>
      <c r="XEV22" s="268"/>
      <c r="XEW22" s="8"/>
      <c r="XEX22" s="268"/>
      <c r="XEY22" s="8"/>
      <c r="XEZ22" s="268"/>
      <c r="XFA22" s="8"/>
      <c r="XFB22" s="268"/>
      <c r="XFC22" s="8"/>
      <c r="XFD22" s="268"/>
    </row>
    <row r="23" spans="1:16384" s="42" customFormat="1" ht="12" customHeight="1" x14ac:dyDescent="0.4">
      <c r="A23" s="8" t="s">
        <v>398</v>
      </c>
      <c r="B23" s="267"/>
    </row>
    <row r="24" spans="1:16384" s="42" customFormat="1" ht="35.25" customHeight="1" x14ac:dyDescent="0.35">
      <c r="A24" s="17" t="s">
        <v>386</v>
      </c>
      <c r="B24" s="41"/>
    </row>
    <row r="25" spans="1:16384" ht="12" customHeight="1" x14ac:dyDescent="0.4">
      <c r="A25" s="4"/>
      <c r="B25" s="7"/>
    </row>
    <row r="26" spans="1:16384" ht="12" customHeight="1" x14ac:dyDescent="0.4">
      <c r="A26" s="4" t="s">
        <v>176</v>
      </c>
      <c r="B26" s="7"/>
    </row>
    <row r="27" spans="1:16384" ht="12" customHeight="1" x14ac:dyDescent="0.4">
      <c r="A27" s="8" t="s">
        <v>376</v>
      </c>
      <c r="B27" s="13"/>
    </row>
    <row r="28" spans="1:16384" ht="12" customHeight="1" x14ac:dyDescent="0.4">
      <c r="A28" s="8" t="s">
        <v>397</v>
      </c>
      <c r="B28" s="13"/>
    </row>
    <row r="29" spans="1:16384" ht="12" customHeight="1" x14ac:dyDescent="0.4">
      <c r="A29" s="8" t="s">
        <v>387</v>
      </c>
      <c r="B29" s="13"/>
    </row>
    <row r="30" spans="1:16384" ht="12" customHeight="1" x14ac:dyDescent="0.4">
      <c r="A30" s="8" t="s">
        <v>388</v>
      </c>
      <c r="B30" s="13"/>
    </row>
    <row r="31" spans="1:16384" ht="12" customHeight="1" x14ac:dyDescent="0.4">
      <c r="A31" s="8" t="s">
        <v>382</v>
      </c>
      <c r="B31" s="13"/>
    </row>
    <row r="32" spans="1:16384" ht="12" customHeight="1" x14ac:dyDescent="0.4">
      <c r="A32" s="8" t="s">
        <v>383</v>
      </c>
      <c r="B32" s="13"/>
    </row>
    <row r="33" spans="1:3" ht="12" customHeight="1" x14ac:dyDescent="0.4">
      <c r="A33" s="8" t="s">
        <v>392</v>
      </c>
      <c r="B33" s="13"/>
    </row>
    <row r="34" spans="1:3" ht="12" customHeight="1" x14ac:dyDescent="0.4">
      <c r="A34" s="8" t="s">
        <v>378</v>
      </c>
      <c r="B34" s="13"/>
    </row>
    <row r="35" spans="1:3" ht="12" customHeight="1" x14ac:dyDescent="0.4">
      <c r="A35" s="55" t="s">
        <v>177</v>
      </c>
      <c r="B35" s="13"/>
    </row>
    <row r="36" spans="1:3" ht="12" customHeight="1" x14ac:dyDescent="0.4">
      <c r="A36" s="56" t="s">
        <v>178</v>
      </c>
      <c r="B36" s="13"/>
      <c r="C36" s="57"/>
    </row>
    <row r="37" spans="1:3" ht="12" customHeight="1" x14ac:dyDescent="0.4">
      <c r="A37" s="52"/>
      <c r="B37" s="7"/>
    </row>
    <row r="38" spans="1:3" ht="12" customHeight="1" x14ac:dyDescent="0.4">
      <c r="A38" s="4" t="s">
        <v>391</v>
      </c>
      <c r="B38" s="7"/>
    </row>
    <row r="39" spans="1:3" ht="12" customHeight="1" x14ac:dyDescent="0.4">
      <c r="A39" s="8" t="s">
        <v>376</v>
      </c>
      <c r="B39" s="13"/>
    </row>
    <row r="40" spans="1:3" ht="12" customHeight="1" x14ac:dyDescent="0.4">
      <c r="A40" s="8" t="s">
        <v>397</v>
      </c>
      <c r="B40" s="13"/>
    </row>
    <row r="41" spans="1:3" ht="12" customHeight="1" x14ac:dyDescent="0.4">
      <c r="A41" s="54" t="s">
        <v>378</v>
      </c>
      <c r="B41" s="13"/>
    </row>
    <row r="42" spans="1:3" ht="12" customHeight="1" x14ac:dyDescent="0.4">
      <c r="A42" s="8" t="s">
        <v>377</v>
      </c>
      <c r="B42" s="13"/>
    </row>
    <row r="43" spans="1:3" ht="12" customHeight="1" x14ac:dyDescent="0.4">
      <c r="A43" s="8"/>
      <c r="B43" s="7"/>
    </row>
    <row r="44" spans="1:3" ht="12" customHeight="1" thickBot="1" x14ac:dyDescent="0.45">
      <c r="A44" s="4" t="s">
        <v>175</v>
      </c>
      <c r="B44" s="7"/>
    </row>
    <row r="45" spans="1:3" ht="18" customHeight="1" thickTop="1" thickBot="1" x14ac:dyDescent="0.4">
      <c r="A45" s="299" t="s">
        <v>97</v>
      </c>
      <c r="B45" s="300"/>
    </row>
    <row r="46" spans="1:3" ht="15" customHeight="1" thickTop="1" thickBot="1" x14ac:dyDescent="0.4">
      <c r="A46" s="301"/>
      <c r="B46" s="301"/>
    </row>
    <row r="47" spans="1:3" ht="80.25" customHeight="1" thickTop="1" thickBot="1" x14ac:dyDescent="0.4">
      <c r="A47" s="58" t="s">
        <v>174</v>
      </c>
      <c r="B47" s="53" t="s">
        <v>180</v>
      </c>
    </row>
    <row r="48" spans="1:3" customFormat="1" ht="12" customHeight="1" thickTop="1" x14ac:dyDescent="0.35">
      <c r="A48" s="1"/>
    </row>
    <row r="49" spans="1:2" customFormat="1" ht="12" customHeight="1" x14ac:dyDescent="0.35">
      <c r="A49" s="1"/>
    </row>
    <row r="54" spans="1:2" ht="12" customHeight="1" x14ac:dyDescent="0.35">
      <c r="B54"/>
    </row>
  </sheetData>
  <mergeCells count="2">
    <mergeCell ref="A45:B45"/>
    <mergeCell ref="A46:B46"/>
  </mergeCells>
  <phoneticPr fontId="6"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07"/>
  <sheetViews>
    <sheetView topLeftCell="D1" zoomScale="85" zoomScaleNormal="85" zoomScalePageLayoutView="85" workbookViewId="0">
      <pane ySplit="1" topLeftCell="A2" activePane="bottomLeft" state="frozen"/>
      <selection pane="bottomLeft" activeCell="M25" sqref="M25"/>
    </sheetView>
  </sheetViews>
  <sheetFormatPr defaultColWidth="8.86328125" defaultRowHeight="12.75" x14ac:dyDescent="0.35"/>
  <cols>
    <col min="1" max="1" width="21.1328125" style="10" bestFit="1" customWidth="1"/>
    <col min="2" max="2" width="48" style="10" customWidth="1"/>
    <col min="3" max="3" width="19.1328125" style="142" bestFit="1" customWidth="1"/>
    <col min="4" max="4" width="19.3984375" style="10" customWidth="1"/>
    <col min="5" max="5" width="8.86328125" style="116"/>
    <col min="6" max="6" width="11.1328125" style="116" customWidth="1"/>
    <col min="7" max="7" width="10.1328125" style="116" bestFit="1" customWidth="1"/>
    <col min="8" max="8" width="10.1328125" style="116" customWidth="1"/>
    <col min="9" max="9" width="22" style="116" bestFit="1" customWidth="1"/>
    <col min="10" max="11" width="8.86328125" style="116"/>
    <col min="12" max="12" width="12.3984375" style="116" customWidth="1"/>
    <col min="13" max="16384" width="8.86328125" style="116"/>
  </cols>
  <sheetData>
    <row r="1" spans="1:17" s="114" customFormat="1" ht="27" thickTop="1" thickBot="1" x14ac:dyDescent="0.45">
      <c r="A1" s="120" t="s">
        <v>629</v>
      </c>
      <c r="B1" s="121" t="s">
        <v>630</v>
      </c>
      <c r="C1" s="141" t="s">
        <v>360</v>
      </c>
      <c r="D1" s="120" t="s">
        <v>34</v>
      </c>
      <c r="I1" s="126" t="s">
        <v>51</v>
      </c>
    </row>
    <row r="2" spans="1:17" s="115" customFormat="1" ht="12.75" customHeight="1" thickTop="1" x14ac:dyDescent="0.35">
      <c r="A2"/>
      <c r="B2"/>
      <c r="C2"/>
      <c r="D2"/>
    </row>
    <row r="3" spans="1:17" s="115" customFormat="1" ht="15" x14ac:dyDescent="0.4">
      <c r="A3" t="s">
        <v>694</v>
      </c>
      <c r="B3" t="s">
        <v>1112</v>
      </c>
      <c r="C3" t="s">
        <v>362</v>
      </c>
      <c r="D3" t="s">
        <v>2024</v>
      </c>
      <c r="F3" s="302"/>
      <c r="G3" s="303"/>
      <c r="H3" s="125"/>
      <c r="I3" s="297" t="s">
        <v>361</v>
      </c>
    </row>
    <row r="4" spans="1:17" ht="15" x14ac:dyDescent="0.4">
      <c r="A4" t="s">
        <v>695</v>
      </c>
      <c r="B4" t="s">
        <v>1113</v>
      </c>
      <c r="C4" t="s">
        <v>365</v>
      </c>
      <c r="D4" t="s">
        <v>93</v>
      </c>
      <c r="F4" s="117"/>
      <c r="G4" s="118"/>
      <c r="H4" s="118"/>
      <c r="I4" s="297" t="s">
        <v>363</v>
      </c>
    </row>
    <row r="5" spans="1:17" s="115" customFormat="1" ht="12.75" customHeight="1" x14ac:dyDescent="0.4">
      <c r="A5" t="s">
        <v>889</v>
      </c>
      <c r="B5" t="s">
        <v>1114</v>
      </c>
      <c r="C5" t="s">
        <v>362</v>
      </c>
      <c r="D5" t="s">
        <v>2021</v>
      </c>
      <c r="E5" s="111"/>
      <c r="F5" s="91"/>
      <c r="G5" s="68"/>
      <c r="H5" s="68"/>
      <c r="I5" s="297" t="s">
        <v>364</v>
      </c>
      <c r="L5" s="161"/>
      <c r="M5" s="161"/>
      <c r="N5" s="161"/>
      <c r="O5" s="161"/>
      <c r="P5" s="161"/>
      <c r="Q5" s="161"/>
    </row>
    <row r="6" spans="1:17" s="114" customFormat="1" ht="15" x14ac:dyDescent="0.4">
      <c r="A6" t="s">
        <v>361</v>
      </c>
      <c r="B6" t="s">
        <v>1115</v>
      </c>
      <c r="C6" t="s">
        <v>362</v>
      </c>
      <c r="D6" t="s">
        <v>2026</v>
      </c>
      <c r="E6" s="26"/>
      <c r="F6" s="91"/>
      <c r="G6" s="68"/>
      <c r="H6" s="68"/>
      <c r="I6" s="297" t="s">
        <v>2166</v>
      </c>
      <c r="L6" s="162"/>
      <c r="M6" s="1"/>
      <c r="N6" s="306"/>
      <c r="O6" s="307"/>
      <c r="P6" s="84"/>
      <c r="Q6" s="162"/>
    </row>
    <row r="7" spans="1:17" s="114" customFormat="1" ht="15" x14ac:dyDescent="0.4">
      <c r="A7" t="s">
        <v>696</v>
      </c>
      <c r="B7" t="s">
        <v>1116</v>
      </c>
      <c r="C7" t="s">
        <v>362</v>
      </c>
      <c r="D7" t="s">
        <v>2021</v>
      </c>
      <c r="E7" s="26"/>
      <c r="F7" s="91"/>
      <c r="G7" s="68"/>
      <c r="H7" s="68"/>
      <c r="I7" s="297" t="s">
        <v>2288</v>
      </c>
      <c r="L7" s="162"/>
      <c r="M7" s="1"/>
      <c r="N7" s="122"/>
      <c r="O7" s="122"/>
      <c r="P7" s="84"/>
      <c r="Q7" s="162"/>
    </row>
    <row r="8" spans="1:17" s="114" customFormat="1" x14ac:dyDescent="0.35">
      <c r="A8" t="s">
        <v>638</v>
      </c>
      <c r="B8" t="s">
        <v>1117</v>
      </c>
      <c r="C8" t="s">
        <v>362</v>
      </c>
      <c r="D8" t="s">
        <v>2024</v>
      </c>
      <c r="E8" s="26"/>
      <c r="F8" s="245">
        <v>44562</v>
      </c>
      <c r="G8" s="245">
        <v>44592</v>
      </c>
      <c r="H8" s="112"/>
      <c r="I8" s="297" t="s">
        <v>366</v>
      </c>
      <c r="L8" s="162"/>
      <c r="M8" s="163"/>
      <c r="N8" s="122"/>
      <c r="O8" s="84"/>
      <c r="P8" s="84"/>
      <c r="Q8" s="162"/>
    </row>
    <row r="9" spans="1:17" s="114" customFormat="1" x14ac:dyDescent="0.35">
      <c r="A9" t="s">
        <v>363</v>
      </c>
      <c r="B9" t="s">
        <v>1118</v>
      </c>
      <c r="C9" t="s">
        <v>362</v>
      </c>
      <c r="D9" t="s">
        <v>2021</v>
      </c>
      <c r="E9" s="26"/>
      <c r="F9" s="245">
        <v>44593</v>
      </c>
      <c r="G9" s="245">
        <v>44620</v>
      </c>
      <c r="H9" s="124"/>
      <c r="I9" s="297" t="s">
        <v>367</v>
      </c>
      <c r="L9" s="162"/>
      <c r="M9" s="84"/>
      <c r="N9" s="84"/>
      <c r="O9" s="84"/>
      <c r="P9" s="84"/>
      <c r="Q9" s="162"/>
    </row>
    <row r="10" spans="1:17" s="114" customFormat="1" x14ac:dyDescent="0.35">
      <c r="A10" t="s">
        <v>364</v>
      </c>
      <c r="B10" t="s">
        <v>1119</v>
      </c>
      <c r="C10" t="s">
        <v>362</v>
      </c>
      <c r="D10" t="s">
        <v>2021</v>
      </c>
      <c r="E10" s="26"/>
      <c r="F10" s="245">
        <v>44621</v>
      </c>
      <c r="G10" s="245">
        <v>44651</v>
      </c>
      <c r="H10" s="112"/>
      <c r="I10" s="297" t="s">
        <v>299</v>
      </c>
      <c r="L10" s="162"/>
      <c r="M10" s="84"/>
      <c r="N10" s="84"/>
      <c r="O10" s="84"/>
      <c r="P10" s="84"/>
      <c r="Q10" s="162"/>
    </row>
    <row r="11" spans="1:17" s="114" customFormat="1" x14ac:dyDescent="0.35">
      <c r="A11" t="s">
        <v>697</v>
      </c>
      <c r="B11" t="s">
        <v>1120</v>
      </c>
      <c r="C11" t="s">
        <v>365</v>
      </c>
      <c r="D11" t="s">
        <v>436</v>
      </c>
      <c r="E11" s="26"/>
      <c r="F11" s="245">
        <v>44652</v>
      </c>
      <c r="G11" s="245">
        <v>44681</v>
      </c>
      <c r="H11" s="112"/>
      <c r="I11" s="297" t="s">
        <v>300</v>
      </c>
      <c r="L11" s="162"/>
      <c r="M11" s="84"/>
      <c r="N11" s="84"/>
      <c r="O11" s="84"/>
      <c r="P11" s="84"/>
      <c r="Q11" s="162"/>
    </row>
    <row r="12" spans="1:17" s="114" customFormat="1" x14ac:dyDescent="0.35">
      <c r="A12" t="s">
        <v>2286</v>
      </c>
      <c r="B12" t="s">
        <v>2287</v>
      </c>
      <c r="C12" t="s">
        <v>362</v>
      </c>
      <c r="D12" t="s">
        <v>2021</v>
      </c>
      <c r="E12" s="26"/>
      <c r="F12" s="245">
        <v>44682</v>
      </c>
      <c r="G12" s="245">
        <v>44712</v>
      </c>
      <c r="H12" s="112"/>
      <c r="I12" s="297" t="s">
        <v>301</v>
      </c>
      <c r="L12" s="162"/>
      <c r="M12" s="84"/>
      <c r="N12" s="84"/>
      <c r="O12" s="84"/>
      <c r="P12" s="84"/>
      <c r="Q12" s="162"/>
    </row>
    <row r="13" spans="1:17" s="114" customFormat="1" x14ac:dyDescent="0.35">
      <c r="A13" t="s">
        <v>2166</v>
      </c>
      <c r="B13" t="s">
        <v>2191</v>
      </c>
      <c r="C13" t="s">
        <v>365</v>
      </c>
      <c r="D13" t="s">
        <v>401</v>
      </c>
      <c r="E13" s="26"/>
      <c r="F13" s="245">
        <v>44713</v>
      </c>
      <c r="G13" s="245">
        <v>44742</v>
      </c>
      <c r="H13" s="112"/>
      <c r="I13" s="297" t="s">
        <v>303</v>
      </c>
      <c r="L13" s="162"/>
      <c r="M13" s="84"/>
      <c r="N13" s="1"/>
      <c r="O13" s="84"/>
      <c r="P13" s="84"/>
      <c r="Q13" s="162"/>
    </row>
    <row r="14" spans="1:17" s="114" customFormat="1" x14ac:dyDescent="0.35">
      <c r="A14" t="s">
        <v>2288</v>
      </c>
      <c r="B14" t="s">
        <v>2289</v>
      </c>
      <c r="C14" t="s">
        <v>365</v>
      </c>
      <c r="D14" t="s">
        <v>401</v>
      </c>
      <c r="E14" s="26"/>
      <c r="F14" s="245">
        <v>44743</v>
      </c>
      <c r="G14" s="246">
        <v>44773</v>
      </c>
      <c r="H14" s="112"/>
      <c r="I14" s="297" t="s">
        <v>633</v>
      </c>
      <c r="K14" s="145" t="s">
        <v>13</v>
      </c>
      <c r="L14" s="226" t="s">
        <v>2164</v>
      </c>
      <c r="M14" s="122"/>
      <c r="N14" s="122"/>
      <c r="O14" s="84"/>
      <c r="P14" s="84"/>
      <c r="Q14" s="162"/>
    </row>
    <row r="15" spans="1:17" s="114" customFormat="1" x14ac:dyDescent="0.35">
      <c r="A15" t="s">
        <v>366</v>
      </c>
      <c r="B15" t="s">
        <v>1121</v>
      </c>
      <c r="C15" t="s">
        <v>365</v>
      </c>
      <c r="D15" t="s">
        <v>401</v>
      </c>
      <c r="E15" s="26"/>
      <c r="F15" s="245">
        <v>44774</v>
      </c>
      <c r="G15" s="245">
        <v>44804</v>
      </c>
      <c r="H15" s="112"/>
      <c r="I15" s="297" t="s">
        <v>634</v>
      </c>
      <c r="K15" s="26">
        <v>1</v>
      </c>
      <c r="L15" s="226" t="s">
        <v>2165</v>
      </c>
      <c r="M15" s="84"/>
      <c r="N15" s="84"/>
      <c r="O15" s="84"/>
      <c r="P15" s="84"/>
      <c r="Q15" s="162"/>
    </row>
    <row r="16" spans="1:17" s="114" customFormat="1" x14ac:dyDescent="0.35">
      <c r="A16" t="s">
        <v>367</v>
      </c>
      <c r="B16" t="s">
        <v>1122</v>
      </c>
      <c r="C16" t="s">
        <v>365</v>
      </c>
      <c r="D16" t="s">
        <v>401</v>
      </c>
      <c r="E16" s="26"/>
      <c r="F16" s="245">
        <v>44805</v>
      </c>
      <c r="G16" s="245">
        <v>44834</v>
      </c>
      <c r="H16" s="112"/>
      <c r="I16" s="297" t="s">
        <v>113</v>
      </c>
      <c r="K16" s="26">
        <v>2</v>
      </c>
      <c r="L16" s="162"/>
      <c r="M16" s="84"/>
      <c r="N16" s="84"/>
      <c r="O16" s="84"/>
      <c r="P16" s="84"/>
      <c r="Q16" s="162"/>
    </row>
    <row r="17" spans="1:17" s="114" customFormat="1" x14ac:dyDescent="0.35">
      <c r="A17" t="s">
        <v>299</v>
      </c>
      <c r="B17" t="s">
        <v>1123</v>
      </c>
      <c r="C17" t="s">
        <v>365</v>
      </c>
      <c r="D17" t="s">
        <v>401</v>
      </c>
      <c r="E17" s="26"/>
      <c r="F17" s="245">
        <v>44835</v>
      </c>
      <c r="G17" s="245">
        <v>44865</v>
      </c>
      <c r="H17" s="112"/>
      <c r="I17" s="297" t="s">
        <v>114</v>
      </c>
      <c r="K17" s="26">
        <v>3</v>
      </c>
      <c r="L17" s="162"/>
      <c r="M17" s="84"/>
      <c r="N17" s="84"/>
      <c r="O17" s="84"/>
      <c r="P17" s="84"/>
      <c r="Q17" s="162"/>
    </row>
    <row r="18" spans="1:17" s="114" customFormat="1" x14ac:dyDescent="0.35">
      <c r="A18" t="s">
        <v>300</v>
      </c>
      <c r="B18" t="s">
        <v>1124</v>
      </c>
      <c r="C18" t="s">
        <v>365</v>
      </c>
      <c r="D18" t="s">
        <v>93</v>
      </c>
      <c r="E18" s="26"/>
      <c r="F18" s="245">
        <v>44866</v>
      </c>
      <c r="G18" s="245">
        <v>44895</v>
      </c>
      <c r="H18" s="112"/>
      <c r="I18" s="297" t="s">
        <v>566</v>
      </c>
    </row>
    <row r="19" spans="1:17" s="114" customFormat="1" x14ac:dyDescent="0.35">
      <c r="A19" t="s">
        <v>698</v>
      </c>
      <c r="B19" t="s">
        <v>1125</v>
      </c>
      <c r="C19" t="s">
        <v>362</v>
      </c>
      <c r="D19" t="s">
        <v>2022</v>
      </c>
      <c r="E19" s="26"/>
      <c r="F19" s="245">
        <v>44896</v>
      </c>
      <c r="G19" s="245">
        <v>44926</v>
      </c>
      <c r="H19" s="112"/>
      <c r="I19" s="297" t="s">
        <v>784</v>
      </c>
    </row>
    <row r="20" spans="1:17" s="114" customFormat="1" ht="13.15" thickBot="1" x14ac:dyDescent="0.4">
      <c r="A20" t="s">
        <v>2290</v>
      </c>
      <c r="B20" t="s">
        <v>2291</v>
      </c>
      <c r="C20" t="s">
        <v>365</v>
      </c>
      <c r="D20" t="s">
        <v>436</v>
      </c>
      <c r="E20" s="26"/>
      <c r="F20" s="112"/>
      <c r="G20" s="26"/>
      <c r="H20" s="26"/>
      <c r="I20" s="297" t="s">
        <v>305</v>
      </c>
    </row>
    <row r="21" spans="1:17" s="114" customFormat="1" ht="15" x14ac:dyDescent="0.4">
      <c r="A21" t="s">
        <v>2292</v>
      </c>
      <c r="B21" t="s">
        <v>2293</v>
      </c>
      <c r="C21" t="s">
        <v>365</v>
      </c>
      <c r="D21" t="s">
        <v>436</v>
      </c>
      <c r="E21" s="26"/>
      <c r="F21" s="112"/>
      <c r="G21" s="91"/>
      <c r="H21" s="91"/>
      <c r="I21" s="297" t="s">
        <v>306</v>
      </c>
      <c r="K21" s="146"/>
      <c r="L21" s="304" t="s">
        <v>14</v>
      </c>
      <c r="M21" s="305"/>
      <c r="N21" s="147"/>
    </row>
    <row r="22" spans="1:17" s="114" customFormat="1" ht="13.15" x14ac:dyDescent="0.4">
      <c r="A22" t="s">
        <v>301</v>
      </c>
      <c r="B22" t="s">
        <v>1126</v>
      </c>
      <c r="C22" t="s">
        <v>362</v>
      </c>
      <c r="D22" t="s">
        <v>94</v>
      </c>
      <c r="E22" s="26"/>
      <c r="F22" s="49" t="s">
        <v>354</v>
      </c>
      <c r="G22" s="26"/>
      <c r="H22" s="26"/>
      <c r="I22" s="297" t="s">
        <v>307</v>
      </c>
      <c r="K22" s="148"/>
      <c r="L22" s="122"/>
      <c r="M22" s="122"/>
      <c r="N22" s="149"/>
    </row>
    <row r="23" spans="1:17" s="114" customFormat="1" ht="13.15" x14ac:dyDescent="0.4">
      <c r="A23" t="s">
        <v>303</v>
      </c>
      <c r="B23" t="s">
        <v>1127</v>
      </c>
      <c r="C23" t="s">
        <v>362</v>
      </c>
      <c r="D23" t="s">
        <v>94</v>
      </c>
      <c r="E23" s="26"/>
      <c r="F23" s="49" t="s">
        <v>405</v>
      </c>
      <c r="G23" s="26"/>
      <c r="H23" s="26"/>
      <c r="I23" s="297" t="s">
        <v>787</v>
      </c>
      <c r="K23" s="150" t="s">
        <v>15</v>
      </c>
      <c r="L23" s="122" t="s">
        <v>16</v>
      </c>
      <c r="M23" s="84"/>
      <c r="N23" s="149"/>
    </row>
    <row r="24" spans="1:17" s="114" customFormat="1" x14ac:dyDescent="0.35">
      <c r="A24" t="s">
        <v>57</v>
      </c>
      <c r="B24" t="s">
        <v>1128</v>
      </c>
      <c r="C24" t="s">
        <v>362</v>
      </c>
      <c r="D24" t="s">
        <v>436</v>
      </c>
      <c r="E24" s="26"/>
      <c r="F24" s="26"/>
      <c r="G24" s="26"/>
      <c r="H24" s="26"/>
      <c r="I24" s="297" t="s">
        <v>309</v>
      </c>
      <c r="K24" s="151">
        <v>1</v>
      </c>
      <c r="L24" s="122" t="s">
        <v>2417</v>
      </c>
      <c r="M24" s="84">
        <v>0.5</v>
      </c>
      <c r="N24" s="255" t="s">
        <v>2418</v>
      </c>
    </row>
    <row r="25" spans="1:17" s="114" customFormat="1" x14ac:dyDescent="0.35">
      <c r="A25" t="s">
        <v>58</v>
      </c>
      <c r="B25" t="s">
        <v>1129</v>
      </c>
      <c r="C25" t="s">
        <v>362</v>
      </c>
      <c r="D25" t="s">
        <v>436</v>
      </c>
      <c r="E25" s="26"/>
      <c r="F25" s="245">
        <v>44927</v>
      </c>
      <c r="G25" s="245">
        <v>44957</v>
      </c>
      <c r="H25" s="26"/>
      <c r="I25" s="297" t="s">
        <v>788</v>
      </c>
      <c r="K25" s="151">
        <v>2</v>
      </c>
      <c r="L25" s="122" t="s">
        <v>2279</v>
      </c>
      <c r="M25" s="84">
        <v>0.45</v>
      </c>
      <c r="N25" s="255" t="s">
        <v>2280</v>
      </c>
    </row>
    <row r="26" spans="1:17" s="114" customFormat="1" x14ac:dyDescent="0.35">
      <c r="A26" t="s">
        <v>59</v>
      </c>
      <c r="B26" t="s">
        <v>1130</v>
      </c>
      <c r="C26" t="s">
        <v>365</v>
      </c>
      <c r="D26" t="s">
        <v>436</v>
      </c>
      <c r="E26" s="26"/>
      <c r="F26" s="245">
        <v>44958</v>
      </c>
      <c r="G26" s="245">
        <v>44985</v>
      </c>
      <c r="H26" s="26"/>
      <c r="I26" s="297" t="s">
        <v>2130</v>
      </c>
      <c r="K26" s="151">
        <v>3</v>
      </c>
      <c r="L26" s="84" t="s">
        <v>17</v>
      </c>
      <c r="M26" s="84">
        <v>0.05</v>
      </c>
      <c r="N26" s="149" t="s">
        <v>1071</v>
      </c>
    </row>
    <row r="27" spans="1:17" s="114" customFormat="1" x14ac:dyDescent="0.35">
      <c r="A27" t="s">
        <v>60</v>
      </c>
      <c r="B27" t="s">
        <v>1131</v>
      </c>
      <c r="C27" t="s">
        <v>365</v>
      </c>
      <c r="D27" t="s">
        <v>436</v>
      </c>
      <c r="E27" s="26"/>
      <c r="F27" s="245">
        <v>44986</v>
      </c>
      <c r="G27" s="245">
        <v>45016</v>
      </c>
      <c r="H27" s="26"/>
      <c r="I27" s="297" t="s">
        <v>330</v>
      </c>
      <c r="K27" s="151"/>
      <c r="L27" s="84"/>
      <c r="M27" s="84"/>
      <c r="N27" s="149"/>
    </row>
    <row r="28" spans="1:17" s="114" customFormat="1" x14ac:dyDescent="0.35">
      <c r="A28" t="s">
        <v>111</v>
      </c>
      <c r="B28" t="s">
        <v>1132</v>
      </c>
      <c r="C28" t="s">
        <v>365</v>
      </c>
      <c r="D28" t="s">
        <v>436</v>
      </c>
      <c r="E28" s="26"/>
      <c r="F28" s="245">
        <v>45017</v>
      </c>
      <c r="G28" s="245">
        <v>45046</v>
      </c>
      <c r="H28" s="26"/>
      <c r="I28" s="297" t="s">
        <v>331</v>
      </c>
      <c r="K28" s="151"/>
      <c r="L28" s="1"/>
      <c r="M28" s="84"/>
      <c r="N28" s="149"/>
    </row>
    <row r="29" spans="1:17" s="114" customFormat="1" x14ac:dyDescent="0.35">
      <c r="A29" t="s">
        <v>112</v>
      </c>
      <c r="B29" t="s">
        <v>1133</v>
      </c>
      <c r="C29" t="s">
        <v>365</v>
      </c>
      <c r="D29" t="s">
        <v>436</v>
      </c>
      <c r="E29" s="26"/>
      <c r="F29" s="245">
        <v>45047</v>
      </c>
      <c r="G29" s="245">
        <v>45077</v>
      </c>
      <c r="H29" s="26"/>
      <c r="I29" s="297" t="s">
        <v>332</v>
      </c>
      <c r="K29" s="152" t="s">
        <v>15</v>
      </c>
      <c r="L29" s="122" t="s">
        <v>18</v>
      </c>
      <c r="M29" s="84"/>
      <c r="N29" s="149"/>
    </row>
    <row r="30" spans="1:17" s="114" customFormat="1" x14ac:dyDescent="0.35">
      <c r="A30" t="s">
        <v>631</v>
      </c>
      <c r="B30" t="s">
        <v>1134</v>
      </c>
      <c r="C30" t="s">
        <v>365</v>
      </c>
      <c r="D30" t="s">
        <v>436</v>
      </c>
      <c r="E30" s="26"/>
      <c r="F30" s="245">
        <v>45078</v>
      </c>
      <c r="G30" s="245">
        <v>45107</v>
      </c>
      <c r="H30" s="26"/>
      <c r="I30" s="297" t="s">
        <v>333</v>
      </c>
      <c r="K30" s="151">
        <v>1</v>
      </c>
      <c r="L30" s="122" t="s">
        <v>2281</v>
      </c>
      <c r="M30" s="84">
        <v>0.4</v>
      </c>
      <c r="N30" s="255" t="s">
        <v>2282</v>
      </c>
    </row>
    <row r="31" spans="1:17" s="114" customFormat="1" x14ac:dyDescent="0.35">
      <c r="A31" t="s">
        <v>108</v>
      </c>
      <c r="B31" t="s">
        <v>1135</v>
      </c>
      <c r="C31" t="s">
        <v>365</v>
      </c>
      <c r="D31" t="s">
        <v>436</v>
      </c>
      <c r="E31" s="26"/>
      <c r="F31" s="245">
        <v>45108</v>
      </c>
      <c r="G31" s="246">
        <v>45138</v>
      </c>
      <c r="H31" s="26"/>
      <c r="I31" s="297" t="s">
        <v>181</v>
      </c>
      <c r="K31" s="151">
        <v>2</v>
      </c>
      <c r="L31" s="122" t="s">
        <v>2283</v>
      </c>
      <c r="M31" s="84">
        <v>0.55000000000000004</v>
      </c>
      <c r="N31" s="255" t="s">
        <v>2284</v>
      </c>
    </row>
    <row r="32" spans="1:17" s="114" customFormat="1" ht="13.15" thickBot="1" x14ac:dyDescent="0.4">
      <c r="A32" t="s">
        <v>109</v>
      </c>
      <c r="B32" t="s">
        <v>1136</v>
      </c>
      <c r="C32" t="s">
        <v>365</v>
      </c>
      <c r="D32" t="s">
        <v>436</v>
      </c>
      <c r="E32" s="26"/>
      <c r="F32" s="245">
        <v>45139</v>
      </c>
      <c r="G32" s="245">
        <v>45169</v>
      </c>
      <c r="H32" s="26"/>
      <c r="I32" s="297" t="s">
        <v>313</v>
      </c>
      <c r="K32" s="153">
        <v>3</v>
      </c>
      <c r="L32" s="154" t="s">
        <v>17</v>
      </c>
      <c r="M32" s="154">
        <v>0.05</v>
      </c>
      <c r="N32" s="155" t="s">
        <v>1071</v>
      </c>
    </row>
    <row r="33" spans="1:9" s="114" customFormat="1" x14ac:dyDescent="0.35">
      <c r="A33" t="s">
        <v>110</v>
      </c>
      <c r="B33" t="s">
        <v>1137</v>
      </c>
      <c r="C33" t="s">
        <v>365</v>
      </c>
      <c r="D33" t="s">
        <v>436</v>
      </c>
      <c r="E33" s="26"/>
      <c r="F33" s="245">
        <v>45170</v>
      </c>
      <c r="G33" s="245">
        <v>45199</v>
      </c>
      <c r="H33" s="26"/>
      <c r="I33" s="297" t="s">
        <v>314</v>
      </c>
    </row>
    <row r="34" spans="1:9" s="114" customFormat="1" x14ac:dyDescent="0.35">
      <c r="A34" t="s">
        <v>632</v>
      </c>
      <c r="B34" t="s">
        <v>1138</v>
      </c>
      <c r="C34" t="s">
        <v>365</v>
      </c>
      <c r="D34" t="s">
        <v>436</v>
      </c>
      <c r="E34" s="26"/>
      <c r="F34" s="245">
        <v>45200</v>
      </c>
      <c r="G34" s="245">
        <v>45230</v>
      </c>
      <c r="H34" s="26"/>
      <c r="I34" s="297" t="s">
        <v>315</v>
      </c>
    </row>
    <row r="35" spans="1:9" s="114" customFormat="1" x14ac:dyDescent="0.35">
      <c r="A35" t="s">
        <v>782</v>
      </c>
      <c r="B35" t="s">
        <v>1139</v>
      </c>
      <c r="C35" t="s">
        <v>365</v>
      </c>
      <c r="D35" t="s">
        <v>436</v>
      </c>
      <c r="E35" s="26"/>
      <c r="F35" s="245">
        <v>45231</v>
      </c>
      <c r="G35" s="245">
        <v>45260</v>
      </c>
      <c r="H35" s="26"/>
      <c r="I35" s="297" t="s">
        <v>2302</v>
      </c>
    </row>
    <row r="36" spans="1:9" s="114" customFormat="1" x14ac:dyDescent="0.35">
      <c r="A36" t="s">
        <v>783</v>
      </c>
      <c r="B36" t="s">
        <v>1140</v>
      </c>
      <c r="C36" t="s">
        <v>365</v>
      </c>
      <c r="D36" t="s">
        <v>436</v>
      </c>
      <c r="E36" s="26"/>
      <c r="F36" s="245">
        <v>45261</v>
      </c>
      <c r="G36" s="245">
        <v>45291</v>
      </c>
      <c r="H36" s="26"/>
      <c r="I36" s="297" t="s">
        <v>789</v>
      </c>
    </row>
    <row r="37" spans="1:9" s="114" customFormat="1" x14ac:dyDescent="0.35">
      <c r="A37" t="s">
        <v>2294</v>
      </c>
      <c r="B37" t="s">
        <v>2295</v>
      </c>
      <c r="C37" t="s">
        <v>365</v>
      </c>
      <c r="D37" t="s">
        <v>401</v>
      </c>
      <c r="E37" s="26"/>
      <c r="F37" s="26"/>
      <c r="G37" s="26"/>
      <c r="H37" s="26"/>
      <c r="I37" s="297" t="s">
        <v>317</v>
      </c>
    </row>
    <row r="38" spans="1:9" s="114" customFormat="1" x14ac:dyDescent="0.35">
      <c r="A38" t="s">
        <v>2296</v>
      </c>
      <c r="B38" t="s">
        <v>2297</v>
      </c>
      <c r="C38" t="s">
        <v>365</v>
      </c>
      <c r="D38" t="s">
        <v>401</v>
      </c>
      <c r="F38" s="245">
        <v>45292</v>
      </c>
      <c r="G38" s="245">
        <v>45322</v>
      </c>
      <c r="I38" s="297" t="s">
        <v>318</v>
      </c>
    </row>
    <row r="39" spans="1:9" s="114" customFormat="1" x14ac:dyDescent="0.35">
      <c r="A39" t="s">
        <v>633</v>
      </c>
      <c r="B39" t="s">
        <v>1141</v>
      </c>
      <c r="C39" t="s">
        <v>365</v>
      </c>
      <c r="D39" t="s">
        <v>401</v>
      </c>
      <c r="F39" s="245">
        <v>45323</v>
      </c>
      <c r="G39" s="245">
        <v>45350</v>
      </c>
      <c r="I39" s="297" t="s">
        <v>100</v>
      </c>
    </row>
    <row r="40" spans="1:9" s="114" customFormat="1" x14ac:dyDescent="0.35">
      <c r="A40" t="s">
        <v>634</v>
      </c>
      <c r="B40" t="s">
        <v>1142</v>
      </c>
      <c r="C40" t="s">
        <v>365</v>
      </c>
      <c r="D40" t="s">
        <v>401</v>
      </c>
      <c r="F40" s="245">
        <v>45352</v>
      </c>
      <c r="G40" s="245">
        <v>45382</v>
      </c>
      <c r="I40" s="297" t="s">
        <v>322</v>
      </c>
    </row>
    <row r="41" spans="1:9" s="114" customFormat="1" x14ac:dyDescent="0.35">
      <c r="A41" t="s">
        <v>113</v>
      </c>
      <c r="B41" t="s">
        <v>1143</v>
      </c>
      <c r="C41" t="s">
        <v>365</v>
      </c>
      <c r="D41" t="s">
        <v>401</v>
      </c>
      <c r="F41" s="245">
        <v>45383</v>
      </c>
      <c r="G41" s="245">
        <v>45412</v>
      </c>
      <c r="I41" s="297" t="s">
        <v>325</v>
      </c>
    </row>
    <row r="42" spans="1:9" s="114" customFormat="1" x14ac:dyDescent="0.35">
      <c r="A42" t="s">
        <v>114</v>
      </c>
      <c r="B42" t="s">
        <v>1144</v>
      </c>
      <c r="C42" t="s">
        <v>365</v>
      </c>
      <c r="D42" t="s">
        <v>401</v>
      </c>
      <c r="F42" s="245">
        <v>45413</v>
      </c>
      <c r="G42" s="245">
        <v>45443</v>
      </c>
      <c r="I42" s="297" t="s">
        <v>2304</v>
      </c>
    </row>
    <row r="43" spans="1:9" s="114" customFormat="1" x14ac:dyDescent="0.35">
      <c r="A43" t="s">
        <v>304</v>
      </c>
      <c r="B43" t="s">
        <v>1145</v>
      </c>
      <c r="C43" t="s">
        <v>365</v>
      </c>
      <c r="D43" t="s">
        <v>436</v>
      </c>
      <c r="F43" s="245">
        <v>45444</v>
      </c>
      <c r="G43" s="245">
        <v>45473</v>
      </c>
      <c r="I43" s="297" t="s">
        <v>327</v>
      </c>
    </row>
    <row r="44" spans="1:9" s="114" customFormat="1" x14ac:dyDescent="0.35">
      <c r="A44" t="s">
        <v>566</v>
      </c>
      <c r="B44" t="s">
        <v>1146</v>
      </c>
      <c r="C44" t="s">
        <v>362</v>
      </c>
      <c r="D44" t="s">
        <v>2022</v>
      </c>
      <c r="F44" s="245">
        <v>45474</v>
      </c>
      <c r="G44" s="246">
        <v>45504</v>
      </c>
      <c r="I44" s="297" t="s">
        <v>328</v>
      </c>
    </row>
    <row r="45" spans="1:9" s="114" customFormat="1" x14ac:dyDescent="0.35">
      <c r="A45" t="s">
        <v>639</v>
      </c>
      <c r="B45" t="s">
        <v>1147</v>
      </c>
      <c r="C45" t="s">
        <v>365</v>
      </c>
      <c r="D45" t="s">
        <v>436</v>
      </c>
      <c r="F45" s="245">
        <v>45505</v>
      </c>
      <c r="G45" s="245">
        <v>45535</v>
      </c>
      <c r="I45" s="297" t="s">
        <v>576</v>
      </c>
    </row>
    <row r="46" spans="1:9" s="114" customFormat="1" x14ac:dyDescent="0.35">
      <c r="A46" t="s">
        <v>784</v>
      </c>
      <c r="B46" t="s">
        <v>1148</v>
      </c>
      <c r="C46" t="s">
        <v>365</v>
      </c>
      <c r="D46" t="s">
        <v>401</v>
      </c>
      <c r="F46" s="245">
        <v>45536</v>
      </c>
      <c r="G46" s="245">
        <v>45565</v>
      </c>
      <c r="I46" s="297" t="s">
        <v>329</v>
      </c>
    </row>
    <row r="47" spans="1:9" s="114" customFormat="1" x14ac:dyDescent="0.35">
      <c r="A47" t="s">
        <v>785</v>
      </c>
      <c r="B47" t="s">
        <v>1149</v>
      </c>
      <c r="C47" t="s">
        <v>362</v>
      </c>
      <c r="D47" t="s">
        <v>436</v>
      </c>
      <c r="F47" s="245">
        <v>45566</v>
      </c>
      <c r="G47" s="245">
        <v>45596</v>
      </c>
      <c r="I47" s="297" t="s">
        <v>273</v>
      </c>
    </row>
    <row r="48" spans="1:9" s="114" customFormat="1" x14ac:dyDescent="0.35">
      <c r="A48" t="s">
        <v>640</v>
      </c>
      <c r="B48" t="s">
        <v>1150</v>
      </c>
      <c r="C48" t="s">
        <v>362</v>
      </c>
      <c r="D48" t="s">
        <v>436</v>
      </c>
      <c r="F48" s="245">
        <v>45597</v>
      </c>
      <c r="G48" s="245">
        <v>45626</v>
      </c>
      <c r="I48" s="297" t="s">
        <v>274</v>
      </c>
    </row>
    <row r="49" spans="1:9" s="114" customFormat="1" x14ac:dyDescent="0.35">
      <c r="A49" t="s">
        <v>890</v>
      </c>
      <c r="B49" t="s">
        <v>1151</v>
      </c>
      <c r="C49" t="s">
        <v>365</v>
      </c>
      <c r="D49" t="s">
        <v>436</v>
      </c>
      <c r="F49" s="245">
        <v>45627</v>
      </c>
      <c r="G49" s="245">
        <v>45657</v>
      </c>
      <c r="I49" s="297" t="s">
        <v>2057</v>
      </c>
    </row>
    <row r="50" spans="1:9" s="114" customFormat="1" x14ac:dyDescent="0.35">
      <c r="A50" t="s">
        <v>891</v>
      </c>
      <c r="B50" t="s">
        <v>1152</v>
      </c>
      <c r="C50" t="s">
        <v>365</v>
      </c>
      <c r="D50" t="s">
        <v>436</v>
      </c>
      <c r="I50" s="297" t="s">
        <v>2058</v>
      </c>
    </row>
    <row r="51" spans="1:9" s="114" customFormat="1" x14ac:dyDescent="0.35">
      <c r="A51" t="s">
        <v>699</v>
      </c>
      <c r="B51" t="s">
        <v>1153</v>
      </c>
      <c r="C51" t="s">
        <v>362</v>
      </c>
      <c r="D51" t="s">
        <v>436</v>
      </c>
      <c r="I51" s="297" t="s">
        <v>792</v>
      </c>
    </row>
    <row r="52" spans="1:9" s="114" customFormat="1" x14ac:dyDescent="0.35">
      <c r="A52" t="s">
        <v>55</v>
      </c>
      <c r="B52" t="s">
        <v>1154</v>
      </c>
      <c r="C52" t="s">
        <v>362</v>
      </c>
      <c r="D52" t="s">
        <v>436</v>
      </c>
      <c r="F52" s="114" t="s">
        <v>2254</v>
      </c>
      <c r="I52" s="297" t="s">
        <v>183</v>
      </c>
    </row>
    <row r="53" spans="1:9" s="114" customFormat="1" x14ac:dyDescent="0.35">
      <c r="A53" t="s">
        <v>567</v>
      </c>
      <c r="B53" t="s">
        <v>1155</v>
      </c>
      <c r="C53" t="s">
        <v>362</v>
      </c>
      <c r="D53" t="s">
        <v>2021</v>
      </c>
      <c r="F53" s="114" t="s">
        <v>2255</v>
      </c>
      <c r="I53" s="297" t="s">
        <v>276</v>
      </c>
    </row>
    <row r="54" spans="1:9" s="114" customFormat="1" x14ac:dyDescent="0.35">
      <c r="A54" t="s">
        <v>989</v>
      </c>
      <c r="B54" t="s">
        <v>1156</v>
      </c>
      <c r="C54" t="s">
        <v>362</v>
      </c>
      <c r="D54" t="s">
        <v>2021</v>
      </c>
      <c r="F54" s="114" t="s">
        <v>2256</v>
      </c>
      <c r="I54" s="297" t="s">
        <v>184</v>
      </c>
    </row>
    <row r="55" spans="1:9" s="114" customFormat="1" x14ac:dyDescent="0.35">
      <c r="A55" t="s">
        <v>990</v>
      </c>
      <c r="B55" t="s">
        <v>1157</v>
      </c>
      <c r="C55" t="s">
        <v>362</v>
      </c>
      <c r="D55" t="s">
        <v>2021</v>
      </c>
      <c r="F55" s="114" t="s">
        <v>2257</v>
      </c>
      <c r="I55" s="297" t="s">
        <v>793</v>
      </c>
    </row>
    <row r="56" spans="1:9" s="114" customFormat="1" x14ac:dyDescent="0.35">
      <c r="A56" t="s">
        <v>568</v>
      </c>
      <c r="B56" t="s">
        <v>1158</v>
      </c>
      <c r="C56" t="s">
        <v>362</v>
      </c>
      <c r="D56" t="s">
        <v>2021</v>
      </c>
      <c r="I56" s="297" t="s">
        <v>348</v>
      </c>
    </row>
    <row r="57" spans="1:9" s="114" customFormat="1" x14ac:dyDescent="0.35">
      <c r="A57" t="s">
        <v>569</v>
      </c>
      <c r="B57" t="s">
        <v>1159</v>
      </c>
      <c r="C57" t="s">
        <v>362</v>
      </c>
      <c r="D57" t="s">
        <v>2021</v>
      </c>
      <c r="I57" s="297" t="s">
        <v>349</v>
      </c>
    </row>
    <row r="58" spans="1:9" s="114" customFormat="1" x14ac:dyDescent="0.35">
      <c r="A58" t="s">
        <v>786</v>
      </c>
      <c r="B58" t="s">
        <v>1160</v>
      </c>
      <c r="C58" t="s">
        <v>365</v>
      </c>
      <c r="D58" t="s">
        <v>436</v>
      </c>
      <c r="I58" s="297" t="s">
        <v>1003</v>
      </c>
    </row>
    <row r="59" spans="1:9" s="114" customFormat="1" x14ac:dyDescent="0.35">
      <c r="A59" t="s">
        <v>305</v>
      </c>
      <c r="B59" t="s">
        <v>1161</v>
      </c>
      <c r="C59" t="s">
        <v>362</v>
      </c>
      <c r="D59" t="s">
        <v>2021</v>
      </c>
      <c r="I59" s="297" t="s">
        <v>799</v>
      </c>
    </row>
    <row r="60" spans="1:9" s="114" customFormat="1" x14ac:dyDescent="0.35">
      <c r="A60" t="s">
        <v>306</v>
      </c>
      <c r="B60" t="s">
        <v>1162</v>
      </c>
      <c r="C60" t="s">
        <v>362</v>
      </c>
      <c r="D60" t="s">
        <v>2021</v>
      </c>
      <c r="I60" s="297" t="s">
        <v>351</v>
      </c>
    </row>
    <row r="61" spans="1:9" s="114" customFormat="1" x14ac:dyDescent="0.35">
      <c r="A61" t="s">
        <v>307</v>
      </c>
      <c r="B61" t="s">
        <v>1163</v>
      </c>
      <c r="C61" t="s">
        <v>362</v>
      </c>
      <c r="D61" t="s">
        <v>2021</v>
      </c>
      <c r="I61" s="297" t="s">
        <v>352</v>
      </c>
    </row>
    <row r="62" spans="1:9" s="114" customFormat="1" x14ac:dyDescent="0.35">
      <c r="A62" t="s">
        <v>641</v>
      </c>
      <c r="B62" t="s">
        <v>1164</v>
      </c>
      <c r="C62" t="s">
        <v>362</v>
      </c>
      <c r="D62" t="s">
        <v>2022</v>
      </c>
      <c r="I62" s="297" t="s">
        <v>65</v>
      </c>
    </row>
    <row r="63" spans="1:9" s="114" customFormat="1" x14ac:dyDescent="0.35">
      <c r="A63" t="s">
        <v>787</v>
      </c>
      <c r="B63" t="s">
        <v>787</v>
      </c>
      <c r="C63" t="s">
        <v>362</v>
      </c>
      <c r="D63" t="s">
        <v>94</v>
      </c>
      <c r="I63" s="297" t="s">
        <v>66</v>
      </c>
    </row>
    <row r="64" spans="1:9" s="114" customFormat="1" x14ac:dyDescent="0.35">
      <c r="A64" t="s">
        <v>308</v>
      </c>
      <c r="B64" t="s">
        <v>1165</v>
      </c>
      <c r="C64" t="s">
        <v>365</v>
      </c>
      <c r="D64" t="s">
        <v>401</v>
      </c>
      <c r="I64" s="297" t="s">
        <v>67</v>
      </c>
    </row>
    <row r="65" spans="1:9" s="114" customFormat="1" x14ac:dyDescent="0.35">
      <c r="A65" t="s">
        <v>309</v>
      </c>
      <c r="B65" t="s">
        <v>1166</v>
      </c>
      <c r="C65" t="s">
        <v>365</v>
      </c>
      <c r="D65" t="s">
        <v>401</v>
      </c>
      <c r="I65" s="297" t="s">
        <v>68</v>
      </c>
    </row>
    <row r="66" spans="1:9" s="114" customFormat="1" x14ac:dyDescent="0.35">
      <c r="A66" t="s">
        <v>788</v>
      </c>
      <c r="B66" t="s">
        <v>2192</v>
      </c>
      <c r="C66" t="s">
        <v>362</v>
      </c>
      <c r="D66" t="s">
        <v>436</v>
      </c>
      <c r="I66" s="297" t="s">
        <v>284</v>
      </c>
    </row>
    <row r="67" spans="1:9" s="114" customFormat="1" x14ac:dyDescent="0.35">
      <c r="A67" t="s">
        <v>330</v>
      </c>
      <c r="B67" t="s">
        <v>1167</v>
      </c>
      <c r="C67" t="s">
        <v>362</v>
      </c>
      <c r="D67" t="s">
        <v>2024</v>
      </c>
      <c r="I67" s="297" t="s">
        <v>285</v>
      </c>
    </row>
    <row r="68" spans="1:9" s="114" customFormat="1" x14ac:dyDescent="0.35">
      <c r="A68" t="s">
        <v>331</v>
      </c>
      <c r="B68" t="s">
        <v>1168</v>
      </c>
      <c r="C68" t="s">
        <v>362</v>
      </c>
      <c r="D68" t="s">
        <v>2023</v>
      </c>
      <c r="I68" s="297" t="s">
        <v>286</v>
      </c>
    </row>
    <row r="69" spans="1:9" s="114" customFormat="1" x14ac:dyDescent="0.35">
      <c r="A69" t="s">
        <v>332</v>
      </c>
      <c r="B69" t="s">
        <v>1169</v>
      </c>
      <c r="C69" t="s">
        <v>362</v>
      </c>
      <c r="D69" t="s">
        <v>2024</v>
      </c>
      <c r="I69" s="297" t="s">
        <v>85</v>
      </c>
    </row>
    <row r="70" spans="1:9" s="114" customFormat="1" x14ac:dyDescent="0.35">
      <c r="A70" t="s">
        <v>333</v>
      </c>
      <c r="B70" t="s">
        <v>1170</v>
      </c>
      <c r="C70" t="s">
        <v>362</v>
      </c>
      <c r="D70" t="s">
        <v>2022</v>
      </c>
      <c r="I70" s="297" t="s">
        <v>287</v>
      </c>
    </row>
    <row r="71" spans="1:9" s="114" customFormat="1" x14ac:dyDescent="0.35">
      <c r="A71" t="s">
        <v>2055</v>
      </c>
      <c r="B71" t="s">
        <v>2074</v>
      </c>
      <c r="C71" t="s">
        <v>365</v>
      </c>
      <c r="D71" t="s">
        <v>93</v>
      </c>
      <c r="I71" s="297" t="s">
        <v>2310</v>
      </c>
    </row>
    <row r="72" spans="1:9" s="114" customFormat="1" x14ac:dyDescent="0.35">
      <c r="A72" t="s">
        <v>2108</v>
      </c>
      <c r="B72" t="s">
        <v>2109</v>
      </c>
      <c r="C72" t="s">
        <v>365</v>
      </c>
      <c r="D72" t="s">
        <v>93</v>
      </c>
      <c r="I72" s="297" t="s">
        <v>290</v>
      </c>
    </row>
    <row r="73" spans="1:9" s="114" customFormat="1" x14ac:dyDescent="0.35">
      <c r="A73" t="s">
        <v>2298</v>
      </c>
      <c r="B73" t="s">
        <v>2299</v>
      </c>
      <c r="C73" t="s">
        <v>365</v>
      </c>
      <c r="D73" t="s">
        <v>93</v>
      </c>
      <c r="I73" s="297" t="s">
        <v>292</v>
      </c>
    </row>
    <row r="74" spans="1:9" s="114" customFormat="1" x14ac:dyDescent="0.35">
      <c r="A74" t="s">
        <v>2300</v>
      </c>
      <c r="B74" t="s">
        <v>2301</v>
      </c>
      <c r="C74" t="s">
        <v>365</v>
      </c>
      <c r="D74" t="s">
        <v>93</v>
      </c>
      <c r="I74" s="297" t="s">
        <v>293</v>
      </c>
    </row>
    <row r="75" spans="1:9" s="114" customFormat="1" x14ac:dyDescent="0.35">
      <c r="A75" t="s">
        <v>2167</v>
      </c>
      <c r="B75" t="s">
        <v>2193</v>
      </c>
      <c r="C75" t="s">
        <v>365</v>
      </c>
      <c r="D75" t="s">
        <v>93</v>
      </c>
      <c r="I75" s="297" t="s">
        <v>294</v>
      </c>
    </row>
    <row r="76" spans="1:9" s="114" customFormat="1" x14ac:dyDescent="0.35">
      <c r="A76" t="s">
        <v>181</v>
      </c>
      <c r="B76" t="s">
        <v>1171</v>
      </c>
      <c r="C76" t="s">
        <v>365</v>
      </c>
      <c r="D76" t="s">
        <v>93</v>
      </c>
      <c r="I76" s="297" t="s">
        <v>298</v>
      </c>
    </row>
    <row r="77" spans="1:9" s="114" customFormat="1" x14ac:dyDescent="0.35">
      <c r="A77" t="s">
        <v>892</v>
      </c>
      <c r="B77" t="s">
        <v>1172</v>
      </c>
      <c r="C77" t="s">
        <v>365</v>
      </c>
      <c r="D77" t="s">
        <v>93</v>
      </c>
      <c r="I77" s="297" t="s">
        <v>244</v>
      </c>
    </row>
    <row r="78" spans="1:9" s="114" customFormat="1" x14ac:dyDescent="0.35">
      <c r="A78" t="s">
        <v>893</v>
      </c>
      <c r="B78" t="s">
        <v>1173</v>
      </c>
      <c r="C78" t="s">
        <v>365</v>
      </c>
      <c r="D78" t="s">
        <v>93</v>
      </c>
      <c r="I78" s="297" t="s">
        <v>245</v>
      </c>
    </row>
    <row r="79" spans="1:9" s="114" customFormat="1" x14ac:dyDescent="0.35">
      <c r="A79" t="s">
        <v>1072</v>
      </c>
      <c r="B79" t="s">
        <v>1174</v>
      </c>
      <c r="C79" t="s">
        <v>365</v>
      </c>
      <c r="D79" t="s">
        <v>93</v>
      </c>
      <c r="I79" s="297" t="s">
        <v>246</v>
      </c>
    </row>
    <row r="80" spans="1:9" s="114" customFormat="1" x14ac:dyDescent="0.35">
      <c r="A80" t="s">
        <v>1073</v>
      </c>
      <c r="B80" t="s">
        <v>1175</v>
      </c>
      <c r="C80" t="s">
        <v>365</v>
      </c>
      <c r="D80" t="s">
        <v>93</v>
      </c>
      <c r="I80" s="297" t="s">
        <v>247</v>
      </c>
    </row>
    <row r="81" spans="1:9" s="114" customFormat="1" x14ac:dyDescent="0.35">
      <c r="A81" t="s">
        <v>1074</v>
      </c>
      <c r="B81" t="s">
        <v>1176</v>
      </c>
      <c r="C81" t="s">
        <v>365</v>
      </c>
      <c r="D81" t="s">
        <v>93</v>
      </c>
      <c r="I81" s="297" t="s">
        <v>1328</v>
      </c>
    </row>
    <row r="82" spans="1:9" s="114" customFormat="1" x14ac:dyDescent="0.35">
      <c r="A82" t="s">
        <v>894</v>
      </c>
      <c r="B82" t="s">
        <v>1177</v>
      </c>
      <c r="C82" t="s">
        <v>365</v>
      </c>
      <c r="D82" t="s">
        <v>93</v>
      </c>
      <c r="I82" s="297" t="s">
        <v>311</v>
      </c>
    </row>
    <row r="83" spans="1:9" s="114" customFormat="1" x14ac:dyDescent="0.35">
      <c r="A83" t="s">
        <v>991</v>
      </c>
      <c r="B83" t="s">
        <v>1178</v>
      </c>
      <c r="C83" t="s">
        <v>365</v>
      </c>
      <c r="D83" t="s">
        <v>93</v>
      </c>
      <c r="I83" s="297" t="s">
        <v>256</v>
      </c>
    </row>
    <row r="84" spans="1:9" s="114" customFormat="1" x14ac:dyDescent="0.35">
      <c r="A84" t="s">
        <v>895</v>
      </c>
      <c r="B84" t="s">
        <v>1179</v>
      </c>
      <c r="C84" t="s">
        <v>365</v>
      </c>
      <c r="D84" t="s">
        <v>93</v>
      </c>
      <c r="I84" s="297" t="s">
        <v>814</v>
      </c>
    </row>
    <row r="85" spans="1:9" s="114" customFormat="1" x14ac:dyDescent="0.35">
      <c r="A85" t="s">
        <v>992</v>
      </c>
      <c r="B85" t="s">
        <v>1180</v>
      </c>
      <c r="C85" t="s">
        <v>365</v>
      </c>
      <c r="D85" t="s">
        <v>93</v>
      </c>
      <c r="I85" s="297" t="s">
        <v>257</v>
      </c>
    </row>
    <row r="86" spans="1:9" s="114" customFormat="1" x14ac:dyDescent="0.35">
      <c r="A86" t="s">
        <v>993</v>
      </c>
      <c r="B86" t="s">
        <v>1181</v>
      </c>
      <c r="C86" t="s">
        <v>365</v>
      </c>
      <c r="D86" t="s">
        <v>93</v>
      </c>
      <c r="I86" s="297" t="s">
        <v>2316</v>
      </c>
    </row>
    <row r="87" spans="1:9" s="114" customFormat="1" x14ac:dyDescent="0.35">
      <c r="A87" t="s">
        <v>994</v>
      </c>
      <c r="B87" t="s">
        <v>1182</v>
      </c>
      <c r="C87" t="s">
        <v>365</v>
      </c>
      <c r="D87" t="s">
        <v>93</v>
      </c>
      <c r="I87" s="297" t="s">
        <v>2318</v>
      </c>
    </row>
    <row r="88" spans="1:9" s="114" customFormat="1" x14ac:dyDescent="0.35">
      <c r="A88" t="s">
        <v>995</v>
      </c>
      <c r="B88" t="s">
        <v>1183</v>
      </c>
      <c r="C88" t="s">
        <v>365</v>
      </c>
      <c r="D88" t="s">
        <v>93</v>
      </c>
      <c r="I88" s="297" t="s">
        <v>188</v>
      </c>
    </row>
    <row r="89" spans="1:9" s="114" customFormat="1" x14ac:dyDescent="0.35">
      <c r="A89" t="s">
        <v>334</v>
      </c>
      <c r="B89" t="s">
        <v>1184</v>
      </c>
      <c r="C89" t="s">
        <v>362</v>
      </c>
      <c r="D89" t="s">
        <v>2022</v>
      </c>
      <c r="I89" s="297" t="s">
        <v>258</v>
      </c>
    </row>
    <row r="90" spans="1:9" s="114" customFormat="1" x14ac:dyDescent="0.35">
      <c r="A90" t="s">
        <v>335</v>
      </c>
      <c r="B90" t="s">
        <v>1185</v>
      </c>
      <c r="C90" t="s">
        <v>365</v>
      </c>
      <c r="D90" t="s">
        <v>436</v>
      </c>
      <c r="I90" s="297" t="s">
        <v>259</v>
      </c>
    </row>
    <row r="91" spans="1:9" s="114" customFormat="1" x14ac:dyDescent="0.35">
      <c r="A91" t="s">
        <v>312</v>
      </c>
      <c r="B91" t="s">
        <v>1186</v>
      </c>
      <c r="C91" t="s">
        <v>365</v>
      </c>
      <c r="D91" t="s">
        <v>436</v>
      </c>
      <c r="I91" s="297" t="s">
        <v>260</v>
      </c>
    </row>
    <row r="92" spans="1:9" s="114" customFormat="1" x14ac:dyDescent="0.35">
      <c r="A92" t="s">
        <v>896</v>
      </c>
      <c r="B92" t="s">
        <v>1187</v>
      </c>
      <c r="C92" t="s">
        <v>362</v>
      </c>
      <c r="D92" t="s">
        <v>2024</v>
      </c>
      <c r="I92" s="297" t="s">
        <v>2322</v>
      </c>
    </row>
    <row r="93" spans="1:9" s="114" customFormat="1" x14ac:dyDescent="0.35">
      <c r="A93" t="s">
        <v>313</v>
      </c>
      <c r="B93" t="s">
        <v>1188</v>
      </c>
      <c r="C93" t="s">
        <v>362</v>
      </c>
      <c r="D93" t="s">
        <v>436</v>
      </c>
      <c r="I93" s="297" t="s">
        <v>262</v>
      </c>
    </row>
    <row r="94" spans="1:9" s="114" customFormat="1" x14ac:dyDescent="0.35">
      <c r="A94" t="s">
        <v>314</v>
      </c>
      <c r="B94" t="s">
        <v>1189</v>
      </c>
      <c r="C94" t="s">
        <v>362</v>
      </c>
      <c r="D94" t="s">
        <v>436</v>
      </c>
      <c r="I94" s="297" t="s">
        <v>263</v>
      </c>
    </row>
    <row r="95" spans="1:9" s="114" customFormat="1" x14ac:dyDescent="0.35">
      <c r="A95" t="s">
        <v>570</v>
      </c>
      <c r="B95" t="s">
        <v>1190</v>
      </c>
      <c r="C95" t="s">
        <v>365</v>
      </c>
      <c r="D95" t="s">
        <v>401</v>
      </c>
      <c r="I95" s="297" t="s">
        <v>264</v>
      </c>
    </row>
    <row r="96" spans="1:9" s="114" customFormat="1" x14ac:dyDescent="0.35">
      <c r="A96" t="s">
        <v>315</v>
      </c>
      <c r="B96" t="s">
        <v>1191</v>
      </c>
      <c r="C96" t="s">
        <v>362</v>
      </c>
      <c r="D96" t="s">
        <v>436</v>
      </c>
      <c r="I96" s="297" t="s">
        <v>265</v>
      </c>
    </row>
    <row r="97" spans="1:9" s="114" customFormat="1" x14ac:dyDescent="0.35">
      <c r="A97" t="s">
        <v>700</v>
      </c>
      <c r="B97" t="s">
        <v>1192</v>
      </c>
      <c r="C97" t="s">
        <v>362</v>
      </c>
      <c r="D97" t="s">
        <v>436</v>
      </c>
      <c r="I97" s="297" t="s">
        <v>189</v>
      </c>
    </row>
    <row r="98" spans="1:9" s="114" customFormat="1" x14ac:dyDescent="0.35">
      <c r="A98" t="s">
        <v>2302</v>
      </c>
      <c r="B98" t="s">
        <v>2303</v>
      </c>
      <c r="C98" t="s">
        <v>365</v>
      </c>
      <c r="D98" t="s">
        <v>436</v>
      </c>
      <c r="I98" s="297" t="s">
        <v>815</v>
      </c>
    </row>
    <row r="99" spans="1:9" s="114" customFormat="1" x14ac:dyDescent="0.35">
      <c r="A99" t="s">
        <v>897</v>
      </c>
      <c r="B99" t="s">
        <v>1193</v>
      </c>
      <c r="C99" t="s">
        <v>365</v>
      </c>
      <c r="D99" t="s">
        <v>436</v>
      </c>
      <c r="I99" s="297" t="s">
        <v>1015</v>
      </c>
    </row>
    <row r="100" spans="1:9" s="114" customFormat="1" x14ac:dyDescent="0.35">
      <c r="A100" t="s">
        <v>789</v>
      </c>
      <c r="B100" t="s">
        <v>1194</v>
      </c>
      <c r="C100" t="s">
        <v>365</v>
      </c>
      <c r="D100" t="s">
        <v>436</v>
      </c>
      <c r="I100" s="297" t="s">
        <v>152</v>
      </c>
    </row>
    <row r="101" spans="1:9" s="114" customFormat="1" x14ac:dyDescent="0.35">
      <c r="A101" t="s">
        <v>126</v>
      </c>
      <c r="B101" t="s">
        <v>1195</v>
      </c>
      <c r="C101" t="s">
        <v>365</v>
      </c>
      <c r="D101" t="s">
        <v>436</v>
      </c>
      <c r="I101" s="297" t="s">
        <v>266</v>
      </c>
    </row>
    <row r="102" spans="1:9" s="114" customFormat="1" x14ac:dyDescent="0.35">
      <c r="A102" t="s">
        <v>996</v>
      </c>
      <c r="B102" t="s">
        <v>1196</v>
      </c>
      <c r="C102" t="s">
        <v>365</v>
      </c>
      <c r="D102" t="s">
        <v>436</v>
      </c>
      <c r="I102" s="297" t="s">
        <v>269</v>
      </c>
    </row>
    <row r="103" spans="1:9" s="114" customFormat="1" x14ac:dyDescent="0.35">
      <c r="A103" t="s">
        <v>316</v>
      </c>
      <c r="B103" t="s">
        <v>1197</v>
      </c>
      <c r="C103" t="s">
        <v>362</v>
      </c>
      <c r="D103" t="s">
        <v>2022</v>
      </c>
      <c r="I103" s="297" t="s">
        <v>270</v>
      </c>
    </row>
    <row r="104" spans="1:9" s="114" customFormat="1" x14ac:dyDescent="0.35">
      <c r="A104" t="s">
        <v>317</v>
      </c>
      <c r="B104" t="s">
        <v>1198</v>
      </c>
      <c r="C104" t="s">
        <v>362</v>
      </c>
      <c r="D104" t="s">
        <v>2022</v>
      </c>
      <c r="I104" s="297" t="s">
        <v>271</v>
      </c>
    </row>
    <row r="105" spans="1:9" s="114" customFormat="1" x14ac:dyDescent="0.35">
      <c r="A105" t="s">
        <v>318</v>
      </c>
      <c r="B105" t="s">
        <v>1199</v>
      </c>
      <c r="C105" t="s">
        <v>365</v>
      </c>
      <c r="D105" t="s">
        <v>90</v>
      </c>
      <c r="I105" s="297" t="s">
        <v>70</v>
      </c>
    </row>
    <row r="106" spans="1:9" s="114" customFormat="1" x14ac:dyDescent="0.35">
      <c r="A106" t="s">
        <v>997</v>
      </c>
      <c r="B106" t="s">
        <v>1200</v>
      </c>
      <c r="C106" t="s">
        <v>362</v>
      </c>
      <c r="D106" t="s">
        <v>2022</v>
      </c>
      <c r="I106" s="297" t="s">
        <v>71</v>
      </c>
    </row>
    <row r="107" spans="1:9" s="114" customFormat="1" x14ac:dyDescent="0.35">
      <c r="A107" t="s">
        <v>701</v>
      </c>
      <c r="B107" t="s">
        <v>1201</v>
      </c>
      <c r="C107" t="s">
        <v>362</v>
      </c>
      <c r="D107" t="s">
        <v>2025</v>
      </c>
      <c r="I107" s="297" t="s">
        <v>1016</v>
      </c>
    </row>
    <row r="108" spans="1:9" s="114" customFormat="1" x14ac:dyDescent="0.35">
      <c r="A108" t="s">
        <v>319</v>
      </c>
      <c r="B108" t="s">
        <v>1202</v>
      </c>
      <c r="C108" t="s">
        <v>362</v>
      </c>
      <c r="D108" t="s">
        <v>94</v>
      </c>
      <c r="I108" s="297" t="s">
        <v>1017</v>
      </c>
    </row>
    <row r="109" spans="1:9" s="114" customFormat="1" x14ac:dyDescent="0.35">
      <c r="A109" t="s">
        <v>571</v>
      </c>
      <c r="B109" t="s">
        <v>1203</v>
      </c>
      <c r="C109" t="s">
        <v>362</v>
      </c>
      <c r="D109" t="s">
        <v>94</v>
      </c>
      <c r="I109" s="297" t="s">
        <v>1018</v>
      </c>
    </row>
    <row r="110" spans="1:9" s="114" customFormat="1" x14ac:dyDescent="0.35">
      <c r="A110" t="s">
        <v>115</v>
      </c>
      <c r="B110" t="s">
        <v>1204</v>
      </c>
      <c r="C110" t="s">
        <v>362</v>
      </c>
      <c r="D110" t="s">
        <v>94</v>
      </c>
      <c r="I110" s="297" t="s">
        <v>277</v>
      </c>
    </row>
    <row r="111" spans="1:9" s="114" customFormat="1" x14ac:dyDescent="0.35">
      <c r="A111" t="s">
        <v>320</v>
      </c>
      <c r="B111" t="s">
        <v>1205</v>
      </c>
      <c r="C111" t="s">
        <v>362</v>
      </c>
      <c r="D111" t="s">
        <v>94</v>
      </c>
      <c r="I111" s="297" t="s">
        <v>278</v>
      </c>
    </row>
    <row r="112" spans="1:9" s="114" customFormat="1" x14ac:dyDescent="0.35">
      <c r="A112" t="s">
        <v>182</v>
      </c>
      <c r="B112" t="s">
        <v>1206</v>
      </c>
      <c r="C112" t="s">
        <v>362</v>
      </c>
      <c r="D112" t="s">
        <v>94</v>
      </c>
      <c r="I112" s="297" t="s">
        <v>817</v>
      </c>
    </row>
    <row r="113" spans="1:9" s="114" customFormat="1" x14ac:dyDescent="0.35">
      <c r="A113" t="s">
        <v>572</v>
      </c>
      <c r="B113" t="s">
        <v>1207</v>
      </c>
      <c r="C113" t="s">
        <v>362</v>
      </c>
      <c r="D113" t="s">
        <v>94</v>
      </c>
      <c r="I113" s="297" t="s">
        <v>280</v>
      </c>
    </row>
    <row r="114" spans="1:9" s="114" customFormat="1" x14ac:dyDescent="0.35">
      <c r="A114" t="s">
        <v>61</v>
      </c>
      <c r="B114" t="s">
        <v>1208</v>
      </c>
      <c r="C114" t="s">
        <v>362</v>
      </c>
      <c r="D114" t="s">
        <v>94</v>
      </c>
      <c r="I114" s="297" t="s">
        <v>212</v>
      </c>
    </row>
    <row r="115" spans="1:9" s="114" customFormat="1" x14ac:dyDescent="0.35">
      <c r="A115" t="s">
        <v>790</v>
      </c>
      <c r="B115" t="s">
        <v>1209</v>
      </c>
      <c r="C115" t="s">
        <v>365</v>
      </c>
      <c r="D115" t="s">
        <v>90</v>
      </c>
      <c r="I115" s="297" t="s">
        <v>215</v>
      </c>
    </row>
    <row r="116" spans="1:9" s="114" customFormat="1" x14ac:dyDescent="0.35">
      <c r="A116" t="s">
        <v>62</v>
      </c>
      <c r="B116" t="s">
        <v>1210</v>
      </c>
      <c r="C116" t="s">
        <v>365</v>
      </c>
      <c r="D116" t="s">
        <v>90</v>
      </c>
      <c r="I116" s="297" t="s">
        <v>216</v>
      </c>
    </row>
    <row r="117" spans="1:9" s="114" customFormat="1" x14ac:dyDescent="0.35">
      <c r="A117" t="s">
        <v>573</v>
      </c>
      <c r="B117" t="s">
        <v>1211</v>
      </c>
      <c r="C117" t="s">
        <v>365</v>
      </c>
      <c r="D117" t="s">
        <v>436</v>
      </c>
      <c r="I117" s="297" t="s">
        <v>2169</v>
      </c>
    </row>
    <row r="118" spans="1:9" s="114" customFormat="1" x14ac:dyDescent="0.35">
      <c r="A118" t="s">
        <v>100</v>
      </c>
      <c r="B118" t="s">
        <v>1212</v>
      </c>
      <c r="C118" t="s">
        <v>365</v>
      </c>
      <c r="D118" t="s">
        <v>436</v>
      </c>
      <c r="I118" s="297" t="s">
        <v>161</v>
      </c>
    </row>
    <row r="119" spans="1:9" s="114" customFormat="1" x14ac:dyDescent="0.35">
      <c r="A119" t="s">
        <v>898</v>
      </c>
      <c r="B119" t="s">
        <v>1213</v>
      </c>
      <c r="C119" t="s">
        <v>362</v>
      </c>
      <c r="D119" t="s">
        <v>2022</v>
      </c>
      <c r="I119" s="297" t="s">
        <v>222</v>
      </c>
    </row>
    <row r="120" spans="1:9" s="114" customFormat="1" x14ac:dyDescent="0.35">
      <c r="A120" t="s">
        <v>321</v>
      </c>
      <c r="B120" t="s">
        <v>1214</v>
      </c>
      <c r="C120" t="s">
        <v>362</v>
      </c>
      <c r="D120" t="s">
        <v>2022</v>
      </c>
      <c r="I120" s="297" t="s">
        <v>223</v>
      </c>
    </row>
    <row r="121" spans="1:9" s="114" customFormat="1" x14ac:dyDescent="0.35">
      <c r="A121" t="s">
        <v>322</v>
      </c>
      <c r="B121" t="s">
        <v>1215</v>
      </c>
      <c r="C121" t="s">
        <v>362</v>
      </c>
      <c r="D121" t="s">
        <v>2022</v>
      </c>
      <c r="I121" s="297" t="s">
        <v>224</v>
      </c>
    </row>
    <row r="122" spans="1:9" s="114" customFormat="1" x14ac:dyDescent="0.35">
      <c r="A122" t="s">
        <v>63</v>
      </c>
      <c r="B122" t="s">
        <v>1216</v>
      </c>
      <c r="C122" t="s">
        <v>365</v>
      </c>
      <c r="D122" t="s">
        <v>401</v>
      </c>
      <c r="I122" s="297" t="s">
        <v>225</v>
      </c>
    </row>
    <row r="123" spans="1:9" s="114" customFormat="1" x14ac:dyDescent="0.35">
      <c r="A123" t="s">
        <v>574</v>
      </c>
      <c r="B123" t="s">
        <v>1217</v>
      </c>
      <c r="C123" t="s">
        <v>365</v>
      </c>
      <c r="D123" t="s">
        <v>401</v>
      </c>
      <c r="I123" s="297" t="s">
        <v>226</v>
      </c>
    </row>
    <row r="124" spans="1:9" s="114" customFormat="1" x14ac:dyDescent="0.35">
      <c r="A124" t="s">
        <v>323</v>
      </c>
      <c r="B124" t="s">
        <v>1218</v>
      </c>
      <c r="C124" t="s">
        <v>365</v>
      </c>
      <c r="D124" t="s">
        <v>401</v>
      </c>
      <c r="I124" s="297" t="s">
        <v>227</v>
      </c>
    </row>
    <row r="125" spans="1:9" s="114" customFormat="1" x14ac:dyDescent="0.35">
      <c r="A125" t="s">
        <v>324</v>
      </c>
      <c r="B125" t="s">
        <v>1219</v>
      </c>
      <c r="C125" t="s">
        <v>362</v>
      </c>
      <c r="D125" t="s">
        <v>436</v>
      </c>
      <c r="I125" s="297" t="s">
        <v>228</v>
      </c>
    </row>
    <row r="126" spans="1:9" s="114" customFormat="1" x14ac:dyDescent="0.35">
      <c r="A126" t="s">
        <v>325</v>
      </c>
      <c r="B126" t="s">
        <v>1220</v>
      </c>
      <c r="C126" t="s">
        <v>362</v>
      </c>
      <c r="D126" t="s">
        <v>436</v>
      </c>
      <c r="I126" s="297" t="s">
        <v>229</v>
      </c>
    </row>
    <row r="127" spans="1:9" s="114" customFormat="1" x14ac:dyDescent="0.35">
      <c r="A127" t="s">
        <v>2304</v>
      </c>
      <c r="B127" t="s">
        <v>2305</v>
      </c>
      <c r="C127" t="s">
        <v>362</v>
      </c>
      <c r="D127" t="s">
        <v>2021</v>
      </c>
      <c r="I127" s="297" t="s">
        <v>230</v>
      </c>
    </row>
    <row r="128" spans="1:9" s="114" customFormat="1" x14ac:dyDescent="0.35">
      <c r="A128" t="s">
        <v>326</v>
      </c>
      <c r="B128" t="s">
        <v>1221</v>
      </c>
      <c r="C128" t="s">
        <v>365</v>
      </c>
      <c r="D128" t="s">
        <v>401</v>
      </c>
      <c r="I128" s="297" t="s">
        <v>231</v>
      </c>
    </row>
    <row r="129" spans="1:9" s="114" customFormat="1" x14ac:dyDescent="0.35">
      <c r="A129" t="s">
        <v>2413</v>
      </c>
      <c r="B129" t="s">
        <v>2414</v>
      </c>
      <c r="C129" t="s">
        <v>362</v>
      </c>
      <c r="D129" t="s">
        <v>436</v>
      </c>
      <c r="I129" s="297" t="s">
        <v>232</v>
      </c>
    </row>
    <row r="130" spans="1:9" s="114" customFormat="1" x14ac:dyDescent="0.35">
      <c r="A130" t="s">
        <v>998</v>
      </c>
      <c r="B130" t="s">
        <v>1222</v>
      </c>
      <c r="C130" t="s">
        <v>362</v>
      </c>
      <c r="D130" t="s">
        <v>436</v>
      </c>
      <c r="I130" s="297" t="s">
        <v>1026</v>
      </c>
    </row>
    <row r="131" spans="1:9" s="114" customFormat="1" x14ac:dyDescent="0.35">
      <c r="A131" t="s">
        <v>2056</v>
      </c>
      <c r="B131" t="s">
        <v>2075</v>
      </c>
      <c r="C131" t="s">
        <v>362</v>
      </c>
      <c r="D131" t="s">
        <v>436</v>
      </c>
      <c r="I131" s="297" t="s">
        <v>233</v>
      </c>
    </row>
    <row r="132" spans="1:9" s="114" customFormat="1" x14ac:dyDescent="0.35">
      <c r="A132" t="s">
        <v>327</v>
      </c>
      <c r="B132" t="s">
        <v>1223</v>
      </c>
      <c r="C132" t="s">
        <v>365</v>
      </c>
      <c r="D132" t="s">
        <v>436</v>
      </c>
      <c r="I132" s="297" t="s">
        <v>234</v>
      </c>
    </row>
    <row r="133" spans="1:9" s="114" customFormat="1" x14ac:dyDescent="0.35">
      <c r="A133" t="s">
        <v>328</v>
      </c>
      <c r="B133" t="s">
        <v>1224</v>
      </c>
      <c r="C133" t="s">
        <v>362</v>
      </c>
      <c r="D133" t="s">
        <v>94</v>
      </c>
      <c r="I133" s="297" t="s">
        <v>235</v>
      </c>
    </row>
    <row r="134" spans="1:9" s="114" customFormat="1" x14ac:dyDescent="0.35">
      <c r="A134" t="s">
        <v>575</v>
      </c>
      <c r="B134" t="s">
        <v>1225</v>
      </c>
      <c r="C134" t="s">
        <v>362</v>
      </c>
      <c r="D134" t="s">
        <v>2023</v>
      </c>
      <c r="I134" s="297" t="s">
        <v>236</v>
      </c>
    </row>
    <row r="135" spans="1:9" s="114" customFormat="1" x14ac:dyDescent="0.35">
      <c r="A135" t="s">
        <v>702</v>
      </c>
      <c r="B135" t="s">
        <v>1226</v>
      </c>
      <c r="C135" t="s">
        <v>365</v>
      </c>
      <c r="D135" t="s">
        <v>436</v>
      </c>
      <c r="I135" s="297" t="s">
        <v>2331</v>
      </c>
    </row>
    <row r="136" spans="1:9" s="114" customFormat="1" x14ac:dyDescent="0.35">
      <c r="A136" t="s">
        <v>703</v>
      </c>
      <c r="B136" t="s">
        <v>1227</v>
      </c>
      <c r="C136" t="s">
        <v>365</v>
      </c>
      <c r="D136" t="s">
        <v>436</v>
      </c>
      <c r="I136" s="297" t="s">
        <v>238</v>
      </c>
    </row>
    <row r="137" spans="1:9" s="114" customFormat="1" x14ac:dyDescent="0.35">
      <c r="A137" t="s">
        <v>576</v>
      </c>
      <c r="B137" t="s">
        <v>1228</v>
      </c>
      <c r="C137" t="s">
        <v>362</v>
      </c>
      <c r="D137" t="s">
        <v>2022</v>
      </c>
      <c r="I137" s="297" t="s">
        <v>239</v>
      </c>
    </row>
    <row r="138" spans="1:9" s="114" customFormat="1" x14ac:dyDescent="0.35">
      <c r="A138" t="s">
        <v>35</v>
      </c>
      <c r="B138" t="s">
        <v>1229</v>
      </c>
      <c r="C138" t="s">
        <v>362</v>
      </c>
      <c r="D138" t="s">
        <v>2021</v>
      </c>
      <c r="I138" s="297" t="s">
        <v>825</v>
      </c>
    </row>
    <row r="139" spans="1:9" s="114" customFormat="1" x14ac:dyDescent="0.35">
      <c r="A139" t="s">
        <v>899</v>
      </c>
      <c r="B139" t="s">
        <v>1230</v>
      </c>
      <c r="C139" t="s">
        <v>365</v>
      </c>
      <c r="D139" t="s">
        <v>401</v>
      </c>
      <c r="I139" s="297" t="s">
        <v>2333</v>
      </c>
    </row>
    <row r="140" spans="1:9" s="114" customFormat="1" x14ac:dyDescent="0.35">
      <c r="A140" t="s">
        <v>329</v>
      </c>
      <c r="B140" t="s">
        <v>1231</v>
      </c>
      <c r="C140" t="s">
        <v>362</v>
      </c>
      <c r="D140" t="s">
        <v>436</v>
      </c>
      <c r="I140" s="297" t="s">
        <v>2335</v>
      </c>
    </row>
    <row r="141" spans="1:9" s="114" customFormat="1" x14ac:dyDescent="0.35">
      <c r="A141" t="s">
        <v>273</v>
      </c>
      <c r="B141" t="s">
        <v>1232</v>
      </c>
      <c r="C141" t="s">
        <v>362</v>
      </c>
      <c r="D141" t="s">
        <v>436</v>
      </c>
      <c r="I141" s="297" t="s">
        <v>248</v>
      </c>
    </row>
    <row r="142" spans="1:9" s="114" customFormat="1" x14ac:dyDescent="0.35">
      <c r="A142" t="s">
        <v>274</v>
      </c>
      <c r="B142" t="s">
        <v>1233</v>
      </c>
      <c r="C142" t="s">
        <v>362</v>
      </c>
      <c r="D142" t="s">
        <v>436</v>
      </c>
      <c r="I142" s="297" t="s">
        <v>249</v>
      </c>
    </row>
    <row r="143" spans="1:9" s="114" customFormat="1" x14ac:dyDescent="0.35">
      <c r="A143" t="s">
        <v>2057</v>
      </c>
      <c r="B143" t="s">
        <v>2076</v>
      </c>
      <c r="C143" t="s">
        <v>365</v>
      </c>
      <c r="D143" t="s">
        <v>90</v>
      </c>
      <c r="I143" s="297" t="s">
        <v>250</v>
      </c>
    </row>
    <row r="144" spans="1:9" s="114" customFormat="1" x14ac:dyDescent="0.35">
      <c r="A144" t="s">
        <v>2058</v>
      </c>
      <c r="B144" t="s">
        <v>2077</v>
      </c>
      <c r="C144" t="s">
        <v>365</v>
      </c>
      <c r="D144" t="s">
        <v>90</v>
      </c>
      <c r="I144" s="297" t="s">
        <v>252</v>
      </c>
    </row>
    <row r="145" spans="1:9" s="114" customFormat="1" x14ac:dyDescent="0.35">
      <c r="A145" t="s">
        <v>64</v>
      </c>
      <c r="B145" t="s">
        <v>1234</v>
      </c>
      <c r="C145" t="s">
        <v>365</v>
      </c>
      <c r="D145" t="s">
        <v>436</v>
      </c>
      <c r="I145" s="297" t="s">
        <v>253</v>
      </c>
    </row>
    <row r="146" spans="1:9" s="114" customFormat="1" x14ac:dyDescent="0.35">
      <c r="A146" t="s">
        <v>791</v>
      </c>
      <c r="B146" t="s">
        <v>1235</v>
      </c>
      <c r="C146" t="s">
        <v>365</v>
      </c>
      <c r="D146" t="s">
        <v>436</v>
      </c>
      <c r="I146" s="297" t="s">
        <v>1108</v>
      </c>
    </row>
    <row r="147" spans="1:9" s="114" customFormat="1" x14ac:dyDescent="0.35">
      <c r="A147" t="s">
        <v>49</v>
      </c>
      <c r="B147" t="s">
        <v>1236</v>
      </c>
      <c r="C147" t="s">
        <v>362</v>
      </c>
      <c r="D147" t="s">
        <v>436</v>
      </c>
      <c r="I147" s="297" t="s">
        <v>2337</v>
      </c>
    </row>
    <row r="148" spans="1:9" s="114" customFormat="1" x14ac:dyDescent="0.35">
      <c r="A148" t="s">
        <v>36</v>
      </c>
      <c r="B148" t="s">
        <v>1237</v>
      </c>
      <c r="C148" t="s">
        <v>362</v>
      </c>
      <c r="D148" t="s">
        <v>436</v>
      </c>
      <c r="I148" s="297" t="s">
        <v>192</v>
      </c>
    </row>
    <row r="149" spans="1:9" s="114" customFormat="1" x14ac:dyDescent="0.35">
      <c r="A149" t="s">
        <v>704</v>
      </c>
      <c r="B149" t="s">
        <v>1238</v>
      </c>
      <c r="C149" t="s">
        <v>362</v>
      </c>
      <c r="D149" t="s">
        <v>94</v>
      </c>
      <c r="I149" s="297" t="s">
        <v>193</v>
      </c>
    </row>
    <row r="150" spans="1:9" s="114" customFormat="1" x14ac:dyDescent="0.35">
      <c r="A150" t="s">
        <v>792</v>
      </c>
      <c r="B150" t="s">
        <v>792</v>
      </c>
      <c r="C150" t="s">
        <v>362</v>
      </c>
      <c r="D150" t="s">
        <v>436</v>
      </c>
      <c r="I150" s="298" t="s">
        <v>194</v>
      </c>
    </row>
    <row r="151" spans="1:9" s="114" customFormat="1" x14ac:dyDescent="0.35">
      <c r="A151" t="s">
        <v>275</v>
      </c>
      <c r="B151" t="s">
        <v>1239</v>
      </c>
      <c r="C151" t="s">
        <v>362</v>
      </c>
      <c r="D151" t="s">
        <v>436</v>
      </c>
      <c r="I151" s="297" t="s">
        <v>195</v>
      </c>
    </row>
    <row r="152" spans="1:9" s="114" customFormat="1" x14ac:dyDescent="0.35">
      <c r="A152" t="s">
        <v>999</v>
      </c>
      <c r="B152" t="s">
        <v>1240</v>
      </c>
      <c r="C152" t="s">
        <v>365</v>
      </c>
      <c r="D152" t="s">
        <v>93</v>
      </c>
      <c r="I152" s="297" t="s">
        <v>196</v>
      </c>
    </row>
    <row r="153" spans="1:9" s="114" customFormat="1" x14ac:dyDescent="0.35">
      <c r="A153" t="s">
        <v>1000</v>
      </c>
      <c r="B153" t="s">
        <v>1241</v>
      </c>
      <c r="C153" t="s">
        <v>365</v>
      </c>
      <c r="D153" t="s">
        <v>93</v>
      </c>
      <c r="I153" s="297" t="s">
        <v>197</v>
      </c>
    </row>
    <row r="154" spans="1:9" s="114" customFormat="1" x14ac:dyDescent="0.35">
      <c r="A154" t="s">
        <v>1001</v>
      </c>
      <c r="B154" t="s">
        <v>1242</v>
      </c>
      <c r="C154" t="s">
        <v>365</v>
      </c>
      <c r="D154" t="s">
        <v>93</v>
      </c>
      <c r="I154" s="297" t="s">
        <v>199</v>
      </c>
    </row>
    <row r="155" spans="1:9" s="114" customFormat="1" x14ac:dyDescent="0.35">
      <c r="A155" t="s">
        <v>1002</v>
      </c>
      <c r="B155" t="s">
        <v>1243</v>
      </c>
      <c r="C155" t="s">
        <v>365</v>
      </c>
      <c r="D155" t="s">
        <v>93</v>
      </c>
      <c r="I155" s="297" t="s">
        <v>200</v>
      </c>
    </row>
    <row r="156" spans="1:9" s="114" customFormat="1" x14ac:dyDescent="0.35">
      <c r="A156" t="s">
        <v>2306</v>
      </c>
      <c r="B156" t="s">
        <v>2307</v>
      </c>
      <c r="C156" t="s">
        <v>362</v>
      </c>
      <c r="D156" t="s">
        <v>2023</v>
      </c>
      <c r="I156" s="297" t="s">
        <v>201</v>
      </c>
    </row>
    <row r="157" spans="1:9" s="114" customFormat="1" x14ac:dyDescent="0.35">
      <c r="A157" t="s">
        <v>183</v>
      </c>
      <c r="B157" t="s">
        <v>1244</v>
      </c>
      <c r="C157" t="s">
        <v>365</v>
      </c>
      <c r="D157" t="s">
        <v>401</v>
      </c>
      <c r="I157" s="297" t="s">
        <v>202</v>
      </c>
    </row>
    <row r="158" spans="1:9" s="114" customFormat="1" x14ac:dyDescent="0.35">
      <c r="A158" t="s">
        <v>900</v>
      </c>
      <c r="B158" t="s">
        <v>1245</v>
      </c>
      <c r="C158" t="s">
        <v>365</v>
      </c>
      <c r="D158" t="s">
        <v>401</v>
      </c>
      <c r="I158" s="297" t="s">
        <v>203</v>
      </c>
    </row>
    <row r="159" spans="1:9" s="114" customFormat="1" x14ac:dyDescent="0.35">
      <c r="A159" t="s">
        <v>1075</v>
      </c>
      <c r="B159" t="s">
        <v>1246</v>
      </c>
      <c r="C159" t="s">
        <v>365</v>
      </c>
      <c r="D159" t="s">
        <v>401</v>
      </c>
      <c r="I159" s="297" t="s">
        <v>2170</v>
      </c>
    </row>
    <row r="160" spans="1:9" s="114" customFormat="1" x14ac:dyDescent="0.35">
      <c r="A160" t="s">
        <v>276</v>
      </c>
      <c r="B160" t="s">
        <v>1247</v>
      </c>
      <c r="C160" t="s">
        <v>365</v>
      </c>
      <c r="D160" t="s">
        <v>401</v>
      </c>
      <c r="I160" s="297" t="s">
        <v>204</v>
      </c>
    </row>
    <row r="161" spans="1:9" s="114" customFormat="1" x14ac:dyDescent="0.35">
      <c r="A161" t="s">
        <v>184</v>
      </c>
      <c r="B161" t="s">
        <v>1248</v>
      </c>
      <c r="C161" t="s">
        <v>365</v>
      </c>
      <c r="D161" t="s">
        <v>401</v>
      </c>
      <c r="I161" s="297" t="s">
        <v>2218</v>
      </c>
    </row>
    <row r="162" spans="1:9" s="114" customFormat="1" x14ac:dyDescent="0.35">
      <c r="A162" t="s">
        <v>793</v>
      </c>
      <c r="B162" t="s">
        <v>1249</v>
      </c>
      <c r="C162" t="s">
        <v>362</v>
      </c>
      <c r="D162" t="s">
        <v>436</v>
      </c>
      <c r="I162" s="297" t="s">
        <v>2219</v>
      </c>
    </row>
    <row r="163" spans="1:9" s="114" customFormat="1" x14ac:dyDescent="0.35">
      <c r="A163" t="s">
        <v>2308</v>
      </c>
      <c r="B163" t="s">
        <v>2309</v>
      </c>
      <c r="C163" t="s">
        <v>365</v>
      </c>
      <c r="D163" t="s">
        <v>93</v>
      </c>
      <c r="I163" s="297" t="s">
        <v>89</v>
      </c>
    </row>
    <row r="164" spans="1:9" s="114" customFormat="1" x14ac:dyDescent="0.35">
      <c r="A164" t="s">
        <v>794</v>
      </c>
      <c r="B164" t="s">
        <v>1250</v>
      </c>
      <c r="C164" t="s">
        <v>362</v>
      </c>
      <c r="D164" t="s">
        <v>436</v>
      </c>
      <c r="I164" s="297" t="s">
        <v>729</v>
      </c>
    </row>
    <row r="165" spans="1:9" s="114" customFormat="1" x14ac:dyDescent="0.35">
      <c r="A165" t="s">
        <v>795</v>
      </c>
      <c r="B165" t="s">
        <v>1251</v>
      </c>
      <c r="C165" t="s">
        <v>362</v>
      </c>
      <c r="D165" t="s">
        <v>2021</v>
      </c>
      <c r="I165" s="297" t="s">
        <v>205</v>
      </c>
    </row>
    <row r="166" spans="1:9" s="114" customFormat="1" x14ac:dyDescent="0.35">
      <c r="A166" t="s">
        <v>796</v>
      </c>
      <c r="B166" t="s">
        <v>1252</v>
      </c>
      <c r="C166" t="s">
        <v>362</v>
      </c>
      <c r="D166" t="s">
        <v>2021</v>
      </c>
      <c r="I166" s="297" t="s">
        <v>207</v>
      </c>
    </row>
    <row r="167" spans="1:9" s="114" customFormat="1" x14ac:dyDescent="0.35">
      <c r="A167" t="s">
        <v>797</v>
      </c>
      <c r="B167" t="s">
        <v>1253</v>
      </c>
      <c r="C167" t="s">
        <v>362</v>
      </c>
      <c r="D167" t="s">
        <v>436</v>
      </c>
      <c r="I167" s="297" t="s">
        <v>208</v>
      </c>
    </row>
    <row r="168" spans="1:9" s="114" customFormat="1" x14ac:dyDescent="0.35">
      <c r="A168" t="s">
        <v>798</v>
      </c>
      <c r="B168" t="s">
        <v>1254</v>
      </c>
      <c r="C168" t="s">
        <v>365</v>
      </c>
      <c r="D168" t="s">
        <v>401</v>
      </c>
      <c r="I168" s="297" t="s">
        <v>211</v>
      </c>
    </row>
    <row r="169" spans="1:9" s="114" customFormat="1" x14ac:dyDescent="0.35">
      <c r="A169" t="s">
        <v>348</v>
      </c>
      <c r="B169" t="s">
        <v>1255</v>
      </c>
      <c r="C169" t="s">
        <v>362</v>
      </c>
      <c r="D169" t="s">
        <v>2022</v>
      </c>
      <c r="I169" s="297" t="s">
        <v>663</v>
      </c>
    </row>
    <row r="170" spans="1:9" s="114" customFormat="1" x14ac:dyDescent="0.35">
      <c r="A170" t="s">
        <v>116</v>
      </c>
      <c r="B170" t="s">
        <v>1256</v>
      </c>
      <c r="C170" t="s">
        <v>365</v>
      </c>
      <c r="D170" t="s">
        <v>90</v>
      </c>
      <c r="I170" s="297" t="s">
        <v>2131</v>
      </c>
    </row>
    <row r="171" spans="1:9" s="114" customFormat="1" x14ac:dyDescent="0.35">
      <c r="A171" t="s">
        <v>349</v>
      </c>
      <c r="B171" t="s">
        <v>1257</v>
      </c>
      <c r="C171" t="s">
        <v>365</v>
      </c>
      <c r="D171" t="s">
        <v>90</v>
      </c>
      <c r="I171" s="297" t="s">
        <v>2132</v>
      </c>
    </row>
    <row r="172" spans="1:9" s="114" customFormat="1" x14ac:dyDescent="0.35">
      <c r="A172" t="s">
        <v>1003</v>
      </c>
      <c r="B172" t="s">
        <v>1258</v>
      </c>
      <c r="C172" t="s">
        <v>365</v>
      </c>
      <c r="D172" t="s">
        <v>401</v>
      </c>
      <c r="I172" s="297" t="s">
        <v>2348</v>
      </c>
    </row>
    <row r="173" spans="1:9" s="114" customFormat="1" x14ac:dyDescent="0.35">
      <c r="A173" t="s">
        <v>642</v>
      </c>
      <c r="B173" t="s">
        <v>1259</v>
      </c>
      <c r="C173" t="s">
        <v>365</v>
      </c>
      <c r="D173" t="s">
        <v>401</v>
      </c>
      <c r="I173" s="297" t="s">
        <v>73</v>
      </c>
    </row>
    <row r="174" spans="1:9" s="114" customFormat="1" x14ac:dyDescent="0.35">
      <c r="A174" t="s">
        <v>350</v>
      </c>
      <c r="B174" t="s">
        <v>1260</v>
      </c>
      <c r="C174" t="s">
        <v>365</v>
      </c>
      <c r="D174" t="s">
        <v>401</v>
      </c>
      <c r="I174" s="297" t="s">
        <v>172</v>
      </c>
    </row>
    <row r="175" spans="1:9" s="114" customFormat="1" x14ac:dyDescent="0.35">
      <c r="A175" t="s">
        <v>643</v>
      </c>
      <c r="B175" t="s">
        <v>1261</v>
      </c>
      <c r="C175" t="s">
        <v>365</v>
      </c>
      <c r="D175" t="s">
        <v>401</v>
      </c>
      <c r="I175" s="297" t="s">
        <v>591</v>
      </c>
    </row>
    <row r="176" spans="1:9" s="114" customFormat="1" x14ac:dyDescent="0.35">
      <c r="A176" t="s">
        <v>127</v>
      </c>
      <c r="B176" t="s">
        <v>1262</v>
      </c>
      <c r="C176" t="s">
        <v>365</v>
      </c>
      <c r="D176" t="s">
        <v>401</v>
      </c>
      <c r="I176" s="297" t="s">
        <v>981</v>
      </c>
    </row>
    <row r="177" spans="1:9" s="114" customFormat="1" x14ac:dyDescent="0.35">
      <c r="A177" t="s">
        <v>705</v>
      </c>
      <c r="B177" t="s">
        <v>1263</v>
      </c>
      <c r="C177" t="s">
        <v>365</v>
      </c>
      <c r="D177" t="s">
        <v>401</v>
      </c>
      <c r="I177" s="297" t="s">
        <v>593</v>
      </c>
    </row>
    <row r="178" spans="1:9" s="114" customFormat="1" x14ac:dyDescent="0.35">
      <c r="A178" t="s">
        <v>799</v>
      </c>
      <c r="B178" t="s">
        <v>1264</v>
      </c>
      <c r="C178" t="s">
        <v>365</v>
      </c>
      <c r="D178" t="s">
        <v>401</v>
      </c>
      <c r="I178" s="297" t="s">
        <v>594</v>
      </c>
    </row>
    <row r="179" spans="1:9" s="114" customFormat="1" x14ac:dyDescent="0.35">
      <c r="A179" t="s">
        <v>351</v>
      </c>
      <c r="B179" t="s">
        <v>1265</v>
      </c>
      <c r="C179" t="s">
        <v>365</v>
      </c>
      <c r="D179" t="s">
        <v>401</v>
      </c>
      <c r="I179" s="297" t="s">
        <v>595</v>
      </c>
    </row>
    <row r="180" spans="1:9" s="114" customFormat="1" x14ac:dyDescent="0.35">
      <c r="A180" t="s">
        <v>140</v>
      </c>
      <c r="B180" t="s">
        <v>1266</v>
      </c>
      <c r="C180" t="s">
        <v>362</v>
      </c>
      <c r="D180" t="s">
        <v>2021</v>
      </c>
      <c r="I180" s="297" t="s">
        <v>2173</v>
      </c>
    </row>
    <row r="181" spans="1:9" s="114" customFormat="1" x14ac:dyDescent="0.35">
      <c r="A181" t="s">
        <v>352</v>
      </c>
      <c r="B181" t="s">
        <v>1267</v>
      </c>
      <c r="C181" t="s">
        <v>362</v>
      </c>
      <c r="D181" t="s">
        <v>2021</v>
      </c>
      <c r="I181" s="297" t="s">
        <v>605</v>
      </c>
    </row>
    <row r="182" spans="1:9" s="114" customFormat="1" x14ac:dyDescent="0.35">
      <c r="A182" t="s">
        <v>706</v>
      </c>
      <c r="B182" t="s">
        <v>1268</v>
      </c>
      <c r="C182" t="s">
        <v>362</v>
      </c>
      <c r="D182" t="s">
        <v>2026</v>
      </c>
      <c r="I182" s="297" t="s">
        <v>606</v>
      </c>
    </row>
    <row r="183" spans="1:9" s="114" customFormat="1" x14ac:dyDescent="0.35">
      <c r="A183" t="s">
        <v>353</v>
      </c>
      <c r="B183" t="s">
        <v>1269</v>
      </c>
      <c r="C183" t="s">
        <v>362</v>
      </c>
      <c r="D183" t="s">
        <v>436</v>
      </c>
      <c r="I183" s="297" t="s">
        <v>597</v>
      </c>
    </row>
    <row r="184" spans="1:9" s="114" customFormat="1" x14ac:dyDescent="0.35">
      <c r="A184" t="s">
        <v>282</v>
      </c>
      <c r="B184" t="s">
        <v>1270</v>
      </c>
      <c r="C184" t="s">
        <v>362</v>
      </c>
      <c r="D184" t="s">
        <v>436</v>
      </c>
      <c r="I184" s="297" t="s">
        <v>598</v>
      </c>
    </row>
    <row r="185" spans="1:9" s="114" customFormat="1" x14ac:dyDescent="0.35">
      <c r="A185" t="s">
        <v>800</v>
      </c>
      <c r="B185" t="s">
        <v>1271</v>
      </c>
      <c r="C185" t="s">
        <v>362</v>
      </c>
      <c r="D185" t="s">
        <v>94</v>
      </c>
      <c r="I185" s="297" t="s">
        <v>599</v>
      </c>
    </row>
    <row r="186" spans="1:9" s="114" customFormat="1" x14ac:dyDescent="0.35">
      <c r="A186" t="s">
        <v>801</v>
      </c>
      <c r="B186" t="s">
        <v>1272</v>
      </c>
      <c r="C186" t="s">
        <v>365</v>
      </c>
      <c r="D186" t="s">
        <v>90</v>
      </c>
      <c r="I186" s="297" t="s">
        <v>600</v>
      </c>
    </row>
    <row r="187" spans="1:9" s="114" customFormat="1" x14ac:dyDescent="0.35">
      <c r="A187" t="s">
        <v>707</v>
      </c>
      <c r="B187" t="s">
        <v>1273</v>
      </c>
      <c r="C187" t="s">
        <v>365</v>
      </c>
      <c r="D187" t="s">
        <v>90</v>
      </c>
      <c r="I187" s="297" t="s">
        <v>541</v>
      </c>
    </row>
    <row r="188" spans="1:9" s="114" customFormat="1" x14ac:dyDescent="0.35">
      <c r="A188" t="s">
        <v>65</v>
      </c>
      <c r="B188" t="s">
        <v>1274</v>
      </c>
      <c r="C188" t="s">
        <v>362</v>
      </c>
      <c r="D188" t="s">
        <v>94</v>
      </c>
      <c r="I188" s="297" t="s">
        <v>542</v>
      </c>
    </row>
    <row r="189" spans="1:9" s="114" customFormat="1" x14ac:dyDescent="0.35">
      <c r="A189" t="s">
        <v>66</v>
      </c>
      <c r="B189" t="s">
        <v>1275</v>
      </c>
      <c r="C189" t="s">
        <v>362</v>
      </c>
      <c r="D189" t="s">
        <v>94</v>
      </c>
      <c r="I189" s="297" t="s">
        <v>543</v>
      </c>
    </row>
    <row r="190" spans="1:9" s="114" customFormat="1" x14ac:dyDescent="0.35">
      <c r="A190" t="s">
        <v>67</v>
      </c>
      <c r="B190" t="s">
        <v>1276</v>
      </c>
      <c r="C190" t="s">
        <v>362</v>
      </c>
      <c r="D190" t="s">
        <v>94</v>
      </c>
      <c r="I190" s="297" t="s">
        <v>834</v>
      </c>
    </row>
    <row r="191" spans="1:9" s="114" customFormat="1" x14ac:dyDescent="0.35">
      <c r="A191" t="s">
        <v>68</v>
      </c>
      <c r="B191" t="s">
        <v>1277</v>
      </c>
      <c r="C191" t="s">
        <v>362</v>
      </c>
      <c r="D191" t="s">
        <v>94</v>
      </c>
      <c r="I191" s="297" t="s">
        <v>544</v>
      </c>
    </row>
    <row r="192" spans="1:9" s="114" customFormat="1" x14ac:dyDescent="0.35">
      <c r="A192" t="s">
        <v>708</v>
      </c>
      <c r="B192" t="s">
        <v>1278</v>
      </c>
      <c r="C192" t="s">
        <v>362</v>
      </c>
      <c r="D192" t="s">
        <v>94</v>
      </c>
      <c r="I192" s="297" t="s">
        <v>545</v>
      </c>
    </row>
    <row r="193" spans="1:9" s="114" customFormat="1" x14ac:dyDescent="0.35">
      <c r="A193" t="s">
        <v>56</v>
      </c>
      <c r="B193" t="s">
        <v>1279</v>
      </c>
      <c r="C193" t="s">
        <v>362</v>
      </c>
      <c r="D193" t="s">
        <v>436</v>
      </c>
      <c r="I193" s="297" t="s">
        <v>1581</v>
      </c>
    </row>
    <row r="194" spans="1:9" s="114" customFormat="1" x14ac:dyDescent="0.35">
      <c r="A194" t="s">
        <v>283</v>
      </c>
      <c r="B194" t="s">
        <v>1280</v>
      </c>
      <c r="C194" t="s">
        <v>362</v>
      </c>
      <c r="D194" t="s">
        <v>436</v>
      </c>
      <c r="I194" s="297" t="s">
        <v>546</v>
      </c>
    </row>
    <row r="195" spans="1:9" s="114" customFormat="1" x14ac:dyDescent="0.35">
      <c r="A195" t="s">
        <v>284</v>
      </c>
      <c r="B195" t="s">
        <v>1281</v>
      </c>
      <c r="C195" t="s">
        <v>362</v>
      </c>
      <c r="D195" t="s">
        <v>2022</v>
      </c>
      <c r="I195" s="297" t="s">
        <v>616</v>
      </c>
    </row>
    <row r="196" spans="1:9" s="114" customFormat="1" x14ac:dyDescent="0.35">
      <c r="A196" t="s">
        <v>285</v>
      </c>
      <c r="B196" t="s">
        <v>1282</v>
      </c>
      <c r="C196" t="s">
        <v>362</v>
      </c>
      <c r="D196" t="s">
        <v>2022</v>
      </c>
      <c r="I196" s="297" t="s">
        <v>617</v>
      </c>
    </row>
    <row r="197" spans="1:9" s="114" customFormat="1" x14ac:dyDescent="0.35">
      <c r="A197" t="s">
        <v>286</v>
      </c>
      <c r="B197" t="s">
        <v>1283</v>
      </c>
      <c r="C197" t="s">
        <v>365</v>
      </c>
      <c r="D197" t="s">
        <v>401</v>
      </c>
      <c r="I197" s="297" t="s">
        <v>618</v>
      </c>
    </row>
    <row r="198" spans="1:9" s="114" customFormat="1" x14ac:dyDescent="0.35">
      <c r="A198" t="s">
        <v>85</v>
      </c>
      <c r="B198" t="s">
        <v>1284</v>
      </c>
      <c r="C198" t="s">
        <v>362</v>
      </c>
      <c r="D198" t="s">
        <v>436</v>
      </c>
      <c r="I198" s="297" t="s">
        <v>619</v>
      </c>
    </row>
    <row r="199" spans="1:9" s="114" customFormat="1" x14ac:dyDescent="0.35">
      <c r="A199" t="s">
        <v>287</v>
      </c>
      <c r="B199" t="s">
        <v>1285</v>
      </c>
      <c r="C199" t="s">
        <v>362</v>
      </c>
      <c r="D199" t="s">
        <v>436</v>
      </c>
      <c r="I199" s="297" t="s">
        <v>2174</v>
      </c>
    </row>
    <row r="200" spans="1:9" s="114" customFormat="1" x14ac:dyDescent="0.35">
      <c r="A200" t="s">
        <v>644</v>
      </c>
      <c r="B200" t="s">
        <v>1286</v>
      </c>
      <c r="C200" t="s">
        <v>365</v>
      </c>
      <c r="D200" t="s">
        <v>436</v>
      </c>
      <c r="I200" s="297" t="s">
        <v>620</v>
      </c>
    </row>
    <row r="201" spans="1:9" s="114" customFormat="1" x14ac:dyDescent="0.35">
      <c r="A201" t="s">
        <v>2310</v>
      </c>
      <c r="B201" t="s">
        <v>2311</v>
      </c>
      <c r="C201" t="s">
        <v>365</v>
      </c>
      <c r="D201" t="s">
        <v>436</v>
      </c>
      <c r="I201" s="297" t="s">
        <v>74</v>
      </c>
    </row>
    <row r="202" spans="1:9" s="114" customFormat="1" x14ac:dyDescent="0.35">
      <c r="A202" t="s">
        <v>69</v>
      </c>
      <c r="B202" t="s">
        <v>1287</v>
      </c>
      <c r="C202" t="s">
        <v>365</v>
      </c>
      <c r="D202" t="s">
        <v>436</v>
      </c>
      <c r="I202" s="297" t="s">
        <v>2412</v>
      </c>
    </row>
    <row r="203" spans="1:9" s="114" customFormat="1" x14ac:dyDescent="0.35">
      <c r="A203" t="s">
        <v>288</v>
      </c>
      <c r="B203" t="s">
        <v>1288</v>
      </c>
      <c r="C203" t="s">
        <v>365</v>
      </c>
      <c r="D203" t="s">
        <v>436</v>
      </c>
      <c r="I203" s="297" t="s">
        <v>621</v>
      </c>
    </row>
    <row r="204" spans="1:9" s="114" customFormat="1" x14ac:dyDescent="0.35">
      <c r="A204" t="s">
        <v>289</v>
      </c>
      <c r="B204" t="s">
        <v>1289</v>
      </c>
      <c r="C204" t="s">
        <v>365</v>
      </c>
      <c r="D204" t="s">
        <v>436</v>
      </c>
      <c r="I204" s="297" t="s">
        <v>624</v>
      </c>
    </row>
    <row r="205" spans="1:9" s="114" customFormat="1" x14ac:dyDescent="0.35">
      <c r="A205" t="s">
        <v>290</v>
      </c>
      <c r="B205" t="s">
        <v>1290</v>
      </c>
      <c r="C205" t="s">
        <v>365</v>
      </c>
      <c r="D205" t="s">
        <v>436</v>
      </c>
      <c r="I205" s="297" t="s">
        <v>625</v>
      </c>
    </row>
    <row r="206" spans="1:9" s="114" customFormat="1" x14ac:dyDescent="0.35">
      <c r="A206" t="s">
        <v>291</v>
      </c>
      <c r="B206" t="s">
        <v>1291</v>
      </c>
      <c r="C206" t="s">
        <v>365</v>
      </c>
      <c r="D206" t="s">
        <v>436</v>
      </c>
      <c r="I206" s="297" t="s">
        <v>626</v>
      </c>
    </row>
    <row r="207" spans="1:9" s="114" customFormat="1" x14ac:dyDescent="0.35">
      <c r="A207" t="s">
        <v>292</v>
      </c>
      <c r="B207" t="s">
        <v>1292</v>
      </c>
      <c r="C207" t="s">
        <v>365</v>
      </c>
      <c r="D207" t="s">
        <v>436</v>
      </c>
      <c r="I207" s="297" t="s">
        <v>628</v>
      </c>
    </row>
    <row r="208" spans="1:9" s="114" customFormat="1" x14ac:dyDescent="0.35">
      <c r="A208" t="s">
        <v>802</v>
      </c>
      <c r="B208" t="s">
        <v>1293</v>
      </c>
      <c r="C208" t="s">
        <v>365</v>
      </c>
      <c r="D208" t="s">
        <v>436</v>
      </c>
      <c r="I208" s="297" t="s">
        <v>1031</v>
      </c>
    </row>
    <row r="209" spans="1:9" s="114" customFormat="1" x14ac:dyDescent="0.35">
      <c r="A209" t="s">
        <v>1004</v>
      </c>
      <c r="B209" t="s">
        <v>1294</v>
      </c>
      <c r="C209" t="s">
        <v>365</v>
      </c>
      <c r="D209" t="s">
        <v>436</v>
      </c>
      <c r="I209" s="297" t="s">
        <v>1032</v>
      </c>
    </row>
    <row r="210" spans="1:9" s="114" customFormat="1" x14ac:dyDescent="0.35">
      <c r="A210" t="s">
        <v>577</v>
      </c>
      <c r="B210" t="s">
        <v>1295</v>
      </c>
      <c r="C210" t="s">
        <v>365</v>
      </c>
      <c r="D210" t="s">
        <v>436</v>
      </c>
      <c r="I210" s="297" t="s">
        <v>562</v>
      </c>
    </row>
    <row r="211" spans="1:9" s="114" customFormat="1" x14ac:dyDescent="0.35">
      <c r="A211" t="s">
        <v>86</v>
      </c>
      <c r="B211" t="s">
        <v>1296</v>
      </c>
      <c r="C211" t="s">
        <v>365</v>
      </c>
      <c r="D211" t="s">
        <v>436</v>
      </c>
      <c r="I211" s="297" t="s">
        <v>164</v>
      </c>
    </row>
    <row r="212" spans="1:9" s="114" customFormat="1" x14ac:dyDescent="0.35">
      <c r="A212" t="s">
        <v>709</v>
      </c>
      <c r="B212" t="s">
        <v>1297</v>
      </c>
      <c r="C212" t="s">
        <v>362</v>
      </c>
      <c r="D212" t="s">
        <v>2021</v>
      </c>
      <c r="I212" s="297" t="s">
        <v>842</v>
      </c>
    </row>
    <row r="213" spans="1:9" s="114" customFormat="1" x14ac:dyDescent="0.35">
      <c r="A213" t="s">
        <v>710</v>
      </c>
      <c r="B213" t="s">
        <v>1298</v>
      </c>
      <c r="C213" t="s">
        <v>362</v>
      </c>
      <c r="D213" t="s">
        <v>2021</v>
      </c>
      <c r="I213" s="297" t="s">
        <v>76</v>
      </c>
    </row>
    <row r="214" spans="1:9" s="114" customFormat="1" x14ac:dyDescent="0.35">
      <c r="A214" t="s">
        <v>37</v>
      </c>
      <c r="B214" t="s">
        <v>1299</v>
      </c>
      <c r="C214" t="s">
        <v>365</v>
      </c>
      <c r="D214" t="s">
        <v>401</v>
      </c>
      <c r="I214" s="297" t="s">
        <v>170</v>
      </c>
    </row>
    <row r="215" spans="1:9" s="114" customFormat="1" x14ac:dyDescent="0.35">
      <c r="A215" t="s">
        <v>293</v>
      </c>
      <c r="B215" t="s">
        <v>1300</v>
      </c>
      <c r="C215" t="s">
        <v>365</v>
      </c>
      <c r="D215" t="s">
        <v>401</v>
      </c>
      <c r="I215" s="297" t="s">
        <v>2363</v>
      </c>
    </row>
    <row r="216" spans="1:9" s="114" customFormat="1" x14ac:dyDescent="0.35">
      <c r="A216" t="s">
        <v>645</v>
      </c>
      <c r="B216" t="s">
        <v>1301</v>
      </c>
      <c r="C216" t="s">
        <v>362</v>
      </c>
      <c r="D216" t="s">
        <v>436</v>
      </c>
      <c r="I216" s="297" t="s">
        <v>512</v>
      </c>
    </row>
    <row r="217" spans="1:9" s="114" customFormat="1" x14ac:dyDescent="0.35">
      <c r="A217" t="s">
        <v>803</v>
      </c>
      <c r="B217" t="s">
        <v>1302</v>
      </c>
      <c r="C217" t="s">
        <v>362</v>
      </c>
      <c r="D217" t="s">
        <v>436</v>
      </c>
      <c r="I217" s="297" t="s">
        <v>513</v>
      </c>
    </row>
    <row r="218" spans="1:9" s="114" customFormat="1" x14ac:dyDescent="0.35">
      <c r="A218" t="s">
        <v>1005</v>
      </c>
      <c r="B218" t="s">
        <v>1303</v>
      </c>
      <c r="C218" t="s">
        <v>362</v>
      </c>
      <c r="D218" t="s">
        <v>436</v>
      </c>
      <c r="I218" s="297" t="s">
        <v>607</v>
      </c>
    </row>
    <row r="219" spans="1:9" s="114" customFormat="1" x14ac:dyDescent="0.35">
      <c r="A219" t="s">
        <v>1006</v>
      </c>
      <c r="B219" t="s">
        <v>1304</v>
      </c>
      <c r="C219" t="s">
        <v>362</v>
      </c>
      <c r="D219" t="s">
        <v>436</v>
      </c>
      <c r="I219" s="297" t="s">
        <v>165</v>
      </c>
    </row>
    <row r="220" spans="1:9" s="114" customFormat="1" x14ac:dyDescent="0.35">
      <c r="A220" t="s">
        <v>294</v>
      </c>
      <c r="B220" t="s">
        <v>2194</v>
      </c>
      <c r="C220" t="s">
        <v>362</v>
      </c>
      <c r="D220" t="s">
        <v>436</v>
      </c>
      <c r="I220" s="297" t="s">
        <v>514</v>
      </c>
    </row>
    <row r="221" spans="1:9" s="114" customFormat="1" x14ac:dyDescent="0.35">
      <c r="A221" t="s">
        <v>1007</v>
      </c>
      <c r="B221" t="s">
        <v>1305</v>
      </c>
      <c r="C221" t="s">
        <v>362</v>
      </c>
      <c r="D221" t="s">
        <v>436</v>
      </c>
      <c r="I221" s="297" t="s">
        <v>2365</v>
      </c>
    </row>
    <row r="222" spans="1:9" s="114" customFormat="1" x14ac:dyDescent="0.35">
      <c r="A222" t="s">
        <v>295</v>
      </c>
      <c r="B222" t="s">
        <v>1306</v>
      </c>
      <c r="C222" t="s">
        <v>362</v>
      </c>
      <c r="D222" t="s">
        <v>436</v>
      </c>
      <c r="I222" s="297" t="s">
        <v>2133</v>
      </c>
    </row>
    <row r="223" spans="1:9" s="114" customFormat="1" x14ac:dyDescent="0.35">
      <c r="A223" t="s">
        <v>296</v>
      </c>
      <c r="B223" t="s">
        <v>1307</v>
      </c>
      <c r="C223" t="s">
        <v>365</v>
      </c>
      <c r="D223" t="s">
        <v>90</v>
      </c>
      <c r="I223" s="297" t="s">
        <v>582</v>
      </c>
    </row>
    <row r="224" spans="1:9" s="114" customFormat="1" x14ac:dyDescent="0.35">
      <c r="A224" t="s">
        <v>646</v>
      </c>
      <c r="B224" t="s">
        <v>1308</v>
      </c>
      <c r="C224" t="s">
        <v>365</v>
      </c>
      <c r="D224" t="s">
        <v>90</v>
      </c>
      <c r="I224" s="297" t="s">
        <v>583</v>
      </c>
    </row>
    <row r="225" spans="1:9" s="114" customFormat="1" x14ac:dyDescent="0.35">
      <c r="A225" t="s">
        <v>647</v>
      </c>
      <c r="B225" t="s">
        <v>1309</v>
      </c>
      <c r="C225" t="s">
        <v>365</v>
      </c>
      <c r="D225" t="s">
        <v>90</v>
      </c>
      <c r="I225" s="297" t="s">
        <v>584</v>
      </c>
    </row>
    <row r="226" spans="1:9" s="114" customFormat="1" x14ac:dyDescent="0.35">
      <c r="A226" t="s">
        <v>648</v>
      </c>
      <c r="B226" t="s">
        <v>1310</v>
      </c>
      <c r="C226" t="s">
        <v>365</v>
      </c>
      <c r="D226" t="s">
        <v>90</v>
      </c>
      <c r="I226" s="297" t="s">
        <v>585</v>
      </c>
    </row>
    <row r="227" spans="1:9" s="114" customFormat="1" x14ac:dyDescent="0.35">
      <c r="A227" t="s">
        <v>1076</v>
      </c>
      <c r="B227" t="s">
        <v>1311</v>
      </c>
      <c r="C227" t="s">
        <v>365</v>
      </c>
      <c r="D227" t="s">
        <v>90</v>
      </c>
      <c r="I227" s="297" t="s">
        <v>586</v>
      </c>
    </row>
    <row r="228" spans="1:9" s="114" customFormat="1" x14ac:dyDescent="0.35">
      <c r="A228" t="s">
        <v>297</v>
      </c>
      <c r="B228" t="s">
        <v>1312</v>
      </c>
      <c r="C228" t="s">
        <v>362</v>
      </c>
      <c r="D228" t="s">
        <v>2021</v>
      </c>
      <c r="I228" s="297" t="s">
        <v>587</v>
      </c>
    </row>
    <row r="229" spans="1:9" s="114" customFormat="1" x14ac:dyDescent="0.35">
      <c r="A229" t="s">
        <v>298</v>
      </c>
      <c r="B229" t="s">
        <v>1313</v>
      </c>
      <c r="C229" t="s">
        <v>362</v>
      </c>
      <c r="D229" t="s">
        <v>2022</v>
      </c>
      <c r="I229" s="297" t="s">
        <v>588</v>
      </c>
    </row>
    <row r="230" spans="1:9" s="114" customFormat="1" x14ac:dyDescent="0.35">
      <c r="A230" t="s">
        <v>241</v>
      </c>
      <c r="B230" t="s">
        <v>1314</v>
      </c>
      <c r="C230" t="s">
        <v>362</v>
      </c>
      <c r="D230" t="s">
        <v>2021</v>
      </c>
      <c r="I230" s="297" t="s">
        <v>526</v>
      </c>
    </row>
    <row r="231" spans="1:9" s="114" customFormat="1" x14ac:dyDescent="0.35">
      <c r="A231" t="s">
        <v>242</v>
      </c>
      <c r="B231" t="s">
        <v>1315</v>
      </c>
      <c r="C231" t="s">
        <v>362</v>
      </c>
      <c r="D231" t="s">
        <v>2021</v>
      </c>
      <c r="I231" s="297" t="s">
        <v>527</v>
      </c>
    </row>
    <row r="232" spans="1:9" s="114" customFormat="1" x14ac:dyDescent="0.35">
      <c r="A232" t="s">
        <v>804</v>
      </c>
      <c r="B232" t="s">
        <v>1316</v>
      </c>
      <c r="C232" t="s">
        <v>362</v>
      </c>
      <c r="D232" t="s">
        <v>94</v>
      </c>
      <c r="I232" s="297" t="s">
        <v>101</v>
      </c>
    </row>
    <row r="233" spans="1:9" s="114" customFormat="1" x14ac:dyDescent="0.35">
      <c r="A233" t="s">
        <v>243</v>
      </c>
      <c r="B233" t="s">
        <v>1317</v>
      </c>
      <c r="C233" t="s">
        <v>365</v>
      </c>
      <c r="D233" t="s">
        <v>90</v>
      </c>
      <c r="I233" s="297" t="s">
        <v>171</v>
      </c>
    </row>
    <row r="234" spans="1:9" s="114" customFormat="1" x14ac:dyDescent="0.35">
      <c r="A234" t="s">
        <v>901</v>
      </c>
      <c r="B234" t="s">
        <v>1318</v>
      </c>
      <c r="C234" t="s">
        <v>362</v>
      </c>
      <c r="D234" t="s">
        <v>2023</v>
      </c>
      <c r="I234" s="297" t="s">
        <v>154</v>
      </c>
    </row>
    <row r="235" spans="1:9" s="114" customFormat="1" x14ac:dyDescent="0.35">
      <c r="A235" t="s">
        <v>244</v>
      </c>
      <c r="B235" t="s">
        <v>1319</v>
      </c>
      <c r="C235" t="s">
        <v>362</v>
      </c>
      <c r="D235" t="s">
        <v>94</v>
      </c>
      <c r="I235" s="297" t="s">
        <v>155</v>
      </c>
    </row>
    <row r="236" spans="1:9" s="114" customFormat="1" x14ac:dyDescent="0.35">
      <c r="A236" t="s">
        <v>245</v>
      </c>
      <c r="B236" t="s">
        <v>1320</v>
      </c>
      <c r="C236" t="s">
        <v>362</v>
      </c>
      <c r="D236" t="s">
        <v>94</v>
      </c>
      <c r="I236" s="297" t="s">
        <v>156</v>
      </c>
    </row>
    <row r="237" spans="1:9" s="114" customFormat="1" x14ac:dyDescent="0.35">
      <c r="A237" t="s">
        <v>246</v>
      </c>
      <c r="B237" t="s">
        <v>1321</v>
      </c>
      <c r="C237" t="s">
        <v>362</v>
      </c>
      <c r="D237" t="s">
        <v>94</v>
      </c>
      <c r="I237" s="297" t="s">
        <v>157</v>
      </c>
    </row>
    <row r="238" spans="1:9" s="114" customFormat="1" x14ac:dyDescent="0.35">
      <c r="A238" t="s">
        <v>649</v>
      </c>
      <c r="B238" t="s">
        <v>1322</v>
      </c>
      <c r="C238" t="s">
        <v>365</v>
      </c>
      <c r="D238" t="s">
        <v>90</v>
      </c>
      <c r="I238" s="297" t="s">
        <v>530</v>
      </c>
    </row>
    <row r="239" spans="1:9" s="114" customFormat="1" x14ac:dyDescent="0.35">
      <c r="A239" t="s">
        <v>711</v>
      </c>
      <c r="B239" t="s">
        <v>1323</v>
      </c>
      <c r="C239" t="s">
        <v>362</v>
      </c>
      <c r="D239" t="s">
        <v>2026</v>
      </c>
      <c r="I239" s="297" t="s">
        <v>531</v>
      </c>
    </row>
    <row r="240" spans="1:9" s="114" customFormat="1" x14ac:dyDescent="0.35">
      <c r="A240" t="s">
        <v>247</v>
      </c>
      <c r="B240" t="s">
        <v>1324</v>
      </c>
      <c r="C240" t="s">
        <v>362</v>
      </c>
      <c r="D240" t="s">
        <v>436</v>
      </c>
      <c r="I240" s="297" t="s">
        <v>532</v>
      </c>
    </row>
    <row r="241" spans="1:9" s="114" customFormat="1" x14ac:dyDescent="0.35">
      <c r="A241" t="s">
        <v>805</v>
      </c>
      <c r="B241" t="s">
        <v>1325</v>
      </c>
      <c r="C241" t="s">
        <v>362</v>
      </c>
      <c r="D241" t="s">
        <v>436</v>
      </c>
      <c r="I241" s="297" t="s">
        <v>847</v>
      </c>
    </row>
    <row r="242" spans="1:9" s="114" customFormat="1" x14ac:dyDescent="0.35">
      <c r="A242" t="s">
        <v>806</v>
      </c>
      <c r="B242" t="s">
        <v>1326</v>
      </c>
      <c r="C242" t="s">
        <v>362</v>
      </c>
      <c r="D242" t="s">
        <v>436</v>
      </c>
      <c r="I242" s="297" t="s">
        <v>533</v>
      </c>
    </row>
    <row r="243" spans="1:9" s="114" customFormat="1" x14ac:dyDescent="0.35">
      <c r="A243" t="s">
        <v>902</v>
      </c>
      <c r="B243" t="s">
        <v>1327</v>
      </c>
      <c r="C243" t="s">
        <v>362</v>
      </c>
      <c r="D243" t="s">
        <v>94</v>
      </c>
      <c r="I243" s="297" t="s">
        <v>158</v>
      </c>
    </row>
    <row r="244" spans="1:9" s="114" customFormat="1" x14ac:dyDescent="0.35">
      <c r="A244" t="s">
        <v>1328</v>
      </c>
      <c r="B244" t="s">
        <v>1329</v>
      </c>
      <c r="C244" t="s">
        <v>365</v>
      </c>
      <c r="D244" t="s">
        <v>436</v>
      </c>
      <c r="I244" s="297" t="s">
        <v>167</v>
      </c>
    </row>
    <row r="245" spans="1:9" s="114" customFormat="1" x14ac:dyDescent="0.35">
      <c r="A245" t="s">
        <v>1008</v>
      </c>
      <c r="B245" t="s">
        <v>1330</v>
      </c>
      <c r="C245" t="s">
        <v>362</v>
      </c>
      <c r="D245" t="s">
        <v>2021</v>
      </c>
      <c r="I245" s="297" t="s">
        <v>538</v>
      </c>
    </row>
    <row r="246" spans="1:9" s="114" customFormat="1" x14ac:dyDescent="0.35">
      <c r="A246" t="s">
        <v>1009</v>
      </c>
      <c r="B246" t="s">
        <v>1331</v>
      </c>
      <c r="C246" t="s">
        <v>362</v>
      </c>
      <c r="D246" t="s">
        <v>2021</v>
      </c>
      <c r="I246" s="297" t="s">
        <v>540</v>
      </c>
    </row>
    <row r="247" spans="1:9" s="114" customFormat="1" x14ac:dyDescent="0.35">
      <c r="A247" t="s">
        <v>1077</v>
      </c>
      <c r="B247" t="s">
        <v>1332</v>
      </c>
      <c r="C247" t="s">
        <v>362</v>
      </c>
      <c r="D247" t="s">
        <v>436</v>
      </c>
      <c r="I247" s="297" t="s">
        <v>754</v>
      </c>
    </row>
    <row r="248" spans="1:9" s="114" customFormat="1" x14ac:dyDescent="0.35">
      <c r="A248" t="s">
        <v>1078</v>
      </c>
      <c r="B248" t="s">
        <v>1333</v>
      </c>
      <c r="C248" t="s">
        <v>362</v>
      </c>
      <c r="D248" t="s">
        <v>2021</v>
      </c>
      <c r="I248" s="297" t="s">
        <v>848</v>
      </c>
    </row>
    <row r="249" spans="1:9" s="114" customFormat="1" x14ac:dyDescent="0.35">
      <c r="A249" t="s">
        <v>2110</v>
      </c>
      <c r="B249" t="s">
        <v>2111</v>
      </c>
      <c r="C249" t="s">
        <v>362</v>
      </c>
      <c r="D249" t="s">
        <v>2021</v>
      </c>
      <c r="I249" s="297" t="s">
        <v>482</v>
      </c>
    </row>
    <row r="250" spans="1:9" s="114" customFormat="1" x14ac:dyDescent="0.35">
      <c r="A250" t="s">
        <v>650</v>
      </c>
      <c r="B250" t="s">
        <v>1334</v>
      </c>
      <c r="C250" t="s">
        <v>362</v>
      </c>
      <c r="D250" t="s">
        <v>2022</v>
      </c>
      <c r="I250" s="297" t="s">
        <v>1044</v>
      </c>
    </row>
    <row r="251" spans="1:9" s="114" customFormat="1" x14ac:dyDescent="0.35">
      <c r="A251" t="s">
        <v>651</v>
      </c>
      <c r="B251" t="s">
        <v>1335</v>
      </c>
      <c r="C251" t="s">
        <v>362</v>
      </c>
      <c r="D251" t="s">
        <v>2022</v>
      </c>
      <c r="I251" s="297" t="s">
        <v>1045</v>
      </c>
    </row>
    <row r="252" spans="1:9" s="114" customFormat="1" x14ac:dyDescent="0.35">
      <c r="A252" t="s">
        <v>186</v>
      </c>
      <c r="B252" t="s">
        <v>1336</v>
      </c>
      <c r="C252" t="s">
        <v>362</v>
      </c>
      <c r="D252" t="s">
        <v>2022</v>
      </c>
      <c r="I252" s="297" t="s">
        <v>1046</v>
      </c>
    </row>
    <row r="253" spans="1:9" s="114" customFormat="1" x14ac:dyDescent="0.35">
      <c r="A253" t="s">
        <v>187</v>
      </c>
      <c r="B253" t="s">
        <v>187</v>
      </c>
      <c r="C253" t="s">
        <v>362</v>
      </c>
      <c r="D253" t="s">
        <v>2022</v>
      </c>
      <c r="I253" s="297" t="s">
        <v>483</v>
      </c>
    </row>
    <row r="254" spans="1:9" s="114" customFormat="1" x14ac:dyDescent="0.35">
      <c r="A254" t="s">
        <v>310</v>
      </c>
      <c r="B254" t="s">
        <v>1337</v>
      </c>
      <c r="C254" t="s">
        <v>362</v>
      </c>
      <c r="D254" t="s">
        <v>2022</v>
      </c>
      <c r="I254" s="297" t="s">
        <v>484</v>
      </c>
    </row>
    <row r="255" spans="1:9" s="114" customFormat="1" x14ac:dyDescent="0.35">
      <c r="A255" t="s">
        <v>807</v>
      </c>
      <c r="B255" t="s">
        <v>1338</v>
      </c>
      <c r="C255" t="s">
        <v>365</v>
      </c>
      <c r="D255" t="s">
        <v>401</v>
      </c>
      <c r="I255" s="297" t="s">
        <v>485</v>
      </c>
    </row>
    <row r="256" spans="1:9" s="114" customFormat="1" x14ac:dyDescent="0.35">
      <c r="A256" t="s">
        <v>808</v>
      </c>
      <c r="B256" t="s">
        <v>1339</v>
      </c>
      <c r="C256" t="s">
        <v>365</v>
      </c>
      <c r="D256" t="s">
        <v>401</v>
      </c>
      <c r="I256" s="297" t="s">
        <v>486</v>
      </c>
    </row>
    <row r="257" spans="1:9" s="114" customFormat="1" x14ac:dyDescent="0.35">
      <c r="A257" t="s">
        <v>1010</v>
      </c>
      <c r="B257" t="s">
        <v>1340</v>
      </c>
      <c r="C257" t="s">
        <v>365</v>
      </c>
      <c r="D257" t="s">
        <v>401</v>
      </c>
      <c r="I257" s="297" t="s">
        <v>547</v>
      </c>
    </row>
    <row r="258" spans="1:9" s="114" customFormat="1" x14ac:dyDescent="0.35">
      <c r="A258" t="s">
        <v>1011</v>
      </c>
      <c r="B258" t="s">
        <v>1341</v>
      </c>
      <c r="C258" t="s">
        <v>365</v>
      </c>
      <c r="D258" t="s">
        <v>401</v>
      </c>
      <c r="I258" s="297" t="s">
        <v>548</v>
      </c>
    </row>
    <row r="259" spans="1:9" s="114" customFormat="1" x14ac:dyDescent="0.35">
      <c r="A259" t="s">
        <v>1012</v>
      </c>
      <c r="B259" t="s">
        <v>1342</v>
      </c>
      <c r="C259" t="s">
        <v>365</v>
      </c>
      <c r="D259" t="s">
        <v>401</v>
      </c>
      <c r="I259" s="297" t="s">
        <v>550</v>
      </c>
    </row>
    <row r="260" spans="1:9" s="114" customFormat="1" x14ac:dyDescent="0.35">
      <c r="A260" t="s">
        <v>1013</v>
      </c>
      <c r="B260" t="s">
        <v>1343</v>
      </c>
      <c r="C260" t="s">
        <v>365</v>
      </c>
      <c r="D260" t="s">
        <v>401</v>
      </c>
      <c r="I260" s="297" t="s">
        <v>551</v>
      </c>
    </row>
    <row r="261" spans="1:9" s="114" customFormat="1" x14ac:dyDescent="0.35">
      <c r="A261" t="s">
        <v>38</v>
      </c>
      <c r="B261" t="s">
        <v>1344</v>
      </c>
      <c r="C261" t="s">
        <v>365</v>
      </c>
      <c r="D261" t="s">
        <v>401</v>
      </c>
      <c r="I261" s="297" t="s">
        <v>552</v>
      </c>
    </row>
    <row r="262" spans="1:9" s="114" customFormat="1" x14ac:dyDescent="0.35">
      <c r="A262" t="s">
        <v>39</v>
      </c>
      <c r="B262" t="s">
        <v>1345</v>
      </c>
      <c r="C262" t="s">
        <v>365</v>
      </c>
      <c r="D262" t="s">
        <v>401</v>
      </c>
      <c r="I262" s="297" t="s">
        <v>553</v>
      </c>
    </row>
    <row r="263" spans="1:9" s="114" customFormat="1" x14ac:dyDescent="0.35">
      <c r="A263" t="s">
        <v>1079</v>
      </c>
      <c r="B263" t="s">
        <v>1346</v>
      </c>
      <c r="C263" t="s">
        <v>365</v>
      </c>
      <c r="D263" t="s">
        <v>93</v>
      </c>
      <c r="I263" s="297" t="s">
        <v>168</v>
      </c>
    </row>
    <row r="264" spans="1:9" s="114" customFormat="1" x14ac:dyDescent="0.35">
      <c r="A264" t="s">
        <v>903</v>
      </c>
      <c r="B264" t="s">
        <v>1347</v>
      </c>
      <c r="C264" t="s">
        <v>365</v>
      </c>
      <c r="D264" t="s">
        <v>93</v>
      </c>
      <c r="I264" s="297" t="s">
        <v>169</v>
      </c>
    </row>
    <row r="265" spans="1:9" s="114" customFormat="1" x14ac:dyDescent="0.35">
      <c r="A265" t="s">
        <v>712</v>
      </c>
      <c r="B265" t="s">
        <v>1348</v>
      </c>
      <c r="C265" t="s">
        <v>365</v>
      </c>
      <c r="D265" t="s">
        <v>93</v>
      </c>
      <c r="I265" s="297" t="s">
        <v>556</v>
      </c>
    </row>
    <row r="266" spans="1:9" s="114" customFormat="1" x14ac:dyDescent="0.35">
      <c r="A266" t="s">
        <v>713</v>
      </c>
      <c r="B266" t="s">
        <v>1349</v>
      </c>
      <c r="C266" t="s">
        <v>365</v>
      </c>
      <c r="D266" t="s">
        <v>93</v>
      </c>
      <c r="I266" s="297" t="s">
        <v>557</v>
      </c>
    </row>
    <row r="267" spans="1:9" s="114" customFormat="1" x14ac:dyDescent="0.35">
      <c r="A267" t="s">
        <v>2112</v>
      </c>
      <c r="B267" t="s">
        <v>2113</v>
      </c>
      <c r="C267" t="s">
        <v>365</v>
      </c>
      <c r="D267" t="s">
        <v>93</v>
      </c>
      <c r="I267" s="297" t="s">
        <v>558</v>
      </c>
    </row>
    <row r="268" spans="1:9" s="114" customFormat="1" x14ac:dyDescent="0.35">
      <c r="A268" t="s">
        <v>2114</v>
      </c>
      <c r="B268" t="s">
        <v>2115</v>
      </c>
      <c r="C268" t="s">
        <v>365</v>
      </c>
      <c r="D268" t="s">
        <v>93</v>
      </c>
      <c r="I268" s="297" t="s">
        <v>559</v>
      </c>
    </row>
    <row r="269" spans="1:9" s="114" customFormat="1" x14ac:dyDescent="0.35">
      <c r="A269" t="s">
        <v>311</v>
      </c>
      <c r="B269" t="s">
        <v>1350</v>
      </c>
      <c r="C269" t="s">
        <v>362</v>
      </c>
      <c r="D269" t="s">
        <v>94</v>
      </c>
      <c r="I269" s="297" t="s">
        <v>759</v>
      </c>
    </row>
    <row r="270" spans="1:9" s="114" customFormat="1" x14ac:dyDescent="0.35">
      <c r="A270" t="s">
        <v>809</v>
      </c>
      <c r="B270" t="s">
        <v>1351</v>
      </c>
      <c r="C270" t="s">
        <v>365</v>
      </c>
      <c r="D270" t="s">
        <v>401</v>
      </c>
      <c r="I270" s="297" t="s">
        <v>500</v>
      </c>
    </row>
    <row r="271" spans="1:9" s="114" customFormat="1" x14ac:dyDescent="0.35">
      <c r="A271" t="s">
        <v>652</v>
      </c>
      <c r="B271" t="s">
        <v>1352</v>
      </c>
      <c r="C271" t="s">
        <v>365</v>
      </c>
      <c r="D271" t="s">
        <v>401</v>
      </c>
      <c r="I271" s="297" t="s">
        <v>501</v>
      </c>
    </row>
    <row r="272" spans="1:9" s="114" customFormat="1" x14ac:dyDescent="0.35">
      <c r="A272" t="s">
        <v>714</v>
      </c>
      <c r="B272" t="s">
        <v>1353</v>
      </c>
      <c r="C272" t="s">
        <v>365</v>
      </c>
      <c r="D272" t="s">
        <v>401</v>
      </c>
      <c r="I272" s="297" t="s">
        <v>504</v>
      </c>
    </row>
    <row r="273" spans="1:9" s="114" customFormat="1" x14ac:dyDescent="0.35">
      <c r="A273" t="s">
        <v>715</v>
      </c>
      <c r="B273" t="s">
        <v>1354</v>
      </c>
      <c r="C273" t="s">
        <v>365</v>
      </c>
      <c r="D273" t="s">
        <v>401</v>
      </c>
      <c r="I273" s="297" t="s">
        <v>506</v>
      </c>
    </row>
    <row r="274" spans="1:9" s="114" customFormat="1" x14ac:dyDescent="0.35">
      <c r="A274" t="s">
        <v>1080</v>
      </c>
      <c r="B274" t="s">
        <v>1355</v>
      </c>
      <c r="C274" t="s">
        <v>365</v>
      </c>
      <c r="D274" t="s">
        <v>401</v>
      </c>
      <c r="I274" s="297" t="s">
        <v>507</v>
      </c>
    </row>
    <row r="275" spans="1:9" s="114" customFormat="1" x14ac:dyDescent="0.35">
      <c r="A275" t="s">
        <v>1014</v>
      </c>
      <c r="B275" t="s">
        <v>1356</v>
      </c>
      <c r="C275" t="s">
        <v>365</v>
      </c>
      <c r="D275" t="s">
        <v>401</v>
      </c>
      <c r="I275" s="297" t="s">
        <v>508</v>
      </c>
    </row>
    <row r="276" spans="1:9" s="114" customFormat="1" x14ac:dyDescent="0.35">
      <c r="A276" t="s">
        <v>810</v>
      </c>
      <c r="B276" t="s">
        <v>1357</v>
      </c>
      <c r="C276" t="s">
        <v>362</v>
      </c>
      <c r="D276" t="s">
        <v>2024</v>
      </c>
      <c r="I276" s="297" t="s">
        <v>509</v>
      </c>
    </row>
    <row r="277" spans="1:9" s="114" customFormat="1" x14ac:dyDescent="0.35">
      <c r="A277" t="s">
        <v>811</v>
      </c>
      <c r="B277" t="s">
        <v>1358</v>
      </c>
      <c r="C277" t="s">
        <v>362</v>
      </c>
      <c r="D277" t="s">
        <v>436</v>
      </c>
      <c r="I277" s="297" t="s">
        <v>511</v>
      </c>
    </row>
    <row r="278" spans="1:9" s="114" customFormat="1" x14ac:dyDescent="0.35">
      <c r="A278" t="s">
        <v>812</v>
      </c>
      <c r="B278" t="s">
        <v>1359</v>
      </c>
      <c r="C278" t="s">
        <v>362</v>
      </c>
      <c r="D278" t="s">
        <v>436</v>
      </c>
      <c r="I278" s="297" t="s">
        <v>80</v>
      </c>
    </row>
    <row r="279" spans="1:9" s="114" customFormat="1" x14ac:dyDescent="0.35">
      <c r="A279" t="s">
        <v>813</v>
      </c>
      <c r="B279" t="s">
        <v>1360</v>
      </c>
      <c r="C279" t="s">
        <v>362</v>
      </c>
      <c r="D279" t="s">
        <v>2024</v>
      </c>
      <c r="I279" s="297" t="s">
        <v>440</v>
      </c>
    </row>
    <row r="280" spans="1:9" s="114" customFormat="1" x14ac:dyDescent="0.35">
      <c r="A280" t="s">
        <v>904</v>
      </c>
      <c r="B280" t="s">
        <v>1361</v>
      </c>
      <c r="C280" t="s">
        <v>362</v>
      </c>
      <c r="D280" t="s">
        <v>94</v>
      </c>
      <c r="I280" s="297" t="s">
        <v>121</v>
      </c>
    </row>
    <row r="281" spans="1:9" s="114" customFormat="1" x14ac:dyDescent="0.35">
      <c r="A281" t="s">
        <v>255</v>
      </c>
      <c r="B281" t="s">
        <v>1362</v>
      </c>
      <c r="C281" t="s">
        <v>365</v>
      </c>
      <c r="D281" t="s">
        <v>401</v>
      </c>
      <c r="I281" s="297" t="s">
        <v>122</v>
      </c>
    </row>
    <row r="282" spans="1:9" s="114" customFormat="1" x14ac:dyDescent="0.35">
      <c r="A282" t="s">
        <v>256</v>
      </c>
      <c r="B282" t="s">
        <v>1363</v>
      </c>
      <c r="C282" t="s">
        <v>362</v>
      </c>
      <c r="D282" t="s">
        <v>2023</v>
      </c>
      <c r="I282" s="297" t="s">
        <v>441</v>
      </c>
    </row>
    <row r="283" spans="1:9" s="114" customFormat="1" x14ac:dyDescent="0.35">
      <c r="A283" t="s">
        <v>814</v>
      </c>
      <c r="B283" t="s">
        <v>814</v>
      </c>
      <c r="C283" t="s">
        <v>362</v>
      </c>
      <c r="D283" t="s">
        <v>436</v>
      </c>
      <c r="I283" s="297" t="s">
        <v>442</v>
      </c>
    </row>
    <row r="284" spans="1:9" s="114" customFormat="1" x14ac:dyDescent="0.35">
      <c r="A284" t="s">
        <v>257</v>
      </c>
      <c r="B284" t="s">
        <v>1364</v>
      </c>
      <c r="C284" t="s">
        <v>362</v>
      </c>
      <c r="D284" t="s">
        <v>2024</v>
      </c>
      <c r="I284" s="297" t="s">
        <v>444</v>
      </c>
    </row>
    <row r="285" spans="1:9" s="114" customFormat="1" x14ac:dyDescent="0.35">
      <c r="A285" t="s">
        <v>2168</v>
      </c>
      <c r="B285" t="s">
        <v>2195</v>
      </c>
      <c r="C285" t="s">
        <v>365</v>
      </c>
      <c r="D285" t="s">
        <v>436</v>
      </c>
      <c r="I285" s="297" t="s">
        <v>517</v>
      </c>
    </row>
    <row r="286" spans="1:9" s="114" customFormat="1" x14ac:dyDescent="0.35">
      <c r="A286" t="s">
        <v>2312</v>
      </c>
      <c r="B286" t="s">
        <v>2313</v>
      </c>
      <c r="C286" s="296" t="s">
        <v>365</v>
      </c>
      <c r="D286" t="s">
        <v>436</v>
      </c>
      <c r="I286" s="297" t="s">
        <v>2178</v>
      </c>
    </row>
    <row r="287" spans="1:9" s="114" customFormat="1" x14ac:dyDescent="0.35">
      <c r="A287" t="s">
        <v>2415</v>
      </c>
      <c r="B287" t="s">
        <v>2416</v>
      </c>
      <c r="C287"/>
      <c r="D287" t="s">
        <v>436</v>
      </c>
      <c r="I287" s="297" t="s">
        <v>518</v>
      </c>
    </row>
    <row r="288" spans="1:9" s="114" customFormat="1" x14ac:dyDescent="0.35">
      <c r="A288" t="s">
        <v>2314</v>
      </c>
      <c r="B288" t="s">
        <v>2315</v>
      </c>
      <c r="C288" t="s">
        <v>365</v>
      </c>
      <c r="D288" t="s">
        <v>436</v>
      </c>
      <c r="I288" s="297" t="s">
        <v>1057</v>
      </c>
    </row>
    <row r="289" spans="1:9" s="114" customFormat="1" x14ac:dyDescent="0.35">
      <c r="A289" t="s">
        <v>2316</v>
      </c>
      <c r="B289" t="s">
        <v>2317</v>
      </c>
      <c r="C289" t="s">
        <v>365</v>
      </c>
      <c r="D289" t="s">
        <v>436</v>
      </c>
      <c r="I289" s="297" t="s">
        <v>143</v>
      </c>
    </row>
    <row r="290" spans="1:9" s="114" customFormat="1" x14ac:dyDescent="0.35">
      <c r="A290" t="s">
        <v>2318</v>
      </c>
      <c r="B290" t="s">
        <v>2319</v>
      </c>
      <c r="C290" t="s">
        <v>365</v>
      </c>
      <c r="D290" t="s">
        <v>436</v>
      </c>
      <c r="I290" s="297" t="s">
        <v>520</v>
      </c>
    </row>
    <row r="291" spans="1:9" s="114" customFormat="1" x14ac:dyDescent="0.35">
      <c r="A291" t="s">
        <v>905</v>
      </c>
      <c r="B291" t="s">
        <v>1365</v>
      </c>
      <c r="C291" t="s">
        <v>365</v>
      </c>
      <c r="D291" t="s">
        <v>436</v>
      </c>
      <c r="I291" s="297" t="s">
        <v>521</v>
      </c>
    </row>
    <row r="292" spans="1:9" s="114" customFormat="1" x14ac:dyDescent="0.35">
      <c r="A292" t="s">
        <v>906</v>
      </c>
      <c r="B292" t="s">
        <v>1366</v>
      </c>
      <c r="C292" t="s">
        <v>365</v>
      </c>
      <c r="D292" t="s">
        <v>436</v>
      </c>
      <c r="I292" s="297" t="s">
        <v>522</v>
      </c>
    </row>
    <row r="293" spans="1:9" s="114" customFormat="1" x14ac:dyDescent="0.35">
      <c r="A293" t="s">
        <v>188</v>
      </c>
      <c r="B293" t="s">
        <v>1367</v>
      </c>
      <c r="C293" t="s">
        <v>365</v>
      </c>
      <c r="D293" t="s">
        <v>401</v>
      </c>
      <c r="I293" s="297" t="s">
        <v>2134</v>
      </c>
    </row>
    <row r="294" spans="1:9" s="114" customFormat="1" x14ac:dyDescent="0.35">
      <c r="A294" t="s">
        <v>258</v>
      </c>
      <c r="B294" t="s">
        <v>1368</v>
      </c>
      <c r="C294" t="s">
        <v>362</v>
      </c>
      <c r="D294" t="s">
        <v>2022</v>
      </c>
      <c r="I294" s="297" t="s">
        <v>81</v>
      </c>
    </row>
    <row r="295" spans="1:9" s="114" customFormat="1" x14ac:dyDescent="0.35">
      <c r="A295" t="s">
        <v>259</v>
      </c>
      <c r="B295" t="s">
        <v>1369</v>
      </c>
      <c r="C295" t="s">
        <v>362</v>
      </c>
      <c r="D295" t="s">
        <v>2022</v>
      </c>
      <c r="I295" s="297" t="s">
        <v>82</v>
      </c>
    </row>
    <row r="296" spans="1:9" s="114" customFormat="1" x14ac:dyDescent="0.35">
      <c r="A296" t="s">
        <v>260</v>
      </c>
      <c r="B296" t="s">
        <v>1370</v>
      </c>
      <c r="C296" t="s">
        <v>362</v>
      </c>
      <c r="D296" t="s">
        <v>2022</v>
      </c>
      <c r="I296" s="297" t="s">
        <v>83</v>
      </c>
    </row>
    <row r="297" spans="1:9" s="114" customFormat="1" x14ac:dyDescent="0.35">
      <c r="A297" t="s">
        <v>261</v>
      </c>
      <c r="B297" t="s">
        <v>1371</v>
      </c>
      <c r="C297" t="s">
        <v>362</v>
      </c>
      <c r="D297" t="s">
        <v>436</v>
      </c>
      <c r="I297" s="297" t="s">
        <v>84</v>
      </c>
    </row>
    <row r="298" spans="1:9" s="114" customFormat="1" x14ac:dyDescent="0.35">
      <c r="A298" t="s">
        <v>2059</v>
      </c>
      <c r="B298" t="s">
        <v>2078</v>
      </c>
      <c r="C298" t="s">
        <v>365</v>
      </c>
      <c r="D298" t="s">
        <v>436</v>
      </c>
      <c r="I298" s="297" t="s">
        <v>22</v>
      </c>
    </row>
    <row r="299" spans="1:9" s="114" customFormat="1" x14ac:dyDescent="0.35">
      <c r="A299" t="s">
        <v>2320</v>
      </c>
      <c r="B299" t="s">
        <v>2321</v>
      </c>
      <c r="C299" t="s">
        <v>365</v>
      </c>
      <c r="D299" t="s">
        <v>436</v>
      </c>
      <c r="I299" s="297" t="s">
        <v>23</v>
      </c>
    </row>
    <row r="300" spans="1:9" s="114" customFormat="1" x14ac:dyDescent="0.35">
      <c r="A300" t="s">
        <v>2322</v>
      </c>
      <c r="B300" t="s">
        <v>2323</v>
      </c>
      <c r="C300" t="s">
        <v>365</v>
      </c>
      <c r="D300" t="s">
        <v>436</v>
      </c>
      <c r="I300" s="297" t="s">
        <v>24</v>
      </c>
    </row>
    <row r="301" spans="1:9" s="114" customFormat="1" x14ac:dyDescent="0.35">
      <c r="A301" t="s">
        <v>2324</v>
      </c>
      <c r="B301" t="s">
        <v>2325</v>
      </c>
      <c r="C301" t="s">
        <v>365</v>
      </c>
      <c r="D301" t="s">
        <v>436</v>
      </c>
      <c r="I301" s="297" t="s">
        <v>25</v>
      </c>
    </row>
    <row r="302" spans="1:9" s="114" customFormat="1" x14ac:dyDescent="0.35">
      <c r="A302" t="s">
        <v>907</v>
      </c>
      <c r="B302" t="s">
        <v>1372</v>
      </c>
      <c r="C302" t="s">
        <v>365</v>
      </c>
      <c r="D302" t="s">
        <v>436</v>
      </c>
      <c r="I302" s="297" t="s">
        <v>26</v>
      </c>
    </row>
    <row r="303" spans="1:9" s="114" customFormat="1" x14ac:dyDescent="0.35">
      <c r="A303" t="s">
        <v>653</v>
      </c>
      <c r="B303" t="s">
        <v>1373</v>
      </c>
      <c r="C303" t="s">
        <v>365</v>
      </c>
      <c r="D303" t="s">
        <v>436</v>
      </c>
      <c r="I303" s="297" t="s">
        <v>857</v>
      </c>
    </row>
    <row r="304" spans="1:9" s="114" customFormat="1" x14ac:dyDescent="0.35">
      <c r="A304" t="s">
        <v>654</v>
      </c>
      <c r="B304" t="s">
        <v>1374</v>
      </c>
      <c r="C304" t="s">
        <v>365</v>
      </c>
      <c r="D304" t="s">
        <v>436</v>
      </c>
      <c r="I304" s="297" t="s">
        <v>982</v>
      </c>
    </row>
    <row r="305" spans="1:9" s="114" customFormat="1" x14ac:dyDescent="0.35">
      <c r="A305" t="s">
        <v>908</v>
      </c>
      <c r="B305" t="s">
        <v>1375</v>
      </c>
      <c r="C305" t="s">
        <v>365</v>
      </c>
      <c r="D305" t="s">
        <v>436</v>
      </c>
      <c r="I305" s="297" t="s">
        <v>465</v>
      </c>
    </row>
    <row r="306" spans="1:9" s="114" customFormat="1" x14ac:dyDescent="0.35">
      <c r="A306" t="s">
        <v>909</v>
      </c>
      <c r="B306" t="s">
        <v>1376</v>
      </c>
      <c r="C306" t="s">
        <v>365</v>
      </c>
      <c r="D306" t="s">
        <v>436</v>
      </c>
      <c r="I306" s="297" t="s">
        <v>466</v>
      </c>
    </row>
    <row r="307" spans="1:9" s="114" customFormat="1" x14ac:dyDescent="0.35">
      <c r="A307" t="s">
        <v>262</v>
      </c>
      <c r="B307" t="s">
        <v>1377</v>
      </c>
      <c r="C307" t="s">
        <v>362</v>
      </c>
      <c r="D307" t="s">
        <v>94</v>
      </c>
      <c r="I307" s="297" t="s">
        <v>467</v>
      </c>
    </row>
    <row r="308" spans="1:9" s="114" customFormat="1" x14ac:dyDescent="0.35">
      <c r="A308" t="s">
        <v>263</v>
      </c>
      <c r="B308" t="s">
        <v>1378</v>
      </c>
      <c r="C308" t="s">
        <v>362</v>
      </c>
      <c r="D308" t="s">
        <v>2022</v>
      </c>
      <c r="I308" s="297" t="s">
        <v>2383</v>
      </c>
    </row>
    <row r="309" spans="1:9" s="114" customFormat="1" x14ac:dyDescent="0.35">
      <c r="A309" t="s">
        <v>264</v>
      </c>
      <c r="B309" t="s">
        <v>1379</v>
      </c>
      <c r="C309" t="s">
        <v>362</v>
      </c>
      <c r="D309" t="s">
        <v>2022</v>
      </c>
      <c r="I309" s="297" t="s">
        <v>1099</v>
      </c>
    </row>
    <row r="310" spans="1:9" s="114" customFormat="1" x14ac:dyDescent="0.35">
      <c r="A310" t="s">
        <v>265</v>
      </c>
      <c r="B310" t="s">
        <v>1380</v>
      </c>
      <c r="C310" t="s">
        <v>365</v>
      </c>
      <c r="D310" t="s">
        <v>401</v>
      </c>
      <c r="I310" s="297" t="s">
        <v>2385</v>
      </c>
    </row>
    <row r="311" spans="1:9" s="114" customFormat="1" x14ac:dyDescent="0.35">
      <c r="A311" t="s">
        <v>2326</v>
      </c>
      <c r="B311" t="s">
        <v>2327</v>
      </c>
      <c r="C311" t="s">
        <v>362</v>
      </c>
      <c r="D311" t="s">
        <v>436</v>
      </c>
      <c r="I311" s="297" t="s">
        <v>859</v>
      </c>
    </row>
    <row r="312" spans="1:9" s="114" customFormat="1" x14ac:dyDescent="0.35">
      <c r="A312" t="s">
        <v>189</v>
      </c>
      <c r="B312" t="s">
        <v>1381</v>
      </c>
      <c r="C312" t="s">
        <v>365</v>
      </c>
      <c r="D312" t="s">
        <v>93</v>
      </c>
      <c r="I312" s="297" t="s">
        <v>473</v>
      </c>
    </row>
    <row r="313" spans="1:9" s="114" customFormat="1" x14ac:dyDescent="0.35">
      <c r="A313" t="s">
        <v>815</v>
      </c>
      <c r="B313" t="s">
        <v>815</v>
      </c>
      <c r="C313" t="s">
        <v>365</v>
      </c>
      <c r="D313" t="s">
        <v>93</v>
      </c>
      <c r="I313" s="297" t="s">
        <v>476</v>
      </c>
    </row>
    <row r="314" spans="1:9" s="114" customFormat="1" x14ac:dyDescent="0.35">
      <c r="A314" t="s">
        <v>910</v>
      </c>
      <c r="B314" t="s">
        <v>1382</v>
      </c>
      <c r="C314" t="s">
        <v>362</v>
      </c>
      <c r="D314" t="s">
        <v>2021</v>
      </c>
      <c r="I314" s="297" t="s">
        <v>487</v>
      </c>
    </row>
    <row r="315" spans="1:9" s="114" customFormat="1" x14ac:dyDescent="0.35">
      <c r="A315" t="s">
        <v>1015</v>
      </c>
      <c r="B315" t="s">
        <v>1383</v>
      </c>
      <c r="C315" t="s">
        <v>365</v>
      </c>
      <c r="D315" t="s">
        <v>90</v>
      </c>
      <c r="I315" s="297" t="s">
        <v>2179</v>
      </c>
    </row>
    <row r="316" spans="1:9" s="114" customFormat="1" x14ac:dyDescent="0.35">
      <c r="A316" t="s">
        <v>152</v>
      </c>
      <c r="B316" t="s">
        <v>1384</v>
      </c>
      <c r="C316" t="s">
        <v>365</v>
      </c>
      <c r="D316" t="s">
        <v>90</v>
      </c>
      <c r="I316" s="297" t="s">
        <v>2180</v>
      </c>
    </row>
    <row r="317" spans="1:9" s="114" customFormat="1" x14ac:dyDescent="0.35">
      <c r="A317" t="s">
        <v>266</v>
      </c>
      <c r="B317" t="s">
        <v>1385</v>
      </c>
      <c r="C317" t="s">
        <v>365</v>
      </c>
      <c r="D317" t="s">
        <v>90</v>
      </c>
      <c r="I317" s="297" t="s">
        <v>488</v>
      </c>
    </row>
    <row r="318" spans="1:9" s="114" customFormat="1" x14ac:dyDescent="0.35">
      <c r="A318" t="s">
        <v>716</v>
      </c>
      <c r="B318" t="s">
        <v>1386</v>
      </c>
      <c r="C318" t="s">
        <v>362</v>
      </c>
      <c r="D318" t="s">
        <v>2021</v>
      </c>
      <c r="I318" s="297" t="s">
        <v>490</v>
      </c>
    </row>
    <row r="319" spans="1:9" s="114" customFormat="1" x14ac:dyDescent="0.35">
      <c r="A319" t="s">
        <v>267</v>
      </c>
      <c r="B319" t="s">
        <v>1387</v>
      </c>
      <c r="C319" t="s">
        <v>362</v>
      </c>
      <c r="D319" t="s">
        <v>2022</v>
      </c>
      <c r="I319" s="297" t="s">
        <v>491</v>
      </c>
    </row>
    <row r="320" spans="1:9" s="114" customFormat="1" x14ac:dyDescent="0.35">
      <c r="A320" t="s">
        <v>268</v>
      </c>
      <c r="B320" t="s">
        <v>1388</v>
      </c>
      <c r="C320" t="s">
        <v>362</v>
      </c>
      <c r="D320" t="s">
        <v>2022</v>
      </c>
      <c r="I320" s="297" t="s">
        <v>675</v>
      </c>
    </row>
    <row r="321" spans="1:9" s="114" customFormat="1" x14ac:dyDescent="0.35">
      <c r="A321" t="s">
        <v>269</v>
      </c>
      <c r="B321" t="s">
        <v>1389</v>
      </c>
      <c r="C321" t="s">
        <v>362</v>
      </c>
      <c r="D321" t="s">
        <v>436</v>
      </c>
      <c r="I321" s="297" t="s">
        <v>967</v>
      </c>
    </row>
    <row r="322" spans="1:9" s="114" customFormat="1" x14ac:dyDescent="0.35">
      <c r="A322" t="s">
        <v>270</v>
      </c>
      <c r="B322" t="s">
        <v>1390</v>
      </c>
      <c r="C322" t="s">
        <v>362</v>
      </c>
      <c r="D322" t="s">
        <v>436</v>
      </c>
      <c r="I322" s="297" t="s">
        <v>676</v>
      </c>
    </row>
    <row r="323" spans="1:9" s="114" customFormat="1" x14ac:dyDescent="0.35">
      <c r="A323" t="s">
        <v>271</v>
      </c>
      <c r="B323" t="s">
        <v>1391</v>
      </c>
      <c r="C323" t="s">
        <v>362</v>
      </c>
      <c r="D323" t="s">
        <v>436</v>
      </c>
      <c r="I323" s="297" t="s">
        <v>495</v>
      </c>
    </row>
    <row r="324" spans="1:9" s="114" customFormat="1" x14ac:dyDescent="0.35">
      <c r="A324" t="s">
        <v>272</v>
      </c>
      <c r="B324" t="s">
        <v>1392</v>
      </c>
      <c r="C324" t="s">
        <v>365</v>
      </c>
      <c r="D324" t="s">
        <v>401</v>
      </c>
      <c r="I324" s="297" t="s">
        <v>429</v>
      </c>
    </row>
    <row r="325" spans="1:9" s="114" customFormat="1" x14ac:dyDescent="0.35">
      <c r="A325" t="s">
        <v>141</v>
      </c>
      <c r="B325" t="s">
        <v>1393</v>
      </c>
      <c r="C325" t="s">
        <v>362</v>
      </c>
      <c r="D325" t="s">
        <v>2021</v>
      </c>
      <c r="I325" s="297" t="s">
        <v>432</v>
      </c>
    </row>
    <row r="326" spans="1:9" s="114" customFormat="1" x14ac:dyDescent="0.35">
      <c r="A326" t="s">
        <v>70</v>
      </c>
      <c r="B326" t="s">
        <v>1394</v>
      </c>
      <c r="C326" t="s">
        <v>365</v>
      </c>
      <c r="D326" t="s">
        <v>401</v>
      </c>
      <c r="I326" s="297" t="s">
        <v>1106</v>
      </c>
    </row>
    <row r="327" spans="1:9" s="114" customFormat="1" x14ac:dyDescent="0.35">
      <c r="A327" t="s">
        <v>71</v>
      </c>
      <c r="B327" t="s">
        <v>1395</v>
      </c>
      <c r="C327" t="s">
        <v>365</v>
      </c>
      <c r="D327" t="s">
        <v>401</v>
      </c>
      <c r="I327" s="297" t="s">
        <v>446</v>
      </c>
    </row>
    <row r="328" spans="1:9" s="114" customFormat="1" x14ac:dyDescent="0.35">
      <c r="A328" t="s">
        <v>717</v>
      </c>
      <c r="B328" t="s">
        <v>1396</v>
      </c>
      <c r="C328" t="s">
        <v>365</v>
      </c>
      <c r="D328" t="s">
        <v>90</v>
      </c>
      <c r="I328" s="297" t="s">
        <v>150</v>
      </c>
    </row>
    <row r="329" spans="1:9" s="114" customFormat="1" x14ac:dyDescent="0.35">
      <c r="A329" t="s">
        <v>816</v>
      </c>
      <c r="B329" t="s">
        <v>1397</v>
      </c>
      <c r="C329" t="s">
        <v>365</v>
      </c>
      <c r="D329" t="s">
        <v>436</v>
      </c>
      <c r="I329" s="297" t="s">
        <v>447</v>
      </c>
    </row>
    <row r="330" spans="1:9" s="114" customFormat="1" x14ac:dyDescent="0.35">
      <c r="A330" t="s">
        <v>718</v>
      </c>
      <c r="B330" t="s">
        <v>1398</v>
      </c>
      <c r="C330" t="s">
        <v>365</v>
      </c>
      <c r="D330" t="s">
        <v>436</v>
      </c>
      <c r="I330" s="297" t="s">
        <v>448</v>
      </c>
    </row>
    <row r="331" spans="1:9" s="114" customFormat="1" x14ac:dyDescent="0.35">
      <c r="A331" t="s">
        <v>1016</v>
      </c>
      <c r="B331" t="s">
        <v>1399</v>
      </c>
      <c r="C331" t="s">
        <v>365</v>
      </c>
      <c r="D331" t="s">
        <v>90</v>
      </c>
      <c r="I331" s="297" t="s">
        <v>449</v>
      </c>
    </row>
    <row r="332" spans="1:9" s="114" customFormat="1" x14ac:dyDescent="0.35">
      <c r="A332" t="s">
        <v>1017</v>
      </c>
      <c r="B332" t="s">
        <v>1400</v>
      </c>
      <c r="C332" t="s">
        <v>365</v>
      </c>
      <c r="D332" t="s">
        <v>90</v>
      </c>
      <c r="I332" s="297" t="s">
        <v>28</v>
      </c>
    </row>
    <row r="333" spans="1:9" s="114" customFormat="1" x14ac:dyDescent="0.35">
      <c r="A333" t="s">
        <v>1018</v>
      </c>
      <c r="B333" t="s">
        <v>1401</v>
      </c>
      <c r="C333" t="s">
        <v>365</v>
      </c>
      <c r="D333" t="s">
        <v>90</v>
      </c>
      <c r="I333" s="297" t="s">
        <v>185</v>
      </c>
    </row>
    <row r="334" spans="1:9" s="114" customFormat="1" x14ac:dyDescent="0.35">
      <c r="A334" t="s">
        <v>277</v>
      </c>
      <c r="B334" t="s">
        <v>1402</v>
      </c>
      <c r="C334" t="s">
        <v>365</v>
      </c>
      <c r="D334" t="s">
        <v>90</v>
      </c>
      <c r="I334" s="297" t="s">
        <v>144</v>
      </c>
    </row>
    <row r="335" spans="1:9" s="114" customFormat="1" x14ac:dyDescent="0.35">
      <c r="A335" t="s">
        <v>278</v>
      </c>
      <c r="B335" t="s">
        <v>1403</v>
      </c>
      <c r="C335" t="s">
        <v>365</v>
      </c>
      <c r="D335" t="s">
        <v>90</v>
      </c>
      <c r="I335" s="297" t="s">
        <v>2402</v>
      </c>
    </row>
    <row r="336" spans="1:9" s="114" customFormat="1" x14ac:dyDescent="0.35">
      <c r="A336" t="s">
        <v>817</v>
      </c>
      <c r="B336" t="s">
        <v>1404</v>
      </c>
      <c r="C336" t="s">
        <v>362</v>
      </c>
      <c r="D336" t="s">
        <v>90</v>
      </c>
      <c r="I336" s="297" t="s">
        <v>2404</v>
      </c>
    </row>
    <row r="337" spans="1:9" s="114" customFormat="1" x14ac:dyDescent="0.35">
      <c r="A337" t="s">
        <v>655</v>
      </c>
      <c r="B337" t="s">
        <v>1405</v>
      </c>
      <c r="C337" t="s">
        <v>362</v>
      </c>
      <c r="D337" t="s">
        <v>436</v>
      </c>
      <c r="I337" s="297" t="s">
        <v>2406</v>
      </c>
    </row>
    <row r="338" spans="1:9" s="114" customFormat="1" x14ac:dyDescent="0.35">
      <c r="A338" t="s">
        <v>656</v>
      </c>
      <c r="B338" t="s">
        <v>1406</v>
      </c>
      <c r="C338" t="s">
        <v>365</v>
      </c>
      <c r="D338" t="s">
        <v>401</v>
      </c>
      <c r="I338" s="297" t="s">
        <v>2408</v>
      </c>
    </row>
    <row r="339" spans="1:9" s="114" customFormat="1" x14ac:dyDescent="0.35">
      <c r="A339" t="s">
        <v>279</v>
      </c>
      <c r="B339" t="s">
        <v>1407</v>
      </c>
      <c r="C339" t="s">
        <v>365</v>
      </c>
      <c r="D339" t="s">
        <v>401</v>
      </c>
      <c r="I339" s="297" t="s">
        <v>1107</v>
      </c>
    </row>
    <row r="340" spans="1:9" s="114" customFormat="1" x14ac:dyDescent="0.35">
      <c r="A340" t="s">
        <v>719</v>
      </c>
      <c r="B340" t="s">
        <v>1408</v>
      </c>
      <c r="C340" t="s">
        <v>365</v>
      </c>
      <c r="D340" t="s">
        <v>401</v>
      </c>
      <c r="I340" s="297" t="s">
        <v>29</v>
      </c>
    </row>
    <row r="341" spans="1:9" s="114" customFormat="1" x14ac:dyDescent="0.35">
      <c r="A341" t="s">
        <v>720</v>
      </c>
      <c r="B341" t="s">
        <v>1409</v>
      </c>
      <c r="C341" t="s">
        <v>365</v>
      </c>
      <c r="D341" t="s">
        <v>401</v>
      </c>
      <c r="I341" s="297" t="s">
        <v>30</v>
      </c>
    </row>
    <row r="342" spans="1:9" s="114" customFormat="1" x14ac:dyDescent="0.35">
      <c r="A342" t="s">
        <v>818</v>
      </c>
      <c r="B342" t="s">
        <v>1410</v>
      </c>
      <c r="C342" t="s">
        <v>365</v>
      </c>
      <c r="D342" t="s">
        <v>401</v>
      </c>
      <c r="I342" s="297" t="s">
        <v>31</v>
      </c>
    </row>
    <row r="343" spans="1:9" s="114" customFormat="1" x14ac:dyDescent="0.35">
      <c r="A343" t="s">
        <v>721</v>
      </c>
      <c r="B343" t="s">
        <v>1411</v>
      </c>
      <c r="C343" t="s">
        <v>365</v>
      </c>
      <c r="D343" t="s">
        <v>401</v>
      </c>
      <c r="I343" s="297" t="s">
        <v>32</v>
      </c>
    </row>
    <row r="344" spans="1:9" s="114" customFormat="1" x14ac:dyDescent="0.35">
      <c r="A344" t="s">
        <v>722</v>
      </c>
      <c r="B344" t="s">
        <v>1412</v>
      </c>
      <c r="C344" t="s">
        <v>365</v>
      </c>
      <c r="D344" t="s">
        <v>401</v>
      </c>
      <c r="I344" s="297" t="s">
        <v>33</v>
      </c>
    </row>
    <row r="345" spans="1:9" s="114" customFormat="1" x14ac:dyDescent="0.35">
      <c r="A345" t="s">
        <v>819</v>
      </c>
      <c r="B345" t="s">
        <v>1413</v>
      </c>
      <c r="C345" t="s">
        <v>365</v>
      </c>
      <c r="D345" t="s">
        <v>401</v>
      </c>
      <c r="I345" s="297" t="s">
        <v>458</v>
      </c>
    </row>
    <row r="346" spans="1:9" s="114" customFormat="1" x14ac:dyDescent="0.35">
      <c r="A346" t="s">
        <v>820</v>
      </c>
      <c r="B346" t="s">
        <v>1414</v>
      </c>
      <c r="C346" t="s">
        <v>365</v>
      </c>
      <c r="D346" t="s">
        <v>401</v>
      </c>
      <c r="I346" s="297" t="s">
        <v>459</v>
      </c>
    </row>
    <row r="347" spans="1:9" s="114" customFormat="1" x14ac:dyDescent="0.35">
      <c r="A347" t="s">
        <v>911</v>
      </c>
      <c r="B347" t="s">
        <v>1415</v>
      </c>
      <c r="C347" t="s">
        <v>365</v>
      </c>
      <c r="D347" t="s">
        <v>401</v>
      </c>
      <c r="I347" s="297" t="s">
        <v>460</v>
      </c>
    </row>
    <row r="348" spans="1:9" s="114" customFormat="1" x14ac:dyDescent="0.35">
      <c r="A348" t="s">
        <v>1019</v>
      </c>
      <c r="B348" t="s">
        <v>1416</v>
      </c>
      <c r="C348" t="s">
        <v>365</v>
      </c>
      <c r="D348" t="s">
        <v>401</v>
      </c>
      <c r="I348" s="297" t="s">
        <v>462</v>
      </c>
    </row>
    <row r="349" spans="1:9" s="114" customFormat="1" x14ac:dyDescent="0.35">
      <c r="A349" t="s">
        <v>1020</v>
      </c>
      <c r="B349" t="s">
        <v>1417</v>
      </c>
      <c r="C349" t="s">
        <v>365</v>
      </c>
      <c r="D349" t="s">
        <v>401</v>
      </c>
      <c r="I349" s="297" t="s">
        <v>463</v>
      </c>
    </row>
    <row r="350" spans="1:9" s="114" customFormat="1" x14ac:dyDescent="0.35">
      <c r="A350" t="s">
        <v>912</v>
      </c>
      <c r="B350" t="s">
        <v>912</v>
      </c>
      <c r="C350" t="s">
        <v>365</v>
      </c>
      <c r="D350" t="s">
        <v>401</v>
      </c>
      <c r="I350" s="297" t="s">
        <v>437</v>
      </c>
    </row>
    <row r="351" spans="1:9" s="114" customFormat="1" x14ac:dyDescent="0.35">
      <c r="A351" t="s">
        <v>280</v>
      </c>
      <c r="B351" t="s">
        <v>1418</v>
      </c>
      <c r="C351" t="s">
        <v>365</v>
      </c>
      <c r="D351" t="s">
        <v>401</v>
      </c>
      <c r="I351" s="297" t="s">
        <v>439</v>
      </c>
    </row>
    <row r="352" spans="1:9" s="114" customFormat="1" x14ac:dyDescent="0.35">
      <c r="A352" t="s">
        <v>281</v>
      </c>
      <c r="B352" t="s">
        <v>1419</v>
      </c>
      <c r="C352" t="s">
        <v>365</v>
      </c>
      <c r="D352" t="s">
        <v>401</v>
      </c>
      <c r="I352" s="297" t="s">
        <v>2189</v>
      </c>
    </row>
    <row r="353" spans="1:9" s="114" customFormat="1" x14ac:dyDescent="0.35">
      <c r="A353" t="s">
        <v>212</v>
      </c>
      <c r="B353" t="s">
        <v>1420</v>
      </c>
      <c r="C353" t="s">
        <v>362</v>
      </c>
      <c r="D353" t="s">
        <v>2021</v>
      </c>
      <c r="I353" s="297" t="s">
        <v>409</v>
      </c>
    </row>
    <row r="354" spans="1:9" s="114" customFormat="1" x14ac:dyDescent="0.35">
      <c r="A354" t="s">
        <v>1021</v>
      </c>
      <c r="B354" t="s">
        <v>1421</v>
      </c>
      <c r="C354" t="s">
        <v>362</v>
      </c>
      <c r="D354" t="s">
        <v>2021</v>
      </c>
      <c r="I354" s="297" t="s">
        <v>410</v>
      </c>
    </row>
    <row r="355" spans="1:9" s="114" customFormat="1" x14ac:dyDescent="0.35">
      <c r="A355" t="s">
        <v>821</v>
      </c>
      <c r="B355" t="s">
        <v>1422</v>
      </c>
      <c r="C355" t="s">
        <v>362</v>
      </c>
      <c r="D355" t="s">
        <v>436</v>
      </c>
      <c r="I355"/>
    </row>
    <row r="356" spans="1:9" s="114" customFormat="1" x14ac:dyDescent="0.35">
      <c r="A356" t="s">
        <v>2060</v>
      </c>
      <c r="B356" t="s">
        <v>2079</v>
      </c>
      <c r="C356" t="s">
        <v>365</v>
      </c>
      <c r="D356" t="s">
        <v>436</v>
      </c>
      <c r="I356"/>
    </row>
    <row r="357" spans="1:9" s="114" customFormat="1" x14ac:dyDescent="0.35">
      <c r="A357" t="s">
        <v>913</v>
      </c>
      <c r="B357" t="s">
        <v>1424</v>
      </c>
      <c r="C357" t="s">
        <v>365</v>
      </c>
      <c r="D357" t="s">
        <v>436</v>
      </c>
      <c r="I357"/>
    </row>
    <row r="358" spans="1:9" s="114" customFormat="1" x14ac:dyDescent="0.35">
      <c r="A358" t="s">
        <v>213</v>
      </c>
      <c r="B358" t="s">
        <v>1423</v>
      </c>
      <c r="C358" t="s">
        <v>362</v>
      </c>
      <c r="D358" t="s">
        <v>436</v>
      </c>
      <c r="I358"/>
    </row>
    <row r="359" spans="1:9" s="114" customFormat="1" x14ac:dyDescent="0.35">
      <c r="A359" t="s">
        <v>214</v>
      </c>
      <c r="B359" t="s">
        <v>214</v>
      </c>
      <c r="C359" t="s">
        <v>362</v>
      </c>
      <c r="D359" t="s">
        <v>2022</v>
      </c>
      <c r="I359"/>
    </row>
    <row r="360" spans="1:9" s="114" customFormat="1" x14ac:dyDescent="0.35">
      <c r="A360" t="s">
        <v>215</v>
      </c>
      <c r="B360" t="s">
        <v>1425</v>
      </c>
      <c r="C360" t="s">
        <v>362</v>
      </c>
      <c r="D360" t="s">
        <v>2022</v>
      </c>
      <c r="I360"/>
    </row>
    <row r="361" spans="1:9" s="114" customFormat="1" x14ac:dyDescent="0.35">
      <c r="A361" t="s">
        <v>216</v>
      </c>
      <c r="B361" t="s">
        <v>1426</v>
      </c>
      <c r="C361" t="s">
        <v>362</v>
      </c>
      <c r="D361" t="s">
        <v>2022</v>
      </c>
      <c r="I361"/>
    </row>
    <row r="362" spans="1:9" s="114" customFormat="1" x14ac:dyDescent="0.35">
      <c r="A362" t="s">
        <v>217</v>
      </c>
      <c r="B362" t="s">
        <v>1427</v>
      </c>
      <c r="C362" t="s">
        <v>362</v>
      </c>
      <c r="D362" t="s">
        <v>436</v>
      </c>
      <c r="I362"/>
    </row>
    <row r="363" spans="1:9" s="114" customFormat="1" x14ac:dyDescent="0.35">
      <c r="A363" t="s">
        <v>914</v>
      </c>
      <c r="B363" t="s">
        <v>1428</v>
      </c>
      <c r="C363" t="s">
        <v>362</v>
      </c>
      <c r="D363" t="s">
        <v>2021</v>
      </c>
      <c r="I363"/>
    </row>
    <row r="364" spans="1:9" s="114" customFormat="1" x14ac:dyDescent="0.35">
      <c r="A364" t="s">
        <v>218</v>
      </c>
      <c r="B364" t="s">
        <v>1429</v>
      </c>
      <c r="C364" t="s">
        <v>362</v>
      </c>
      <c r="D364" t="s">
        <v>2021</v>
      </c>
      <c r="I364"/>
    </row>
    <row r="365" spans="1:9" s="114" customFormat="1" x14ac:dyDescent="0.35">
      <c r="A365" t="s">
        <v>822</v>
      </c>
      <c r="B365" t="s">
        <v>1430</v>
      </c>
      <c r="C365" t="s">
        <v>362</v>
      </c>
      <c r="D365" t="s">
        <v>436</v>
      </c>
      <c r="I365"/>
    </row>
    <row r="366" spans="1:9" s="114" customFormat="1" x14ac:dyDescent="0.35">
      <c r="A366" t="s">
        <v>2061</v>
      </c>
      <c r="B366" t="s">
        <v>2080</v>
      </c>
      <c r="C366" t="s">
        <v>362</v>
      </c>
      <c r="D366" t="s">
        <v>436</v>
      </c>
      <c r="I366"/>
    </row>
    <row r="367" spans="1:9" s="114" customFormat="1" x14ac:dyDescent="0.35">
      <c r="A367" t="s">
        <v>1081</v>
      </c>
      <c r="B367" t="s">
        <v>1431</v>
      </c>
      <c r="C367" t="s">
        <v>362</v>
      </c>
      <c r="D367" t="s">
        <v>2023</v>
      </c>
      <c r="I367"/>
    </row>
    <row r="368" spans="1:9" s="114" customFormat="1" x14ac:dyDescent="0.35">
      <c r="A368" t="s">
        <v>2116</v>
      </c>
      <c r="B368" t="s">
        <v>2117</v>
      </c>
      <c r="C368" t="s">
        <v>362</v>
      </c>
      <c r="D368" t="s">
        <v>2023</v>
      </c>
      <c r="I368"/>
    </row>
    <row r="369" spans="1:9" s="114" customFormat="1" x14ac:dyDescent="0.35">
      <c r="A369" t="s">
        <v>657</v>
      </c>
      <c r="B369" t="s">
        <v>1432</v>
      </c>
      <c r="C369" t="s">
        <v>362</v>
      </c>
      <c r="D369" t="s">
        <v>2025</v>
      </c>
      <c r="I369"/>
    </row>
    <row r="370" spans="1:9" s="114" customFormat="1" x14ac:dyDescent="0.35">
      <c r="A370" t="s">
        <v>219</v>
      </c>
      <c r="B370" t="s">
        <v>219</v>
      </c>
      <c r="C370" t="s">
        <v>362</v>
      </c>
      <c r="D370" t="s">
        <v>2025</v>
      </c>
      <c r="I370"/>
    </row>
    <row r="371" spans="1:9" s="114" customFormat="1" x14ac:dyDescent="0.35">
      <c r="A371" t="s">
        <v>220</v>
      </c>
      <c r="B371" t="s">
        <v>1433</v>
      </c>
      <c r="C371" t="s">
        <v>362</v>
      </c>
      <c r="D371" t="s">
        <v>2026</v>
      </c>
      <c r="I371"/>
    </row>
    <row r="372" spans="1:9" s="114" customFormat="1" x14ac:dyDescent="0.35">
      <c r="A372" t="s">
        <v>1022</v>
      </c>
      <c r="B372" t="s">
        <v>1434</v>
      </c>
      <c r="C372" t="s">
        <v>365</v>
      </c>
      <c r="D372" t="s">
        <v>436</v>
      </c>
      <c r="I372"/>
    </row>
    <row r="373" spans="1:9" s="114" customFormat="1" x14ac:dyDescent="0.35">
      <c r="A373" t="s">
        <v>1082</v>
      </c>
      <c r="B373" t="s">
        <v>1435</v>
      </c>
      <c r="C373" t="s">
        <v>362</v>
      </c>
      <c r="D373" t="s">
        <v>436</v>
      </c>
      <c r="I373"/>
    </row>
    <row r="374" spans="1:9" s="114" customFormat="1" x14ac:dyDescent="0.35">
      <c r="A374" t="s">
        <v>915</v>
      </c>
      <c r="B374" t="s">
        <v>1436</v>
      </c>
      <c r="C374" t="s">
        <v>365</v>
      </c>
      <c r="D374" t="s">
        <v>436</v>
      </c>
      <c r="I374"/>
    </row>
    <row r="375" spans="1:9" s="114" customFormat="1" x14ac:dyDescent="0.35">
      <c r="A375" t="s">
        <v>916</v>
      </c>
      <c r="B375" t="s">
        <v>1437</v>
      </c>
      <c r="C375" t="s">
        <v>365</v>
      </c>
      <c r="D375" t="s">
        <v>436</v>
      </c>
      <c r="I375"/>
    </row>
    <row r="376" spans="1:9" s="114" customFormat="1" x14ac:dyDescent="0.35">
      <c r="A376" t="s">
        <v>40</v>
      </c>
      <c r="B376" t="s">
        <v>1438</v>
      </c>
      <c r="C376" t="s">
        <v>365</v>
      </c>
      <c r="D376" t="s">
        <v>401</v>
      </c>
      <c r="I376"/>
    </row>
    <row r="377" spans="1:9" s="114" customFormat="1" x14ac:dyDescent="0.35">
      <c r="A377" t="s">
        <v>723</v>
      </c>
      <c r="B377" t="s">
        <v>1439</v>
      </c>
      <c r="C377" t="s">
        <v>365</v>
      </c>
      <c r="D377" t="s">
        <v>401</v>
      </c>
      <c r="I377"/>
    </row>
    <row r="378" spans="1:9" s="114" customFormat="1" x14ac:dyDescent="0.35">
      <c r="A378" t="s">
        <v>221</v>
      </c>
      <c r="B378" t="s">
        <v>1440</v>
      </c>
      <c r="C378" t="s">
        <v>365</v>
      </c>
      <c r="D378" t="s">
        <v>401</v>
      </c>
      <c r="I378"/>
    </row>
    <row r="379" spans="1:9" s="114" customFormat="1" x14ac:dyDescent="0.35">
      <c r="A379" t="s">
        <v>142</v>
      </c>
      <c r="B379" t="s">
        <v>1441</v>
      </c>
      <c r="C379" t="s">
        <v>365</v>
      </c>
      <c r="D379" t="s">
        <v>401</v>
      </c>
      <c r="I379"/>
    </row>
    <row r="380" spans="1:9" s="114" customFormat="1" x14ac:dyDescent="0.35">
      <c r="A380" t="s">
        <v>601</v>
      </c>
      <c r="B380" t="s">
        <v>1442</v>
      </c>
      <c r="C380" t="s">
        <v>365</v>
      </c>
      <c r="D380" t="s">
        <v>401</v>
      </c>
      <c r="I380"/>
    </row>
    <row r="381" spans="1:9" s="114" customFormat="1" x14ac:dyDescent="0.35">
      <c r="A381" t="s">
        <v>41</v>
      </c>
      <c r="B381" t="s">
        <v>1443</v>
      </c>
      <c r="C381" t="s">
        <v>365</v>
      </c>
      <c r="D381" t="s">
        <v>401</v>
      </c>
      <c r="I381"/>
    </row>
    <row r="382" spans="1:9" s="114" customFormat="1" x14ac:dyDescent="0.35">
      <c r="A382" t="s">
        <v>2328</v>
      </c>
      <c r="B382" t="s">
        <v>2329</v>
      </c>
      <c r="C382" t="s">
        <v>365</v>
      </c>
      <c r="D382" t="s">
        <v>401</v>
      </c>
      <c r="I382"/>
    </row>
    <row r="383" spans="1:9" s="114" customFormat="1" x14ac:dyDescent="0.35">
      <c r="A383" t="s">
        <v>917</v>
      </c>
      <c r="B383" t="s">
        <v>1444</v>
      </c>
      <c r="C383" t="s">
        <v>365</v>
      </c>
      <c r="D383" t="s">
        <v>401</v>
      </c>
      <c r="I383"/>
    </row>
    <row r="384" spans="1:9" s="114" customFormat="1" x14ac:dyDescent="0.35">
      <c r="A384" t="s">
        <v>724</v>
      </c>
      <c r="B384" t="s">
        <v>1445</v>
      </c>
      <c r="C384" t="s">
        <v>365</v>
      </c>
      <c r="D384" t="s">
        <v>401</v>
      </c>
      <c r="I384"/>
    </row>
    <row r="385" spans="1:9" s="114" customFormat="1" x14ac:dyDescent="0.35">
      <c r="A385" t="s">
        <v>918</v>
      </c>
      <c r="B385" t="s">
        <v>1446</v>
      </c>
      <c r="C385" t="s">
        <v>365</v>
      </c>
      <c r="D385" t="s">
        <v>401</v>
      </c>
      <c r="I385"/>
    </row>
    <row r="386" spans="1:9" s="114" customFormat="1" x14ac:dyDescent="0.35">
      <c r="A386" t="s">
        <v>919</v>
      </c>
      <c r="B386" t="s">
        <v>1447</v>
      </c>
      <c r="C386" t="s">
        <v>365</v>
      </c>
      <c r="D386" t="s">
        <v>401</v>
      </c>
      <c r="I386"/>
    </row>
    <row r="387" spans="1:9" s="114" customFormat="1" x14ac:dyDescent="0.35">
      <c r="A387" t="s">
        <v>920</v>
      </c>
      <c r="B387" t="s">
        <v>1448</v>
      </c>
      <c r="C387" t="s">
        <v>365</v>
      </c>
      <c r="D387" t="s">
        <v>401</v>
      </c>
      <c r="I387"/>
    </row>
    <row r="388" spans="1:9" s="114" customFormat="1" x14ac:dyDescent="0.35">
      <c r="A388" t="s">
        <v>921</v>
      </c>
      <c r="B388" t="s">
        <v>1449</v>
      </c>
      <c r="C388" t="s">
        <v>365</v>
      </c>
      <c r="D388" t="s">
        <v>401</v>
      </c>
      <c r="I388"/>
    </row>
    <row r="389" spans="1:9" s="114" customFormat="1" x14ac:dyDescent="0.35">
      <c r="A389" t="s">
        <v>1083</v>
      </c>
      <c r="B389" t="s">
        <v>1450</v>
      </c>
      <c r="C389" t="s">
        <v>365</v>
      </c>
      <c r="D389" t="s">
        <v>401</v>
      </c>
      <c r="I389"/>
    </row>
    <row r="390" spans="1:9" s="114" customFormat="1" x14ac:dyDescent="0.35">
      <c r="A390" t="s">
        <v>1084</v>
      </c>
      <c r="B390" t="s">
        <v>1451</v>
      </c>
      <c r="C390" t="s">
        <v>365</v>
      </c>
      <c r="D390" t="s">
        <v>436</v>
      </c>
      <c r="I390"/>
    </row>
    <row r="391" spans="1:9" s="114" customFormat="1" x14ac:dyDescent="0.35">
      <c r="A391" t="s">
        <v>658</v>
      </c>
      <c r="B391" t="s">
        <v>1452</v>
      </c>
      <c r="C391" t="s">
        <v>362</v>
      </c>
      <c r="D391" t="s">
        <v>436</v>
      </c>
      <c r="I391"/>
    </row>
    <row r="392" spans="1:9" s="114" customFormat="1" x14ac:dyDescent="0.35">
      <c r="A392" t="s">
        <v>659</v>
      </c>
      <c r="B392" t="s">
        <v>1453</v>
      </c>
      <c r="C392" t="s">
        <v>362</v>
      </c>
      <c r="D392" t="s">
        <v>436</v>
      </c>
      <c r="I392"/>
    </row>
    <row r="393" spans="1:9" s="114" customFormat="1" x14ac:dyDescent="0.35">
      <c r="A393" t="s">
        <v>2169</v>
      </c>
      <c r="B393" t="s">
        <v>2330</v>
      </c>
      <c r="C393" t="s">
        <v>365</v>
      </c>
      <c r="D393" t="s">
        <v>90</v>
      </c>
      <c r="I393"/>
    </row>
    <row r="394" spans="1:9" s="114" customFormat="1" x14ac:dyDescent="0.35">
      <c r="A394" t="s">
        <v>161</v>
      </c>
      <c r="B394" t="s">
        <v>1454</v>
      </c>
      <c r="C394" t="s">
        <v>362</v>
      </c>
      <c r="D394" t="s">
        <v>94</v>
      </c>
      <c r="I394"/>
    </row>
    <row r="395" spans="1:9" s="114" customFormat="1" x14ac:dyDescent="0.35">
      <c r="A395" t="s">
        <v>823</v>
      </c>
      <c r="B395" t="s">
        <v>1455</v>
      </c>
      <c r="C395" t="s">
        <v>365</v>
      </c>
      <c r="D395" t="s">
        <v>436</v>
      </c>
      <c r="I395"/>
    </row>
    <row r="396" spans="1:9" s="114" customFormat="1" x14ac:dyDescent="0.35">
      <c r="A396" t="s">
        <v>222</v>
      </c>
      <c r="B396" t="s">
        <v>1456</v>
      </c>
      <c r="C396" t="s">
        <v>362</v>
      </c>
      <c r="D396" t="s">
        <v>2026</v>
      </c>
      <c r="I396"/>
    </row>
    <row r="397" spans="1:9" s="114" customFormat="1" x14ac:dyDescent="0.35">
      <c r="A397" t="s">
        <v>223</v>
      </c>
      <c r="B397" t="s">
        <v>1457</v>
      </c>
      <c r="C397" t="s">
        <v>362</v>
      </c>
      <c r="D397" t="s">
        <v>2026</v>
      </c>
      <c r="I397"/>
    </row>
    <row r="398" spans="1:9" s="114" customFormat="1" x14ac:dyDescent="0.35">
      <c r="A398" t="s">
        <v>224</v>
      </c>
      <c r="B398" t="s">
        <v>1458</v>
      </c>
      <c r="C398" t="s">
        <v>362</v>
      </c>
      <c r="D398" t="s">
        <v>2026</v>
      </c>
      <c r="I398"/>
    </row>
    <row r="399" spans="1:9" s="114" customFormat="1" x14ac:dyDescent="0.35">
      <c r="A399" t="s">
        <v>225</v>
      </c>
      <c r="B399" t="s">
        <v>1459</v>
      </c>
      <c r="C399" t="s">
        <v>362</v>
      </c>
      <c r="D399" t="s">
        <v>2026</v>
      </c>
      <c r="I399"/>
    </row>
    <row r="400" spans="1:9" s="114" customFormat="1" x14ac:dyDescent="0.35">
      <c r="A400" t="s">
        <v>226</v>
      </c>
      <c r="B400" t="s">
        <v>1460</v>
      </c>
      <c r="C400" t="s">
        <v>362</v>
      </c>
      <c r="D400" t="s">
        <v>2026</v>
      </c>
      <c r="I400"/>
    </row>
    <row r="401" spans="1:9" s="114" customFormat="1" x14ac:dyDescent="0.35">
      <c r="A401" t="s">
        <v>227</v>
      </c>
      <c r="B401" t="s">
        <v>1461</v>
      </c>
      <c r="C401" t="s">
        <v>362</v>
      </c>
      <c r="D401" t="s">
        <v>2026</v>
      </c>
      <c r="I401"/>
    </row>
    <row r="402" spans="1:9" s="114" customFormat="1" x14ac:dyDescent="0.35">
      <c r="A402" t="s">
        <v>228</v>
      </c>
      <c r="B402" t="s">
        <v>1462</v>
      </c>
      <c r="C402" t="s">
        <v>362</v>
      </c>
      <c r="D402" t="s">
        <v>2026</v>
      </c>
      <c r="I402"/>
    </row>
    <row r="403" spans="1:9" s="114" customFormat="1" x14ac:dyDescent="0.35">
      <c r="A403" t="s">
        <v>229</v>
      </c>
      <c r="B403" t="s">
        <v>1463</v>
      </c>
      <c r="C403" t="s">
        <v>362</v>
      </c>
      <c r="D403" t="s">
        <v>2026</v>
      </c>
      <c r="I403"/>
    </row>
    <row r="404" spans="1:9" s="114" customFormat="1" x14ac:dyDescent="0.35">
      <c r="A404" t="s">
        <v>1023</v>
      </c>
      <c r="B404" t="s">
        <v>1464</v>
      </c>
      <c r="C404" t="s">
        <v>362</v>
      </c>
      <c r="D404" t="s">
        <v>2021</v>
      </c>
      <c r="I404"/>
    </row>
    <row r="405" spans="1:9" s="114" customFormat="1" x14ac:dyDescent="0.35">
      <c r="A405" t="s">
        <v>42</v>
      </c>
      <c r="B405" t="s">
        <v>1465</v>
      </c>
      <c r="C405" t="s">
        <v>362</v>
      </c>
      <c r="D405" t="s">
        <v>2021</v>
      </c>
      <c r="I405"/>
    </row>
    <row r="406" spans="1:9" s="114" customFormat="1" x14ac:dyDescent="0.35">
      <c r="A406" t="s">
        <v>2118</v>
      </c>
      <c r="B406" t="s">
        <v>2119</v>
      </c>
      <c r="C406" t="s">
        <v>362</v>
      </c>
      <c r="D406" t="s">
        <v>2021</v>
      </c>
      <c r="I406"/>
    </row>
    <row r="407" spans="1:9" s="114" customFormat="1" x14ac:dyDescent="0.35">
      <c r="A407" t="s">
        <v>230</v>
      </c>
      <c r="B407" t="s">
        <v>1466</v>
      </c>
      <c r="C407" t="s">
        <v>362</v>
      </c>
      <c r="D407" t="s">
        <v>94</v>
      </c>
      <c r="I407"/>
    </row>
    <row r="408" spans="1:9" s="114" customFormat="1" x14ac:dyDescent="0.35">
      <c r="A408" t="s">
        <v>231</v>
      </c>
      <c r="B408" t="s">
        <v>1467</v>
      </c>
      <c r="C408" t="s">
        <v>362</v>
      </c>
      <c r="D408" t="s">
        <v>94</v>
      </c>
      <c r="I408"/>
    </row>
    <row r="409" spans="1:9" s="114" customFormat="1" x14ac:dyDescent="0.35">
      <c r="A409" t="s">
        <v>232</v>
      </c>
      <c r="B409" t="s">
        <v>1468</v>
      </c>
      <c r="C409" t="s">
        <v>362</v>
      </c>
      <c r="D409" t="s">
        <v>94</v>
      </c>
      <c r="I409"/>
    </row>
    <row r="410" spans="1:9" s="114" customFormat="1" x14ac:dyDescent="0.35">
      <c r="A410" t="s">
        <v>1024</v>
      </c>
      <c r="B410" t="s">
        <v>1469</v>
      </c>
      <c r="C410" t="s">
        <v>365</v>
      </c>
      <c r="D410" t="s">
        <v>93</v>
      </c>
      <c r="I410"/>
    </row>
    <row r="411" spans="1:9" s="114" customFormat="1" x14ac:dyDescent="0.35">
      <c r="A411" t="s">
        <v>1025</v>
      </c>
      <c r="B411" t="s">
        <v>1470</v>
      </c>
      <c r="C411" t="s">
        <v>365</v>
      </c>
      <c r="D411" t="s">
        <v>93</v>
      </c>
      <c r="I411"/>
    </row>
    <row r="412" spans="1:9" s="114" customFormat="1" x14ac:dyDescent="0.35">
      <c r="A412" t="s">
        <v>660</v>
      </c>
      <c r="B412" t="s">
        <v>1471</v>
      </c>
      <c r="C412" t="s">
        <v>365</v>
      </c>
      <c r="D412" t="s">
        <v>436</v>
      </c>
      <c r="I412"/>
    </row>
    <row r="413" spans="1:9" s="114" customFormat="1" x14ac:dyDescent="0.35">
      <c r="A413" t="s">
        <v>661</v>
      </c>
      <c r="B413" t="s">
        <v>1472</v>
      </c>
      <c r="C413" t="s">
        <v>365</v>
      </c>
      <c r="D413" t="s">
        <v>436</v>
      </c>
      <c r="I413"/>
    </row>
    <row r="414" spans="1:9" s="114" customFormat="1" x14ac:dyDescent="0.35">
      <c r="A414" t="s">
        <v>1026</v>
      </c>
      <c r="B414" t="s">
        <v>1473</v>
      </c>
      <c r="C414" t="s">
        <v>365</v>
      </c>
      <c r="D414" t="s">
        <v>401</v>
      </c>
      <c r="I414"/>
    </row>
    <row r="415" spans="1:9" s="114" customFormat="1" x14ac:dyDescent="0.35">
      <c r="A415" t="s">
        <v>233</v>
      </c>
      <c r="B415" t="s">
        <v>1474</v>
      </c>
      <c r="C415" t="s">
        <v>365</v>
      </c>
      <c r="D415" t="s">
        <v>401</v>
      </c>
      <c r="I415"/>
    </row>
    <row r="416" spans="1:9" s="114" customFormat="1" x14ac:dyDescent="0.35">
      <c r="A416" t="s">
        <v>234</v>
      </c>
      <c r="B416" t="s">
        <v>1475</v>
      </c>
      <c r="C416" t="s">
        <v>365</v>
      </c>
      <c r="D416" t="s">
        <v>401</v>
      </c>
      <c r="I416"/>
    </row>
    <row r="417" spans="1:9" s="114" customFormat="1" x14ac:dyDescent="0.35">
      <c r="A417" t="s">
        <v>235</v>
      </c>
      <c r="B417" t="s">
        <v>1476</v>
      </c>
      <c r="C417" t="s">
        <v>365</v>
      </c>
      <c r="D417" t="s">
        <v>401</v>
      </c>
      <c r="I417"/>
    </row>
    <row r="418" spans="1:9" s="114" customFormat="1" x14ac:dyDescent="0.35">
      <c r="A418" t="s">
        <v>236</v>
      </c>
      <c r="B418" t="s">
        <v>1477</v>
      </c>
      <c r="C418" t="s">
        <v>365</v>
      </c>
      <c r="D418" t="s">
        <v>401</v>
      </c>
      <c r="I418"/>
    </row>
    <row r="419" spans="1:9" s="114" customFormat="1" x14ac:dyDescent="0.35">
      <c r="A419" t="s">
        <v>43</v>
      </c>
      <c r="B419" t="s">
        <v>1478</v>
      </c>
      <c r="C419" t="s">
        <v>365</v>
      </c>
      <c r="D419" t="s">
        <v>93</v>
      </c>
      <c r="I419"/>
    </row>
    <row r="420" spans="1:9" s="114" customFormat="1" x14ac:dyDescent="0.35">
      <c r="A420" t="s">
        <v>237</v>
      </c>
      <c r="B420" t="s">
        <v>1479</v>
      </c>
      <c r="C420" t="s">
        <v>365</v>
      </c>
      <c r="D420" t="s">
        <v>93</v>
      </c>
      <c r="I420"/>
    </row>
    <row r="421" spans="1:9" s="114" customFormat="1" x14ac:dyDescent="0.35">
      <c r="A421" t="s">
        <v>2331</v>
      </c>
      <c r="B421" t="s">
        <v>2332</v>
      </c>
      <c r="C421" t="s">
        <v>365</v>
      </c>
      <c r="D421" t="s">
        <v>93</v>
      </c>
      <c r="I421"/>
    </row>
    <row r="422" spans="1:9" s="114" customFormat="1" x14ac:dyDescent="0.35">
      <c r="A422" t="s">
        <v>238</v>
      </c>
      <c r="B422" t="s">
        <v>1480</v>
      </c>
      <c r="C422" t="s">
        <v>365</v>
      </c>
      <c r="D422" t="s">
        <v>93</v>
      </c>
      <c r="I422"/>
    </row>
    <row r="423" spans="1:9" s="114" customFormat="1" x14ac:dyDescent="0.35">
      <c r="A423" t="s">
        <v>824</v>
      </c>
      <c r="B423" t="s">
        <v>1481</v>
      </c>
      <c r="C423" t="s">
        <v>365</v>
      </c>
      <c r="D423" t="s">
        <v>93</v>
      </c>
      <c r="I423"/>
    </row>
    <row r="424" spans="1:9" s="114" customFormat="1" x14ac:dyDescent="0.35">
      <c r="A424" t="s">
        <v>725</v>
      </c>
      <c r="B424" t="s">
        <v>1482</v>
      </c>
      <c r="C424" t="s">
        <v>362</v>
      </c>
      <c r="D424" t="s">
        <v>436</v>
      </c>
      <c r="I424"/>
    </row>
    <row r="425" spans="1:9" s="114" customFormat="1" x14ac:dyDescent="0.35">
      <c r="A425" t="s">
        <v>726</v>
      </c>
      <c r="B425" t="s">
        <v>1483</v>
      </c>
      <c r="C425" t="s">
        <v>362</v>
      </c>
      <c r="D425" t="s">
        <v>436</v>
      </c>
      <c r="I425"/>
    </row>
    <row r="426" spans="1:9" s="114" customFormat="1" x14ac:dyDescent="0.35">
      <c r="A426" t="s">
        <v>44</v>
      </c>
      <c r="B426" t="s">
        <v>1484</v>
      </c>
      <c r="C426" t="s">
        <v>362</v>
      </c>
      <c r="D426" t="s">
        <v>2022</v>
      </c>
      <c r="I426"/>
    </row>
    <row r="427" spans="1:9" s="114" customFormat="1" x14ac:dyDescent="0.35">
      <c r="A427" t="s">
        <v>239</v>
      </c>
      <c r="B427" t="s">
        <v>1485</v>
      </c>
      <c r="C427" t="s">
        <v>362</v>
      </c>
      <c r="D427" t="s">
        <v>2022</v>
      </c>
      <c r="I427"/>
    </row>
    <row r="428" spans="1:9" s="114" customFormat="1" x14ac:dyDescent="0.35">
      <c r="A428" t="s">
        <v>825</v>
      </c>
      <c r="B428" t="s">
        <v>1486</v>
      </c>
      <c r="C428" t="s">
        <v>362</v>
      </c>
      <c r="D428" t="s">
        <v>2022</v>
      </c>
      <c r="I428"/>
    </row>
    <row r="429" spans="1:9" s="114" customFormat="1" x14ac:dyDescent="0.35">
      <c r="A429" t="s">
        <v>240</v>
      </c>
      <c r="B429" t="s">
        <v>1487</v>
      </c>
      <c r="C429" t="s">
        <v>362</v>
      </c>
      <c r="D429" t="s">
        <v>436</v>
      </c>
      <c r="I429"/>
    </row>
    <row r="430" spans="1:9" s="114" customFormat="1" x14ac:dyDescent="0.35">
      <c r="A430" t="s">
        <v>602</v>
      </c>
      <c r="B430" t="s">
        <v>1488</v>
      </c>
      <c r="C430" t="s">
        <v>362</v>
      </c>
      <c r="D430" t="s">
        <v>436</v>
      </c>
      <c r="I430"/>
    </row>
    <row r="431" spans="1:9" s="114" customFormat="1" x14ac:dyDescent="0.35">
      <c r="A431" t="s">
        <v>826</v>
      </c>
      <c r="B431" t="s">
        <v>1489</v>
      </c>
      <c r="C431" t="s">
        <v>362</v>
      </c>
      <c r="D431" t="s">
        <v>94</v>
      </c>
      <c r="I431"/>
    </row>
    <row r="432" spans="1:9" s="114" customFormat="1" x14ac:dyDescent="0.35">
      <c r="A432" t="s">
        <v>2333</v>
      </c>
      <c r="B432" t="s">
        <v>2334</v>
      </c>
      <c r="C432" t="s">
        <v>362</v>
      </c>
      <c r="D432" t="s">
        <v>2021</v>
      </c>
      <c r="I432"/>
    </row>
    <row r="433" spans="1:9" s="114" customFormat="1" x14ac:dyDescent="0.35">
      <c r="A433" t="s">
        <v>662</v>
      </c>
      <c r="B433" t="s">
        <v>1490</v>
      </c>
      <c r="C433" t="s">
        <v>362</v>
      </c>
      <c r="D433" t="s">
        <v>2021</v>
      </c>
      <c r="I433"/>
    </row>
    <row r="434" spans="1:9" s="114" customFormat="1" x14ac:dyDescent="0.35">
      <c r="A434" t="s">
        <v>2335</v>
      </c>
      <c r="B434" t="s">
        <v>2336</v>
      </c>
      <c r="C434" t="s">
        <v>362</v>
      </c>
      <c r="D434" t="s">
        <v>2021</v>
      </c>
      <c r="I434"/>
    </row>
    <row r="435" spans="1:9" s="114" customFormat="1" x14ac:dyDescent="0.35">
      <c r="A435" t="s">
        <v>248</v>
      </c>
      <c r="B435" t="s">
        <v>1491</v>
      </c>
      <c r="C435" t="s">
        <v>362</v>
      </c>
      <c r="D435" t="s">
        <v>2021</v>
      </c>
      <c r="I435"/>
    </row>
    <row r="436" spans="1:9" s="114" customFormat="1" x14ac:dyDescent="0.35">
      <c r="A436" t="s">
        <v>249</v>
      </c>
      <c r="B436" t="s">
        <v>1492</v>
      </c>
      <c r="C436" t="s">
        <v>362</v>
      </c>
      <c r="D436" t="s">
        <v>2026</v>
      </c>
      <c r="I436"/>
    </row>
    <row r="437" spans="1:9" s="114" customFormat="1" x14ac:dyDescent="0.35">
      <c r="A437" t="s">
        <v>250</v>
      </c>
      <c r="B437" t="s">
        <v>1493</v>
      </c>
      <c r="C437" t="s">
        <v>362</v>
      </c>
      <c r="D437" t="s">
        <v>2026</v>
      </c>
      <c r="I437"/>
    </row>
    <row r="438" spans="1:9" s="114" customFormat="1" x14ac:dyDescent="0.35">
      <c r="A438" t="s">
        <v>251</v>
      </c>
      <c r="B438" t="s">
        <v>1494</v>
      </c>
      <c r="C438" t="s">
        <v>362</v>
      </c>
      <c r="D438" t="s">
        <v>2026</v>
      </c>
      <c r="I438"/>
    </row>
    <row r="439" spans="1:9" s="114" customFormat="1" x14ac:dyDescent="0.35">
      <c r="A439" t="s">
        <v>252</v>
      </c>
      <c r="B439" t="s">
        <v>1495</v>
      </c>
      <c r="C439" t="s">
        <v>362</v>
      </c>
      <c r="D439" t="s">
        <v>2021</v>
      </c>
      <c r="I439"/>
    </row>
    <row r="440" spans="1:9" s="114" customFormat="1" x14ac:dyDescent="0.35">
      <c r="A440" t="s">
        <v>253</v>
      </c>
      <c r="B440" t="s">
        <v>1496</v>
      </c>
      <c r="C440" t="s">
        <v>362</v>
      </c>
      <c r="D440" t="s">
        <v>2022</v>
      </c>
      <c r="I440"/>
    </row>
    <row r="441" spans="1:9" s="114" customFormat="1" x14ac:dyDescent="0.35">
      <c r="A441" t="s">
        <v>1108</v>
      </c>
      <c r="B441" t="s">
        <v>1497</v>
      </c>
      <c r="C441" t="s">
        <v>365</v>
      </c>
      <c r="D441" t="s">
        <v>401</v>
      </c>
      <c r="I441"/>
    </row>
    <row r="442" spans="1:9" s="114" customFormat="1" x14ac:dyDescent="0.35">
      <c r="A442" t="s">
        <v>2337</v>
      </c>
      <c r="B442" t="s">
        <v>2338</v>
      </c>
      <c r="C442" t="s">
        <v>362</v>
      </c>
      <c r="D442" t="s">
        <v>2021</v>
      </c>
      <c r="I442"/>
    </row>
    <row r="443" spans="1:9" s="114" customFormat="1" x14ac:dyDescent="0.35">
      <c r="A443" t="s">
        <v>190</v>
      </c>
      <c r="B443" t="s">
        <v>1498</v>
      </c>
      <c r="C443" t="s">
        <v>362</v>
      </c>
      <c r="D443" t="s">
        <v>436</v>
      </c>
      <c r="I443"/>
    </row>
    <row r="444" spans="1:9" s="114" customFormat="1" x14ac:dyDescent="0.35">
      <c r="A444" t="s">
        <v>191</v>
      </c>
      <c r="B444" t="s">
        <v>1499</v>
      </c>
      <c r="C444" t="s">
        <v>362</v>
      </c>
      <c r="D444" t="s">
        <v>436</v>
      </c>
      <c r="I444"/>
    </row>
    <row r="445" spans="1:9" s="114" customFormat="1" x14ac:dyDescent="0.35">
      <c r="A445" t="s">
        <v>1027</v>
      </c>
      <c r="B445" t="s">
        <v>1500</v>
      </c>
      <c r="C445" t="s">
        <v>362</v>
      </c>
      <c r="D445" t="s">
        <v>436</v>
      </c>
      <c r="I445"/>
    </row>
    <row r="446" spans="1:9" s="114" customFormat="1" x14ac:dyDescent="0.35">
      <c r="A446" t="s">
        <v>87</v>
      </c>
      <c r="B446" t="s">
        <v>1501</v>
      </c>
      <c r="C446" t="s">
        <v>362</v>
      </c>
      <c r="D446" t="s">
        <v>436</v>
      </c>
      <c r="I446"/>
    </row>
    <row r="447" spans="1:9" s="114" customFormat="1" x14ac:dyDescent="0.35">
      <c r="A447" t="s">
        <v>88</v>
      </c>
      <c r="B447" t="s">
        <v>1502</v>
      </c>
      <c r="C447" t="s">
        <v>362</v>
      </c>
      <c r="D447" t="s">
        <v>436</v>
      </c>
      <c r="I447"/>
    </row>
    <row r="448" spans="1:9" s="114" customFormat="1" x14ac:dyDescent="0.35">
      <c r="A448" t="s">
        <v>2339</v>
      </c>
      <c r="B448" t="s">
        <v>2340</v>
      </c>
      <c r="C448" t="s">
        <v>362</v>
      </c>
      <c r="D448" t="s">
        <v>2022</v>
      </c>
      <c r="I448"/>
    </row>
    <row r="449" spans="1:9" s="114" customFormat="1" x14ac:dyDescent="0.35">
      <c r="A449" t="s">
        <v>2341</v>
      </c>
      <c r="B449" t="s">
        <v>2342</v>
      </c>
      <c r="C449" t="s">
        <v>362</v>
      </c>
      <c r="D449" t="s">
        <v>2022</v>
      </c>
      <c r="I449"/>
    </row>
    <row r="450" spans="1:9" s="114" customFormat="1" x14ac:dyDescent="0.35">
      <c r="A450" t="s">
        <v>192</v>
      </c>
      <c r="B450" t="s">
        <v>1503</v>
      </c>
      <c r="C450" t="s">
        <v>362</v>
      </c>
      <c r="D450" t="s">
        <v>2021</v>
      </c>
      <c r="I450"/>
    </row>
    <row r="451" spans="1:9" s="114" customFormat="1" x14ac:dyDescent="0.35">
      <c r="A451" t="s">
        <v>193</v>
      </c>
      <c r="B451" t="s">
        <v>1504</v>
      </c>
      <c r="C451" t="s">
        <v>362</v>
      </c>
      <c r="D451" t="s">
        <v>2021</v>
      </c>
      <c r="I451"/>
    </row>
    <row r="452" spans="1:9" s="114" customFormat="1" x14ac:dyDescent="0.35">
      <c r="A452" t="s">
        <v>194</v>
      </c>
      <c r="B452" t="s">
        <v>1505</v>
      </c>
      <c r="C452" t="s">
        <v>362</v>
      </c>
      <c r="D452" t="s">
        <v>2021</v>
      </c>
      <c r="I452"/>
    </row>
    <row r="453" spans="1:9" s="114" customFormat="1" x14ac:dyDescent="0.35">
      <c r="A453" t="s">
        <v>922</v>
      </c>
      <c r="B453" t="s">
        <v>1506</v>
      </c>
      <c r="C453" t="s">
        <v>362</v>
      </c>
      <c r="D453" t="s">
        <v>2021</v>
      </c>
      <c r="I453"/>
    </row>
    <row r="454" spans="1:9" s="114" customFormat="1" x14ac:dyDescent="0.35">
      <c r="A454" t="s">
        <v>923</v>
      </c>
      <c r="B454" t="s">
        <v>1507</v>
      </c>
      <c r="C454" t="s">
        <v>362</v>
      </c>
      <c r="D454" t="s">
        <v>2021</v>
      </c>
      <c r="I454"/>
    </row>
    <row r="455" spans="1:9" s="114" customFormat="1" x14ac:dyDescent="0.35">
      <c r="A455" t="s">
        <v>195</v>
      </c>
      <c r="B455" t="s">
        <v>1508</v>
      </c>
      <c r="C455" t="s">
        <v>362</v>
      </c>
      <c r="D455" t="s">
        <v>2021</v>
      </c>
      <c r="I455"/>
    </row>
    <row r="456" spans="1:9" s="114" customFormat="1" x14ac:dyDescent="0.35">
      <c r="A456" t="s">
        <v>196</v>
      </c>
      <c r="B456" t="s">
        <v>1509</v>
      </c>
      <c r="C456" t="s">
        <v>362</v>
      </c>
      <c r="D456" t="s">
        <v>2021</v>
      </c>
      <c r="I456"/>
    </row>
    <row r="457" spans="1:9" s="114" customFormat="1" x14ac:dyDescent="0.35">
      <c r="A457" t="s">
        <v>924</v>
      </c>
      <c r="B457" t="s">
        <v>1510</v>
      </c>
      <c r="C457" t="s">
        <v>362</v>
      </c>
      <c r="D457" t="s">
        <v>2021</v>
      </c>
      <c r="I457"/>
    </row>
    <row r="458" spans="1:9" s="114" customFormat="1" x14ac:dyDescent="0.35">
      <c r="A458" t="s">
        <v>197</v>
      </c>
      <c r="B458" t="s">
        <v>1511</v>
      </c>
      <c r="C458" t="s">
        <v>365</v>
      </c>
      <c r="D458" t="s">
        <v>436</v>
      </c>
      <c r="I458"/>
    </row>
    <row r="459" spans="1:9" s="114" customFormat="1" x14ac:dyDescent="0.35">
      <c r="A459" t="s">
        <v>2343</v>
      </c>
      <c r="B459" t="s">
        <v>2344</v>
      </c>
      <c r="C459" t="s">
        <v>365</v>
      </c>
      <c r="D459" t="s">
        <v>436</v>
      </c>
      <c r="I459"/>
    </row>
    <row r="460" spans="1:9" s="114" customFormat="1" x14ac:dyDescent="0.35">
      <c r="A460" t="s">
        <v>603</v>
      </c>
      <c r="B460" t="s">
        <v>1512</v>
      </c>
      <c r="C460" t="s">
        <v>362</v>
      </c>
      <c r="D460" t="s">
        <v>2022</v>
      </c>
      <c r="I460"/>
    </row>
    <row r="461" spans="1:9" s="114" customFormat="1" x14ac:dyDescent="0.35">
      <c r="A461" t="s">
        <v>198</v>
      </c>
      <c r="B461" t="s">
        <v>198</v>
      </c>
      <c r="C461" t="s">
        <v>362</v>
      </c>
      <c r="D461" t="s">
        <v>2022</v>
      </c>
      <c r="I461"/>
    </row>
    <row r="462" spans="1:9" s="114" customFormat="1" x14ac:dyDescent="0.35">
      <c r="A462" t="s">
        <v>604</v>
      </c>
      <c r="B462" t="s">
        <v>1513</v>
      </c>
      <c r="C462" t="s">
        <v>362</v>
      </c>
      <c r="D462" t="s">
        <v>2026</v>
      </c>
      <c r="I462"/>
    </row>
    <row r="463" spans="1:9" s="114" customFormat="1" x14ac:dyDescent="0.35">
      <c r="A463" t="s">
        <v>827</v>
      </c>
      <c r="B463" t="s">
        <v>1514</v>
      </c>
      <c r="C463" t="s">
        <v>365</v>
      </c>
      <c r="D463" t="s">
        <v>401</v>
      </c>
      <c r="I463"/>
    </row>
    <row r="464" spans="1:9" s="114" customFormat="1" x14ac:dyDescent="0.35">
      <c r="A464" t="s">
        <v>199</v>
      </c>
      <c r="B464" t="s">
        <v>1515</v>
      </c>
      <c r="C464" t="s">
        <v>365</v>
      </c>
      <c r="D464" t="s">
        <v>401</v>
      </c>
      <c r="I464"/>
    </row>
    <row r="465" spans="1:9" s="114" customFormat="1" x14ac:dyDescent="0.35">
      <c r="A465" t="s">
        <v>200</v>
      </c>
      <c r="B465" t="s">
        <v>1516</v>
      </c>
      <c r="C465" t="s">
        <v>365</v>
      </c>
      <c r="D465" t="s">
        <v>401</v>
      </c>
      <c r="I465"/>
    </row>
    <row r="466" spans="1:9" s="114" customFormat="1" x14ac:dyDescent="0.35">
      <c r="A466" t="s">
        <v>201</v>
      </c>
      <c r="B466" t="s">
        <v>1517</v>
      </c>
      <c r="C466" t="s">
        <v>365</v>
      </c>
      <c r="D466" t="s">
        <v>401</v>
      </c>
      <c r="I466"/>
    </row>
    <row r="467" spans="1:9" s="114" customFormat="1" x14ac:dyDescent="0.35">
      <c r="A467" t="s">
        <v>202</v>
      </c>
      <c r="B467" t="s">
        <v>1518</v>
      </c>
      <c r="C467" t="s">
        <v>365</v>
      </c>
      <c r="D467" t="s">
        <v>401</v>
      </c>
      <c r="I467"/>
    </row>
    <row r="468" spans="1:9" s="114" customFormat="1" x14ac:dyDescent="0.35">
      <c r="A468" t="s">
        <v>203</v>
      </c>
      <c r="B468" t="s">
        <v>2081</v>
      </c>
      <c r="C468" t="s">
        <v>365</v>
      </c>
      <c r="D468" t="s">
        <v>401</v>
      </c>
      <c r="I468"/>
    </row>
    <row r="469" spans="1:9" s="114" customFormat="1" x14ac:dyDescent="0.35">
      <c r="A469" t="s">
        <v>2170</v>
      </c>
      <c r="B469" t="s">
        <v>2196</v>
      </c>
      <c r="C469" t="s">
        <v>365</v>
      </c>
      <c r="D469" t="s">
        <v>401</v>
      </c>
      <c r="I469"/>
    </row>
    <row r="470" spans="1:9" s="114" customFormat="1" x14ac:dyDescent="0.35">
      <c r="A470" t="s">
        <v>204</v>
      </c>
      <c r="B470" t="s">
        <v>1519</v>
      </c>
      <c r="C470" t="s">
        <v>365</v>
      </c>
      <c r="D470" t="s">
        <v>401</v>
      </c>
      <c r="I470"/>
    </row>
    <row r="471" spans="1:9" s="114" customFormat="1" x14ac:dyDescent="0.35">
      <c r="A471" t="s">
        <v>828</v>
      </c>
      <c r="B471" t="s">
        <v>1520</v>
      </c>
      <c r="C471" t="s">
        <v>365</v>
      </c>
      <c r="D471" t="s">
        <v>436</v>
      </c>
      <c r="I471"/>
    </row>
    <row r="472" spans="1:9" s="114" customFormat="1" x14ac:dyDescent="0.35">
      <c r="A472" t="s">
        <v>727</v>
      </c>
      <c r="B472" t="s">
        <v>1521</v>
      </c>
      <c r="C472" t="s">
        <v>362</v>
      </c>
      <c r="D472" t="s">
        <v>436</v>
      </c>
      <c r="I472"/>
    </row>
    <row r="473" spans="1:9" s="114" customFormat="1" x14ac:dyDescent="0.35">
      <c r="A473" t="s">
        <v>728</v>
      </c>
      <c r="B473" t="s">
        <v>1522</v>
      </c>
      <c r="C473" t="s">
        <v>362</v>
      </c>
      <c r="D473" t="s">
        <v>436</v>
      </c>
      <c r="I473"/>
    </row>
    <row r="474" spans="1:9" s="114" customFormat="1" x14ac:dyDescent="0.35">
      <c r="A474" t="s">
        <v>89</v>
      </c>
      <c r="B474" t="s">
        <v>1523</v>
      </c>
      <c r="C474" t="s">
        <v>362</v>
      </c>
      <c r="D474" t="s">
        <v>2025</v>
      </c>
      <c r="I474"/>
    </row>
    <row r="475" spans="1:9" s="114" customFormat="1" x14ac:dyDescent="0.35">
      <c r="A475" t="s">
        <v>729</v>
      </c>
      <c r="B475" t="s">
        <v>1524</v>
      </c>
      <c r="C475" t="s">
        <v>362</v>
      </c>
      <c r="D475" t="s">
        <v>2025</v>
      </c>
      <c r="I475"/>
    </row>
    <row r="476" spans="1:9" s="114" customFormat="1" x14ac:dyDescent="0.35">
      <c r="A476" t="s">
        <v>50</v>
      </c>
      <c r="B476" t="s">
        <v>1525</v>
      </c>
      <c r="C476" t="s">
        <v>362</v>
      </c>
      <c r="D476" t="s">
        <v>2021</v>
      </c>
      <c r="I476"/>
    </row>
    <row r="477" spans="1:9" s="114" customFormat="1" x14ac:dyDescent="0.35">
      <c r="A477" t="s">
        <v>205</v>
      </c>
      <c r="B477" t="s">
        <v>1526</v>
      </c>
      <c r="C477" t="s">
        <v>362</v>
      </c>
      <c r="D477" t="s">
        <v>436</v>
      </c>
      <c r="I477"/>
    </row>
    <row r="478" spans="1:9" s="114" customFormat="1" x14ac:dyDescent="0.35">
      <c r="A478" t="s">
        <v>206</v>
      </c>
      <c r="B478" t="s">
        <v>1527</v>
      </c>
      <c r="C478" t="s">
        <v>362</v>
      </c>
      <c r="D478" t="s">
        <v>2026</v>
      </c>
      <c r="I478"/>
    </row>
    <row r="479" spans="1:9" s="114" customFormat="1" x14ac:dyDescent="0.35">
      <c r="A479" t="s">
        <v>207</v>
      </c>
      <c r="B479" t="s">
        <v>1528</v>
      </c>
      <c r="C479" t="s">
        <v>365</v>
      </c>
      <c r="D479" t="s">
        <v>401</v>
      </c>
      <c r="I479"/>
    </row>
    <row r="480" spans="1:9" s="114" customFormat="1" x14ac:dyDescent="0.35">
      <c r="A480" t="s">
        <v>208</v>
      </c>
      <c r="B480" t="s">
        <v>1529</v>
      </c>
      <c r="C480" t="s">
        <v>365</v>
      </c>
      <c r="D480" t="s">
        <v>401</v>
      </c>
      <c r="I480"/>
    </row>
    <row r="481" spans="1:9" s="114" customFormat="1" x14ac:dyDescent="0.35">
      <c r="A481" t="s">
        <v>211</v>
      </c>
      <c r="B481" t="s">
        <v>1530</v>
      </c>
      <c r="C481" t="s">
        <v>365</v>
      </c>
      <c r="D481" t="s">
        <v>401</v>
      </c>
      <c r="I481"/>
    </row>
    <row r="482" spans="1:9" s="114" customFormat="1" x14ac:dyDescent="0.35">
      <c r="A482" t="s">
        <v>730</v>
      </c>
      <c r="B482" t="s">
        <v>1531</v>
      </c>
      <c r="C482" t="s">
        <v>362</v>
      </c>
      <c r="D482" t="s">
        <v>2026</v>
      </c>
      <c r="I482"/>
    </row>
    <row r="483" spans="1:9" s="114" customFormat="1" x14ac:dyDescent="0.35">
      <c r="A483" t="s">
        <v>663</v>
      </c>
      <c r="B483" t="s">
        <v>1532</v>
      </c>
      <c r="C483" t="s">
        <v>362</v>
      </c>
      <c r="D483" t="s">
        <v>436</v>
      </c>
      <c r="I483"/>
    </row>
    <row r="484" spans="1:9" s="114" customFormat="1" x14ac:dyDescent="0.35">
      <c r="A484" t="s">
        <v>2345</v>
      </c>
      <c r="B484" t="s">
        <v>2346</v>
      </c>
      <c r="C484" t="s">
        <v>362</v>
      </c>
      <c r="D484" t="s">
        <v>2021</v>
      </c>
      <c r="I484"/>
    </row>
    <row r="485" spans="1:9" s="114" customFormat="1" x14ac:dyDescent="0.35">
      <c r="A485" t="s">
        <v>829</v>
      </c>
      <c r="B485" t="s">
        <v>1533</v>
      </c>
      <c r="C485" t="s">
        <v>365</v>
      </c>
      <c r="D485" t="s">
        <v>436</v>
      </c>
      <c r="I485"/>
    </row>
    <row r="486" spans="1:9" s="114" customFormat="1" x14ac:dyDescent="0.35">
      <c r="A486" t="s">
        <v>830</v>
      </c>
      <c r="B486" t="s">
        <v>1534</v>
      </c>
      <c r="C486" t="s">
        <v>365</v>
      </c>
      <c r="D486" t="s">
        <v>436</v>
      </c>
      <c r="I486"/>
    </row>
    <row r="487" spans="1:9" s="114" customFormat="1" x14ac:dyDescent="0.35">
      <c r="A487" t="s">
        <v>831</v>
      </c>
      <c r="B487" t="s">
        <v>1535</v>
      </c>
      <c r="C487" t="s">
        <v>365</v>
      </c>
      <c r="D487" t="s">
        <v>436</v>
      </c>
      <c r="I487"/>
    </row>
    <row r="488" spans="1:9" s="114" customFormat="1" x14ac:dyDescent="0.35">
      <c r="A488" t="s">
        <v>2171</v>
      </c>
      <c r="B488" t="s">
        <v>2197</v>
      </c>
      <c r="C488" t="s">
        <v>365</v>
      </c>
      <c r="D488" t="s">
        <v>90</v>
      </c>
      <c r="I488"/>
    </row>
    <row r="489" spans="1:9" s="114" customFormat="1" x14ac:dyDescent="0.35">
      <c r="A489" t="s">
        <v>664</v>
      </c>
      <c r="B489" t="s">
        <v>1536</v>
      </c>
      <c r="C489" t="s">
        <v>365</v>
      </c>
      <c r="D489" t="s">
        <v>90</v>
      </c>
      <c r="I489"/>
    </row>
    <row r="490" spans="1:9" s="114" customFormat="1" x14ac:dyDescent="0.35">
      <c r="A490" t="s">
        <v>925</v>
      </c>
      <c r="B490" t="s">
        <v>1537</v>
      </c>
      <c r="C490" t="s">
        <v>365</v>
      </c>
      <c r="D490" t="s">
        <v>90</v>
      </c>
      <c r="I490"/>
    </row>
    <row r="491" spans="1:9" s="114" customFormat="1" x14ac:dyDescent="0.35">
      <c r="A491" t="s">
        <v>1028</v>
      </c>
      <c r="B491" t="s">
        <v>1538</v>
      </c>
      <c r="C491" t="s">
        <v>365</v>
      </c>
      <c r="D491" t="s">
        <v>90</v>
      </c>
      <c r="I491"/>
    </row>
    <row r="492" spans="1:9" s="114" customFormat="1" x14ac:dyDescent="0.35">
      <c r="A492" t="s">
        <v>72</v>
      </c>
      <c r="B492" t="s">
        <v>1539</v>
      </c>
      <c r="C492" t="s">
        <v>365</v>
      </c>
      <c r="D492" t="s">
        <v>436</v>
      </c>
      <c r="I492"/>
    </row>
    <row r="493" spans="1:9" s="114" customFormat="1" x14ac:dyDescent="0.35">
      <c r="A493" t="s">
        <v>731</v>
      </c>
      <c r="B493" t="s">
        <v>2347</v>
      </c>
      <c r="C493" t="s">
        <v>365</v>
      </c>
      <c r="D493" t="s">
        <v>436</v>
      </c>
      <c r="I493"/>
    </row>
    <row r="494" spans="1:9" s="114" customFormat="1" x14ac:dyDescent="0.35">
      <c r="A494" t="s">
        <v>732</v>
      </c>
      <c r="B494" t="s">
        <v>1540</v>
      </c>
      <c r="C494" t="s">
        <v>362</v>
      </c>
      <c r="D494" t="s">
        <v>2021</v>
      </c>
      <c r="I494"/>
    </row>
    <row r="495" spans="1:9" s="114" customFormat="1" x14ac:dyDescent="0.35">
      <c r="A495" t="s">
        <v>2348</v>
      </c>
      <c r="B495" t="s">
        <v>2349</v>
      </c>
      <c r="C495" t="s">
        <v>365</v>
      </c>
      <c r="D495" t="s">
        <v>401</v>
      </c>
      <c r="I495"/>
    </row>
    <row r="496" spans="1:9" s="114" customFormat="1" x14ac:dyDescent="0.35">
      <c r="A496" t="s">
        <v>665</v>
      </c>
      <c r="B496" t="s">
        <v>1541</v>
      </c>
      <c r="C496" t="s">
        <v>362</v>
      </c>
      <c r="D496" t="s">
        <v>2021</v>
      </c>
      <c r="I496"/>
    </row>
    <row r="497" spans="1:9" s="114" customFormat="1" x14ac:dyDescent="0.35">
      <c r="A497" t="s">
        <v>832</v>
      </c>
      <c r="B497" t="s">
        <v>1542</v>
      </c>
      <c r="C497" t="s">
        <v>362</v>
      </c>
      <c r="D497" t="s">
        <v>2025</v>
      </c>
      <c r="I497"/>
    </row>
    <row r="498" spans="1:9" s="114" customFormat="1" x14ac:dyDescent="0.35">
      <c r="A498" t="s">
        <v>73</v>
      </c>
      <c r="B498" t="s">
        <v>1543</v>
      </c>
      <c r="C498" t="s">
        <v>362</v>
      </c>
      <c r="D498" t="s">
        <v>94</v>
      </c>
      <c r="I498"/>
    </row>
    <row r="499" spans="1:9" s="114" customFormat="1" x14ac:dyDescent="0.35">
      <c r="A499" t="s">
        <v>172</v>
      </c>
      <c r="B499" t="s">
        <v>1544</v>
      </c>
      <c r="C499" t="s">
        <v>362</v>
      </c>
      <c r="D499" t="s">
        <v>2022</v>
      </c>
      <c r="I499"/>
    </row>
    <row r="500" spans="1:9" s="114" customFormat="1" x14ac:dyDescent="0.35">
      <c r="A500" t="s">
        <v>591</v>
      </c>
      <c r="B500" t="s">
        <v>1545</v>
      </c>
      <c r="C500" t="s">
        <v>362</v>
      </c>
      <c r="D500" t="s">
        <v>2021</v>
      </c>
      <c r="I500"/>
    </row>
    <row r="501" spans="1:9" s="114" customFormat="1" x14ac:dyDescent="0.35">
      <c r="A501" t="s">
        <v>926</v>
      </c>
      <c r="B501" t="s">
        <v>1546</v>
      </c>
      <c r="C501" t="s">
        <v>362</v>
      </c>
      <c r="D501" t="s">
        <v>2021</v>
      </c>
      <c r="I501"/>
    </row>
    <row r="502" spans="1:9" s="114" customFormat="1" x14ac:dyDescent="0.35">
      <c r="A502" t="s">
        <v>927</v>
      </c>
      <c r="B502" t="s">
        <v>1547</v>
      </c>
      <c r="C502" t="s">
        <v>362</v>
      </c>
      <c r="D502" t="s">
        <v>2021</v>
      </c>
      <c r="I502"/>
    </row>
    <row r="503" spans="1:9" s="114" customFormat="1" x14ac:dyDescent="0.35">
      <c r="A503" t="s">
        <v>981</v>
      </c>
      <c r="B503" t="s">
        <v>1548</v>
      </c>
      <c r="C503" t="s">
        <v>362</v>
      </c>
      <c r="D503" t="s">
        <v>2024</v>
      </c>
      <c r="I503"/>
    </row>
    <row r="504" spans="1:9" s="114" customFormat="1" x14ac:dyDescent="0.35">
      <c r="A504" t="s">
        <v>983</v>
      </c>
      <c r="B504" t="s">
        <v>1549</v>
      </c>
      <c r="C504" t="s">
        <v>362</v>
      </c>
      <c r="D504" t="s">
        <v>436</v>
      </c>
      <c r="I504"/>
    </row>
    <row r="505" spans="1:9" s="114" customFormat="1" x14ac:dyDescent="0.35">
      <c r="A505" t="s">
        <v>592</v>
      </c>
      <c r="B505" t="s">
        <v>1550</v>
      </c>
      <c r="C505" t="s">
        <v>365</v>
      </c>
      <c r="D505" t="s">
        <v>93</v>
      </c>
      <c r="I505"/>
    </row>
    <row r="506" spans="1:9" s="114" customFormat="1" x14ac:dyDescent="0.35">
      <c r="A506" t="s">
        <v>593</v>
      </c>
      <c r="B506" t="s">
        <v>1551</v>
      </c>
      <c r="C506" t="s">
        <v>362</v>
      </c>
      <c r="D506" t="s">
        <v>2021</v>
      </c>
      <c r="I506"/>
    </row>
    <row r="507" spans="1:9" s="114" customFormat="1" x14ac:dyDescent="0.35">
      <c r="A507" t="s">
        <v>594</v>
      </c>
      <c r="B507" t="s">
        <v>1552</v>
      </c>
      <c r="C507" t="s">
        <v>362</v>
      </c>
      <c r="D507" t="s">
        <v>2021</v>
      </c>
      <c r="I507"/>
    </row>
    <row r="508" spans="1:9" s="114" customFormat="1" x14ac:dyDescent="0.35">
      <c r="A508" t="s">
        <v>163</v>
      </c>
      <c r="B508" t="s">
        <v>1553</v>
      </c>
      <c r="C508" t="s">
        <v>362</v>
      </c>
      <c r="D508" t="s">
        <v>94</v>
      </c>
      <c r="I508"/>
    </row>
    <row r="509" spans="1:9" s="114" customFormat="1" x14ac:dyDescent="0.35">
      <c r="A509" t="s">
        <v>928</v>
      </c>
      <c r="B509" t="s">
        <v>1554</v>
      </c>
      <c r="C509" t="s">
        <v>365</v>
      </c>
      <c r="D509" t="s">
        <v>436</v>
      </c>
      <c r="I509"/>
    </row>
    <row r="510" spans="1:9" s="114" customFormat="1" x14ac:dyDescent="0.35">
      <c r="A510" t="s">
        <v>929</v>
      </c>
      <c r="B510" t="s">
        <v>1555</v>
      </c>
      <c r="C510" t="s">
        <v>365</v>
      </c>
      <c r="D510" t="s">
        <v>436</v>
      </c>
      <c r="I510"/>
    </row>
    <row r="511" spans="1:9" s="114" customFormat="1" x14ac:dyDescent="0.35">
      <c r="A511" t="s">
        <v>666</v>
      </c>
      <c r="B511" t="s">
        <v>1556</v>
      </c>
      <c r="C511" t="s">
        <v>362</v>
      </c>
      <c r="D511" t="s">
        <v>2021</v>
      </c>
      <c r="I511"/>
    </row>
    <row r="512" spans="1:9" s="114" customFormat="1" x14ac:dyDescent="0.35">
      <c r="A512" t="s">
        <v>667</v>
      </c>
      <c r="B512" t="s">
        <v>1557</v>
      </c>
      <c r="C512" t="s">
        <v>362</v>
      </c>
      <c r="D512" t="s">
        <v>2021</v>
      </c>
      <c r="I512"/>
    </row>
    <row r="513" spans="1:9" s="114" customFormat="1" x14ac:dyDescent="0.35">
      <c r="A513" t="s">
        <v>595</v>
      </c>
      <c r="B513" t="s">
        <v>1558</v>
      </c>
      <c r="C513" t="s">
        <v>362</v>
      </c>
      <c r="D513" t="s">
        <v>436</v>
      </c>
      <c r="I513"/>
    </row>
    <row r="514" spans="1:9" s="114" customFormat="1" x14ac:dyDescent="0.35">
      <c r="A514" t="s">
        <v>733</v>
      </c>
      <c r="B514" t="s">
        <v>1559</v>
      </c>
      <c r="C514" t="s">
        <v>362</v>
      </c>
      <c r="D514" t="s">
        <v>2021</v>
      </c>
      <c r="I514"/>
    </row>
    <row r="515" spans="1:9" s="114" customFormat="1" x14ac:dyDescent="0.35">
      <c r="A515" t="s">
        <v>2172</v>
      </c>
      <c r="B515" t="s">
        <v>2198</v>
      </c>
      <c r="C515" t="s">
        <v>365</v>
      </c>
      <c r="D515" t="s">
        <v>436</v>
      </c>
      <c r="I515"/>
    </row>
    <row r="516" spans="1:9" s="114" customFormat="1" x14ac:dyDescent="0.35">
      <c r="A516" t="s">
        <v>2350</v>
      </c>
      <c r="B516" t="s">
        <v>2351</v>
      </c>
      <c r="C516" t="s">
        <v>365</v>
      </c>
      <c r="D516" t="s">
        <v>436</v>
      </c>
      <c r="I516"/>
    </row>
    <row r="517" spans="1:9" s="114" customFormat="1" x14ac:dyDescent="0.35">
      <c r="A517" t="s">
        <v>596</v>
      </c>
      <c r="B517" t="s">
        <v>2352</v>
      </c>
      <c r="C517" t="s">
        <v>362</v>
      </c>
      <c r="D517" t="s">
        <v>436</v>
      </c>
      <c r="I517"/>
    </row>
    <row r="518" spans="1:9" s="114" customFormat="1" x14ac:dyDescent="0.35">
      <c r="A518" t="s">
        <v>2173</v>
      </c>
      <c r="B518" t="s">
        <v>2199</v>
      </c>
      <c r="C518" t="s">
        <v>365</v>
      </c>
      <c r="D518" t="s">
        <v>90</v>
      </c>
      <c r="I518"/>
    </row>
    <row r="519" spans="1:9" s="114" customFormat="1" x14ac:dyDescent="0.35">
      <c r="A519" t="s">
        <v>162</v>
      </c>
      <c r="B519" t="s">
        <v>1560</v>
      </c>
      <c r="C519" t="s">
        <v>365</v>
      </c>
      <c r="D519" t="s">
        <v>401</v>
      </c>
      <c r="I519"/>
    </row>
    <row r="520" spans="1:9" s="114" customFormat="1" x14ac:dyDescent="0.35">
      <c r="A520" t="s">
        <v>605</v>
      </c>
      <c r="B520" t="s">
        <v>1561</v>
      </c>
      <c r="C520" t="s">
        <v>365</v>
      </c>
      <c r="D520" t="s">
        <v>90</v>
      </c>
      <c r="I520"/>
    </row>
    <row r="521" spans="1:9" s="114" customFormat="1" x14ac:dyDescent="0.35">
      <c r="A521" t="s">
        <v>606</v>
      </c>
      <c r="B521" t="s">
        <v>1562</v>
      </c>
      <c r="C521" t="s">
        <v>365</v>
      </c>
      <c r="D521" t="s">
        <v>90</v>
      </c>
      <c r="I521"/>
    </row>
    <row r="522" spans="1:9" s="114" customFormat="1" x14ac:dyDescent="0.35">
      <c r="A522" t="s">
        <v>734</v>
      </c>
      <c r="B522" t="s">
        <v>1563</v>
      </c>
      <c r="C522" t="s">
        <v>362</v>
      </c>
      <c r="D522" t="s">
        <v>2024</v>
      </c>
      <c r="I522"/>
    </row>
    <row r="523" spans="1:9" s="114" customFormat="1" x14ac:dyDescent="0.35">
      <c r="A523" t="s">
        <v>1085</v>
      </c>
      <c r="B523" t="s">
        <v>1564</v>
      </c>
      <c r="C523" t="s">
        <v>362</v>
      </c>
      <c r="D523" t="s">
        <v>2024</v>
      </c>
      <c r="I523"/>
    </row>
    <row r="524" spans="1:9" s="114" customFormat="1" x14ac:dyDescent="0.35">
      <c r="A524" t="s">
        <v>930</v>
      </c>
      <c r="B524" t="s">
        <v>1565</v>
      </c>
      <c r="C524" t="s">
        <v>362</v>
      </c>
      <c r="D524" t="s">
        <v>2024</v>
      </c>
      <c r="I524"/>
    </row>
    <row r="525" spans="1:9" s="114" customFormat="1" x14ac:dyDescent="0.35">
      <c r="A525" t="s">
        <v>931</v>
      </c>
      <c r="B525" t="s">
        <v>1566</v>
      </c>
      <c r="C525" t="s">
        <v>362</v>
      </c>
      <c r="D525" t="s">
        <v>2024</v>
      </c>
      <c r="I525"/>
    </row>
    <row r="526" spans="1:9" s="114" customFormat="1" x14ac:dyDescent="0.35">
      <c r="A526" t="s">
        <v>932</v>
      </c>
      <c r="B526" t="s">
        <v>1567</v>
      </c>
      <c r="C526" t="s">
        <v>362</v>
      </c>
      <c r="D526" t="s">
        <v>2024</v>
      </c>
      <c r="I526"/>
    </row>
    <row r="527" spans="1:9" s="114" customFormat="1" x14ac:dyDescent="0.35">
      <c r="A527" t="s">
        <v>833</v>
      </c>
      <c r="B527" t="s">
        <v>1568</v>
      </c>
      <c r="C527" t="s">
        <v>362</v>
      </c>
      <c r="D527" t="s">
        <v>2025</v>
      </c>
      <c r="I527"/>
    </row>
    <row r="528" spans="1:9" s="114" customFormat="1" x14ac:dyDescent="0.35">
      <c r="A528" t="s">
        <v>597</v>
      </c>
      <c r="B528" t="s">
        <v>1569</v>
      </c>
      <c r="C528" t="s">
        <v>362</v>
      </c>
      <c r="D528" t="s">
        <v>436</v>
      </c>
      <c r="I528"/>
    </row>
    <row r="529" spans="1:9" s="114" customFormat="1" x14ac:dyDescent="0.35">
      <c r="A529" t="s">
        <v>598</v>
      </c>
      <c r="B529" t="s">
        <v>1570</v>
      </c>
      <c r="C529" t="s">
        <v>362</v>
      </c>
      <c r="D529" t="s">
        <v>436</v>
      </c>
      <c r="I529"/>
    </row>
    <row r="530" spans="1:9" s="114" customFormat="1" x14ac:dyDescent="0.35">
      <c r="A530" t="s">
        <v>599</v>
      </c>
      <c r="B530" t="s">
        <v>1571</v>
      </c>
      <c r="C530" t="s">
        <v>362</v>
      </c>
      <c r="D530" t="s">
        <v>436</v>
      </c>
      <c r="I530"/>
    </row>
    <row r="531" spans="1:9" s="114" customFormat="1" x14ac:dyDescent="0.35">
      <c r="A531" t="s">
        <v>600</v>
      </c>
      <c r="B531" t="s">
        <v>1572</v>
      </c>
      <c r="C531" t="s">
        <v>362</v>
      </c>
      <c r="D531" t="s">
        <v>436</v>
      </c>
      <c r="I531"/>
    </row>
    <row r="532" spans="1:9" s="114" customFormat="1" x14ac:dyDescent="0.35">
      <c r="A532" t="s">
        <v>541</v>
      </c>
      <c r="B532" t="s">
        <v>1573</v>
      </c>
      <c r="C532" t="s">
        <v>365</v>
      </c>
      <c r="D532" t="s">
        <v>90</v>
      </c>
      <c r="I532"/>
    </row>
    <row r="533" spans="1:9" s="114" customFormat="1" x14ac:dyDescent="0.35">
      <c r="A533" t="s">
        <v>542</v>
      </c>
      <c r="B533" t="s">
        <v>1574</v>
      </c>
      <c r="C533" t="s">
        <v>365</v>
      </c>
      <c r="D533" t="s">
        <v>90</v>
      </c>
      <c r="I533"/>
    </row>
    <row r="534" spans="1:9" s="114" customFormat="1" x14ac:dyDescent="0.35">
      <c r="A534" t="s">
        <v>543</v>
      </c>
      <c r="B534" t="s">
        <v>1575</v>
      </c>
      <c r="C534" t="s">
        <v>365</v>
      </c>
      <c r="D534" t="s">
        <v>90</v>
      </c>
      <c r="I534"/>
    </row>
    <row r="535" spans="1:9" s="114" customFormat="1" x14ac:dyDescent="0.35">
      <c r="A535" t="s">
        <v>834</v>
      </c>
      <c r="B535" t="s">
        <v>1576</v>
      </c>
      <c r="C535" t="s">
        <v>362</v>
      </c>
      <c r="D535" t="s">
        <v>436</v>
      </c>
      <c r="I535"/>
    </row>
    <row r="536" spans="1:9" s="114" customFormat="1" x14ac:dyDescent="0.35">
      <c r="A536" t="s">
        <v>153</v>
      </c>
      <c r="B536" t="s">
        <v>1577</v>
      </c>
      <c r="C536" t="s">
        <v>362</v>
      </c>
      <c r="D536" t="s">
        <v>94</v>
      </c>
      <c r="I536"/>
    </row>
    <row r="537" spans="1:9" s="114" customFormat="1" x14ac:dyDescent="0.35">
      <c r="A537" t="s">
        <v>544</v>
      </c>
      <c r="B537" t="s">
        <v>1578</v>
      </c>
      <c r="C537" t="s">
        <v>365</v>
      </c>
      <c r="D537" t="s">
        <v>93</v>
      </c>
      <c r="I537"/>
    </row>
    <row r="538" spans="1:9" s="114" customFormat="1" x14ac:dyDescent="0.35">
      <c r="A538" t="s">
        <v>545</v>
      </c>
      <c r="B538" t="s">
        <v>1579</v>
      </c>
      <c r="C538" t="s">
        <v>362</v>
      </c>
      <c r="D538" t="s">
        <v>94</v>
      </c>
      <c r="I538"/>
    </row>
    <row r="539" spans="1:9" s="114" customFormat="1" x14ac:dyDescent="0.35">
      <c r="A539" t="s">
        <v>735</v>
      </c>
      <c r="B539" t="s">
        <v>1580</v>
      </c>
      <c r="C539" t="s">
        <v>362</v>
      </c>
      <c r="D539" t="s">
        <v>2021</v>
      </c>
      <c r="I539"/>
    </row>
    <row r="540" spans="1:9" s="114" customFormat="1" x14ac:dyDescent="0.35">
      <c r="A540" t="s">
        <v>1581</v>
      </c>
      <c r="B540" t="s">
        <v>1582</v>
      </c>
      <c r="C540" t="s">
        <v>365</v>
      </c>
      <c r="D540" t="s">
        <v>401</v>
      </c>
      <c r="I540"/>
    </row>
    <row r="541" spans="1:9" s="114" customFormat="1" x14ac:dyDescent="0.35">
      <c r="A541" t="s">
        <v>736</v>
      </c>
      <c r="B541" t="s">
        <v>1583</v>
      </c>
      <c r="C541" t="s">
        <v>362</v>
      </c>
      <c r="D541" t="s">
        <v>436</v>
      </c>
      <c r="I541"/>
    </row>
    <row r="542" spans="1:9" s="114" customFormat="1" x14ac:dyDescent="0.35">
      <c r="A542" t="s">
        <v>1029</v>
      </c>
      <c r="B542" t="s">
        <v>1584</v>
      </c>
      <c r="C542" t="s">
        <v>365</v>
      </c>
      <c r="D542" t="s">
        <v>90</v>
      </c>
      <c r="I542"/>
    </row>
    <row r="543" spans="1:9" s="114" customFormat="1" x14ac:dyDescent="0.35">
      <c r="A543" t="s">
        <v>1585</v>
      </c>
      <c r="B543" t="s">
        <v>1586</v>
      </c>
      <c r="C543" t="s">
        <v>365</v>
      </c>
      <c r="D543" t="s">
        <v>93</v>
      </c>
      <c r="I543"/>
    </row>
    <row r="544" spans="1:9" s="114" customFormat="1" x14ac:dyDescent="0.35">
      <c r="A544" t="s">
        <v>835</v>
      </c>
      <c r="B544" t="s">
        <v>1587</v>
      </c>
      <c r="C544" t="s">
        <v>365</v>
      </c>
      <c r="D544" t="s">
        <v>93</v>
      </c>
      <c r="I544"/>
    </row>
    <row r="545" spans="1:9" s="114" customFormat="1" x14ac:dyDescent="0.35">
      <c r="A545" t="s">
        <v>737</v>
      </c>
      <c r="B545" t="s">
        <v>1588</v>
      </c>
      <c r="C545" t="s">
        <v>365</v>
      </c>
      <c r="D545" t="s">
        <v>93</v>
      </c>
      <c r="I545"/>
    </row>
    <row r="546" spans="1:9" s="114" customFormat="1" x14ac:dyDescent="0.35">
      <c r="A546" t="s">
        <v>933</v>
      </c>
      <c r="B546" t="s">
        <v>1589</v>
      </c>
      <c r="C546" t="s">
        <v>365</v>
      </c>
      <c r="D546" t="s">
        <v>93</v>
      </c>
      <c r="I546"/>
    </row>
    <row r="547" spans="1:9" s="114" customFormat="1" x14ac:dyDescent="0.35">
      <c r="A547" t="s">
        <v>1086</v>
      </c>
      <c r="B547" t="s">
        <v>1590</v>
      </c>
      <c r="C547" t="s">
        <v>365</v>
      </c>
      <c r="D547" t="s">
        <v>93</v>
      </c>
      <c r="I547"/>
    </row>
    <row r="548" spans="1:9" s="114" customFormat="1" x14ac:dyDescent="0.35">
      <c r="A548" t="s">
        <v>934</v>
      </c>
      <c r="B548" t="s">
        <v>1591</v>
      </c>
      <c r="C548" t="s">
        <v>365</v>
      </c>
      <c r="D548" t="s">
        <v>93</v>
      </c>
      <c r="I548"/>
    </row>
    <row r="549" spans="1:9" s="114" customFormat="1" x14ac:dyDescent="0.35">
      <c r="A549" t="s">
        <v>738</v>
      </c>
      <c r="B549" t="s">
        <v>1592</v>
      </c>
      <c r="C549" t="s">
        <v>362</v>
      </c>
      <c r="D549" t="s">
        <v>2022</v>
      </c>
      <c r="I549"/>
    </row>
    <row r="550" spans="1:9" s="114" customFormat="1" x14ac:dyDescent="0.35">
      <c r="A550" t="s">
        <v>546</v>
      </c>
      <c r="B550" t="s">
        <v>1593</v>
      </c>
      <c r="C550" t="s">
        <v>362</v>
      </c>
      <c r="D550" t="s">
        <v>2024</v>
      </c>
      <c r="I550"/>
    </row>
    <row r="551" spans="1:9" s="114" customFormat="1" x14ac:dyDescent="0.35">
      <c r="A551" t="s">
        <v>616</v>
      </c>
      <c r="B551" t="s">
        <v>1594</v>
      </c>
      <c r="C551" t="s">
        <v>362</v>
      </c>
      <c r="D551" t="s">
        <v>94</v>
      </c>
      <c r="I551"/>
    </row>
    <row r="552" spans="1:9" s="114" customFormat="1" x14ac:dyDescent="0.35">
      <c r="A552" t="s">
        <v>617</v>
      </c>
      <c r="B552" t="s">
        <v>1595</v>
      </c>
      <c r="C552" t="s">
        <v>362</v>
      </c>
      <c r="D552" t="s">
        <v>94</v>
      </c>
      <c r="I552"/>
    </row>
    <row r="553" spans="1:9" s="114" customFormat="1" x14ac:dyDescent="0.35">
      <c r="A553" t="s">
        <v>618</v>
      </c>
      <c r="B553" t="s">
        <v>1596</v>
      </c>
      <c r="C553" t="s">
        <v>362</v>
      </c>
      <c r="D553" t="s">
        <v>94</v>
      </c>
      <c r="I553"/>
    </row>
    <row r="554" spans="1:9" s="114" customFormat="1" x14ac:dyDescent="0.35">
      <c r="A554" t="s">
        <v>619</v>
      </c>
      <c r="B554" t="s">
        <v>1597</v>
      </c>
      <c r="C554" t="s">
        <v>362</v>
      </c>
      <c r="D554" t="s">
        <v>94</v>
      </c>
      <c r="I554"/>
    </row>
    <row r="555" spans="1:9" s="114" customFormat="1" x14ac:dyDescent="0.35">
      <c r="A555" t="s">
        <v>935</v>
      </c>
      <c r="B555" t="s">
        <v>1598</v>
      </c>
      <c r="C555" t="s">
        <v>365</v>
      </c>
      <c r="D555" t="s">
        <v>93</v>
      </c>
      <c r="I555"/>
    </row>
    <row r="556" spans="1:9" s="114" customFormat="1" x14ac:dyDescent="0.35">
      <c r="A556" t="s">
        <v>2174</v>
      </c>
      <c r="B556" t="s">
        <v>2353</v>
      </c>
      <c r="C556" t="s">
        <v>365</v>
      </c>
      <c r="D556" t="s">
        <v>93</v>
      </c>
      <c r="I556"/>
    </row>
    <row r="557" spans="1:9" s="114" customFormat="1" x14ac:dyDescent="0.35">
      <c r="A557" t="s">
        <v>739</v>
      </c>
      <c r="B557" t="s">
        <v>1599</v>
      </c>
      <c r="C557" t="s">
        <v>362</v>
      </c>
      <c r="D557" t="s">
        <v>2023</v>
      </c>
      <c r="I557"/>
    </row>
    <row r="558" spans="1:9" s="114" customFormat="1" x14ac:dyDescent="0.35">
      <c r="A558" t="s">
        <v>740</v>
      </c>
      <c r="B558" t="s">
        <v>1600</v>
      </c>
      <c r="C558" t="s">
        <v>362</v>
      </c>
      <c r="D558" t="s">
        <v>2023</v>
      </c>
      <c r="I558"/>
    </row>
    <row r="559" spans="1:9" s="114" customFormat="1" x14ac:dyDescent="0.35">
      <c r="A559" t="s">
        <v>620</v>
      </c>
      <c r="B559" t="s">
        <v>1601</v>
      </c>
      <c r="C559" t="s">
        <v>362</v>
      </c>
      <c r="D559" t="s">
        <v>2023</v>
      </c>
      <c r="I559"/>
    </row>
    <row r="560" spans="1:9" s="114" customFormat="1" x14ac:dyDescent="0.35">
      <c r="A560" t="s">
        <v>74</v>
      </c>
      <c r="B560" t="s">
        <v>1602</v>
      </c>
      <c r="C560" t="s">
        <v>362</v>
      </c>
      <c r="D560" t="s">
        <v>2022</v>
      </c>
      <c r="I560"/>
    </row>
    <row r="561" spans="1:9" s="114" customFormat="1" x14ac:dyDescent="0.35">
      <c r="A561" t="s">
        <v>2175</v>
      </c>
      <c r="B561" t="s">
        <v>2200</v>
      </c>
      <c r="C561" t="s">
        <v>362</v>
      </c>
      <c r="D561" t="s">
        <v>2021</v>
      </c>
      <c r="I561"/>
    </row>
    <row r="562" spans="1:9" s="114" customFormat="1" x14ac:dyDescent="0.35">
      <c r="A562" t="s">
        <v>836</v>
      </c>
      <c r="B562" t="s">
        <v>1603</v>
      </c>
      <c r="C562" t="s">
        <v>362</v>
      </c>
      <c r="D562" t="s">
        <v>436</v>
      </c>
      <c r="I562"/>
    </row>
    <row r="563" spans="1:9" s="114" customFormat="1" x14ac:dyDescent="0.35">
      <c r="A563" t="s">
        <v>837</v>
      </c>
      <c r="B563" t="s">
        <v>1604</v>
      </c>
      <c r="C563" t="s">
        <v>362</v>
      </c>
      <c r="D563" t="s">
        <v>436</v>
      </c>
      <c r="I563"/>
    </row>
    <row r="564" spans="1:9" s="114" customFormat="1" x14ac:dyDescent="0.35">
      <c r="A564" t="s">
        <v>2354</v>
      </c>
      <c r="B564" t="s">
        <v>2355</v>
      </c>
      <c r="C564" t="s">
        <v>362</v>
      </c>
      <c r="D564" t="s">
        <v>2021</v>
      </c>
      <c r="I564"/>
    </row>
    <row r="565" spans="1:9" s="114" customFormat="1" x14ac:dyDescent="0.35">
      <c r="A565" t="s">
        <v>2356</v>
      </c>
      <c r="B565" t="s">
        <v>2357</v>
      </c>
      <c r="C565" t="s">
        <v>362</v>
      </c>
      <c r="D565" t="s">
        <v>2021</v>
      </c>
      <c r="I565"/>
    </row>
    <row r="566" spans="1:9" s="114" customFormat="1" x14ac:dyDescent="0.35">
      <c r="A566" t="s">
        <v>2358</v>
      </c>
      <c r="B566" t="s">
        <v>2359</v>
      </c>
      <c r="C566" t="s">
        <v>362</v>
      </c>
      <c r="D566" t="s">
        <v>2021</v>
      </c>
      <c r="I566"/>
    </row>
    <row r="567" spans="1:9" s="114" customFormat="1" x14ac:dyDescent="0.35">
      <c r="A567" t="s">
        <v>2360</v>
      </c>
      <c r="B567" t="s">
        <v>2361</v>
      </c>
      <c r="C567" t="s">
        <v>362</v>
      </c>
      <c r="D567" t="s">
        <v>2021</v>
      </c>
      <c r="I567"/>
    </row>
    <row r="568" spans="1:9" s="114" customFormat="1" x14ac:dyDescent="0.35">
      <c r="A568" t="s">
        <v>1087</v>
      </c>
      <c r="B568" t="s">
        <v>1605</v>
      </c>
      <c r="C568" t="s">
        <v>362</v>
      </c>
      <c r="D568" t="s">
        <v>2024</v>
      </c>
      <c r="I568"/>
    </row>
    <row r="569" spans="1:9" s="114" customFormat="1" x14ac:dyDescent="0.35">
      <c r="A569" t="s">
        <v>1088</v>
      </c>
      <c r="B569" t="s">
        <v>1606</v>
      </c>
      <c r="C569" t="s">
        <v>362</v>
      </c>
      <c r="D569" t="s">
        <v>2024</v>
      </c>
      <c r="I569"/>
    </row>
    <row r="570" spans="1:9" s="114" customFormat="1" x14ac:dyDescent="0.35">
      <c r="A570" t="s">
        <v>621</v>
      </c>
      <c r="B570" t="s">
        <v>1607</v>
      </c>
      <c r="C570" t="s">
        <v>362</v>
      </c>
      <c r="D570" t="s">
        <v>2021</v>
      </c>
      <c r="I570"/>
    </row>
    <row r="571" spans="1:9" s="114" customFormat="1" x14ac:dyDescent="0.35">
      <c r="A571" t="s">
        <v>622</v>
      </c>
      <c r="B571" t="s">
        <v>1608</v>
      </c>
      <c r="C571" t="s">
        <v>362</v>
      </c>
      <c r="D571" t="s">
        <v>436</v>
      </c>
      <c r="I571"/>
    </row>
    <row r="572" spans="1:9" s="114" customFormat="1" x14ac:dyDescent="0.35">
      <c r="A572" t="s">
        <v>1089</v>
      </c>
      <c r="B572" t="s">
        <v>1609</v>
      </c>
      <c r="C572" t="s">
        <v>362</v>
      </c>
      <c r="D572" t="s">
        <v>2023</v>
      </c>
      <c r="I572"/>
    </row>
    <row r="573" spans="1:9" s="114" customFormat="1" x14ac:dyDescent="0.35">
      <c r="A573" t="s">
        <v>75</v>
      </c>
      <c r="B573" t="s">
        <v>1610</v>
      </c>
      <c r="C573" t="s">
        <v>365</v>
      </c>
      <c r="D573" t="s">
        <v>436</v>
      </c>
      <c r="I573"/>
    </row>
    <row r="574" spans="1:9" s="114" customFormat="1" x14ac:dyDescent="0.35">
      <c r="A574" t="s">
        <v>936</v>
      </c>
      <c r="B574" t="s">
        <v>1611</v>
      </c>
      <c r="C574" t="s">
        <v>362</v>
      </c>
      <c r="D574" t="s">
        <v>436</v>
      </c>
      <c r="I574"/>
    </row>
    <row r="575" spans="1:9" s="114" customFormat="1" x14ac:dyDescent="0.35">
      <c r="A575" t="s">
        <v>118</v>
      </c>
      <c r="B575" t="s">
        <v>1612</v>
      </c>
      <c r="C575" t="s">
        <v>362</v>
      </c>
      <c r="D575" t="s">
        <v>94</v>
      </c>
      <c r="I575"/>
    </row>
    <row r="576" spans="1:9" s="114" customFormat="1" x14ac:dyDescent="0.35">
      <c r="A576" t="s">
        <v>741</v>
      </c>
      <c r="B576" t="s">
        <v>1613</v>
      </c>
      <c r="C576" t="s">
        <v>362</v>
      </c>
      <c r="D576" t="s">
        <v>436</v>
      </c>
      <c r="I576"/>
    </row>
    <row r="577" spans="1:9" s="114" customFormat="1" x14ac:dyDescent="0.35">
      <c r="A577" t="s">
        <v>623</v>
      </c>
      <c r="B577" t="s">
        <v>2362</v>
      </c>
      <c r="C577" t="s">
        <v>362</v>
      </c>
      <c r="D577" t="s">
        <v>2021</v>
      </c>
      <c r="I577"/>
    </row>
    <row r="578" spans="1:9" s="114" customFormat="1" x14ac:dyDescent="0.35">
      <c r="A578" t="s">
        <v>624</v>
      </c>
      <c r="B578" t="s">
        <v>1614</v>
      </c>
      <c r="C578" t="s">
        <v>362</v>
      </c>
      <c r="D578" t="s">
        <v>2021</v>
      </c>
      <c r="I578"/>
    </row>
    <row r="579" spans="1:9" s="114" customFormat="1" x14ac:dyDescent="0.35">
      <c r="A579" t="s">
        <v>625</v>
      </c>
      <c r="B579" t="s">
        <v>1615</v>
      </c>
      <c r="C579" t="s">
        <v>362</v>
      </c>
      <c r="D579" t="s">
        <v>2022</v>
      </c>
      <c r="I579"/>
    </row>
    <row r="580" spans="1:9" s="114" customFormat="1" x14ac:dyDescent="0.35">
      <c r="A580" t="s">
        <v>119</v>
      </c>
      <c r="B580" t="s">
        <v>1616</v>
      </c>
      <c r="C580" t="s">
        <v>362</v>
      </c>
      <c r="D580" t="s">
        <v>2021</v>
      </c>
      <c r="I580"/>
    </row>
    <row r="581" spans="1:9" s="114" customFormat="1" x14ac:dyDescent="0.35">
      <c r="A581" t="s">
        <v>742</v>
      </c>
      <c r="B581" t="s">
        <v>1617</v>
      </c>
      <c r="C581" t="s">
        <v>362</v>
      </c>
      <c r="D581" t="s">
        <v>2021</v>
      </c>
      <c r="I581"/>
    </row>
    <row r="582" spans="1:9" s="114" customFormat="1" x14ac:dyDescent="0.35">
      <c r="A582" t="s">
        <v>743</v>
      </c>
      <c r="B582" t="s">
        <v>1618</v>
      </c>
      <c r="C582" t="s">
        <v>362</v>
      </c>
      <c r="D582" t="s">
        <v>2021</v>
      </c>
      <c r="I582"/>
    </row>
    <row r="583" spans="1:9" s="114" customFormat="1" x14ac:dyDescent="0.35">
      <c r="A583" t="s">
        <v>626</v>
      </c>
      <c r="B583" t="s">
        <v>1619</v>
      </c>
      <c r="C583" t="s">
        <v>362</v>
      </c>
      <c r="D583" t="s">
        <v>2021</v>
      </c>
      <c r="I583"/>
    </row>
    <row r="584" spans="1:9" s="114" customFormat="1" x14ac:dyDescent="0.35">
      <c r="A584" t="s">
        <v>627</v>
      </c>
      <c r="B584" t="s">
        <v>1620</v>
      </c>
      <c r="C584" t="s">
        <v>362</v>
      </c>
      <c r="D584" t="s">
        <v>436</v>
      </c>
      <c r="I584"/>
    </row>
    <row r="585" spans="1:9" s="114" customFormat="1" x14ac:dyDescent="0.35">
      <c r="A585" t="s">
        <v>628</v>
      </c>
      <c r="B585" t="s">
        <v>1621</v>
      </c>
      <c r="C585" t="s">
        <v>362</v>
      </c>
      <c r="D585" t="s">
        <v>94</v>
      </c>
      <c r="I585"/>
    </row>
    <row r="586" spans="1:9" s="114" customFormat="1" x14ac:dyDescent="0.35">
      <c r="A586" t="s">
        <v>937</v>
      </c>
      <c r="B586" t="s">
        <v>1622</v>
      </c>
      <c r="C586" t="s">
        <v>365</v>
      </c>
      <c r="D586" t="s">
        <v>436</v>
      </c>
      <c r="I586"/>
    </row>
    <row r="587" spans="1:9" s="114" customFormat="1" x14ac:dyDescent="0.35">
      <c r="A587" t="s">
        <v>744</v>
      </c>
      <c r="B587" t="s">
        <v>1623</v>
      </c>
      <c r="C587" t="s">
        <v>365</v>
      </c>
      <c r="D587" t="s">
        <v>436</v>
      </c>
      <c r="I587"/>
    </row>
    <row r="588" spans="1:9" s="114" customFormat="1" x14ac:dyDescent="0.35">
      <c r="A588" t="s">
        <v>209</v>
      </c>
      <c r="B588" t="s">
        <v>1624</v>
      </c>
      <c r="C588" t="s">
        <v>365</v>
      </c>
      <c r="D588" t="s">
        <v>401</v>
      </c>
      <c r="I588"/>
    </row>
    <row r="589" spans="1:9" s="114" customFormat="1" x14ac:dyDescent="0.35">
      <c r="A589" t="s">
        <v>2176</v>
      </c>
      <c r="B589" t="s">
        <v>2201</v>
      </c>
      <c r="C589" t="s">
        <v>365</v>
      </c>
      <c r="D589" t="s">
        <v>401</v>
      </c>
      <c r="I589"/>
    </row>
    <row r="590" spans="1:9" s="114" customFormat="1" x14ac:dyDescent="0.35">
      <c r="A590" t="s">
        <v>1030</v>
      </c>
      <c r="B590" t="s">
        <v>1625</v>
      </c>
      <c r="C590" t="s">
        <v>365</v>
      </c>
      <c r="D590" t="s">
        <v>401</v>
      </c>
      <c r="I590"/>
    </row>
    <row r="591" spans="1:9" x14ac:dyDescent="0.35">
      <c r="A591" t="s">
        <v>1031</v>
      </c>
      <c r="B591" t="s">
        <v>1626</v>
      </c>
      <c r="C591" t="s">
        <v>365</v>
      </c>
      <c r="D591" t="s">
        <v>401</v>
      </c>
      <c r="I591"/>
    </row>
    <row r="592" spans="1:9" x14ac:dyDescent="0.35">
      <c r="A592" t="s">
        <v>1032</v>
      </c>
      <c r="B592" t="s">
        <v>1627</v>
      </c>
      <c r="C592" t="s">
        <v>365</v>
      </c>
      <c r="D592" t="s">
        <v>401</v>
      </c>
      <c r="I592"/>
    </row>
    <row r="593" spans="1:9" x14ac:dyDescent="0.35">
      <c r="A593" t="s">
        <v>838</v>
      </c>
      <c r="B593" t="s">
        <v>1628</v>
      </c>
      <c r="C593" t="s">
        <v>365</v>
      </c>
      <c r="D593" t="s">
        <v>401</v>
      </c>
      <c r="I593"/>
    </row>
    <row r="594" spans="1:9" x14ac:dyDescent="0.35">
      <c r="A594" t="s">
        <v>839</v>
      </c>
      <c r="B594" t="s">
        <v>1629</v>
      </c>
      <c r="C594" t="s">
        <v>365</v>
      </c>
      <c r="D594" t="s">
        <v>401</v>
      </c>
      <c r="I594"/>
    </row>
    <row r="595" spans="1:9" x14ac:dyDescent="0.35">
      <c r="A595" t="s">
        <v>840</v>
      </c>
      <c r="B595" t="s">
        <v>1630</v>
      </c>
      <c r="C595" t="s">
        <v>365</v>
      </c>
      <c r="D595" t="s">
        <v>401</v>
      </c>
      <c r="I595"/>
    </row>
    <row r="596" spans="1:9" x14ac:dyDescent="0.35">
      <c r="A596" t="s">
        <v>210</v>
      </c>
      <c r="B596" t="s">
        <v>1631</v>
      </c>
      <c r="C596" t="s">
        <v>365</v>
      </c>
      <c r="D596" t="s">
        <v>401</v>
      </c>
      <c r="I596"/>
    </row>
    <row r="597" spans="1:9" x14ac:dyDescent="0.35">
      <c r="A597" t="s">
        <v>562</v>
      </c>
      <c r="B597" t="s">
        <v>1632</v>
      </c>
      <c r="C597" t="s">
        <v>365</v>
      </c>
      <c r="D597" t="s">
        <v>401</v>
      </c>
      <c r="I597"/>
    </row>
    <row r="598" spans="1:9" x14ac:dyDescent="0.35">
      <c r="A598" t="s">
        <v>164</v>
      </c>
      <c r="B598" t="s">
        <v>1633</v>
      </c>
      <c r="C598" t="s">
        <v>365</v>
      </c>
      <c r="D598" t="s">
        <v>401</v>
      </c>
      <c r="I598"/>
    </row>
    <row r="599" spans="1:9" x14ac:dyDescent="0.35">
      <c r="A599" t="s">
        <v>841</v>
      </c>
      <c r="B599" t="s">
        <v>1634</v>
      </c>
      <c r="C599" t="s">
        <v>362</v>
      </c>
      <c r="D599" t="s">
        <v>94</v>
      </c>
      <c r="I599"/>
    </row>
    <row r="600" spans="1:9" x14ac:dyDescent="0.35">
      <c r="A600" t="s">
        <v>842</v>
      </c>
      <c r="B600" t="s">
        <v>1635</v>
      </c>
      <c r="C600" t="s">
        <v>362</v>
      </c>
      <c r="D600" t="s">
        <v>436</v>
      </c>
      <c r="I600"/>
    </row>
    <row r="601" spans="1:9" x14ac:dyDescent="0.35">
      <c r="A601" t="s">
        <v>843</v>
      </c>
      <c r="B601" t="s">
        <v>843</v>
      </c>
      <c r="C601" t="s">
        <v>362</v>
      </c>
      <c r="D601" t="s">
        <v>94</v>
      </c>
      <c r="I601"/>
    </row>
    <row r="602" spans="1:9" x14ac:dyDescent="0.35">
      <c r="A602" t="s">
        <v>76</v>
      </c>
      <c r="B602" t="s">
        <v>1636</v>
      </c>
      <c r="C602" t="s">
        <v>365</v>
      </c>
      <c r="D602" t="s">
        <v>93</v>
      </c>
      <c r="I602"/>
    </row>
    <row r="603" spans="1:9" x14ac:dyDescent="0.35">
      <c r="A603" t="s">
        <v>745</v>
      </c>
      <c r="B603" t="s">
        <v>1637</v>
      </c>
      <c r="C603" t="s">
        <v>362</v>
      </c>
      <c r="D603" t="s">
        <v>2021</v>
      </c>
      <c r="I603"/>
    </row>
    <row r="604" spans="1:9" s="113" customFormat="1" ht="15" customHeight="1" x14ac:dyDescent="0.35">
      <c r="A604" t="s">
        <v>938</v>
      </c>
      <c r="B604" t="s">
        <v>1638</v>
      </c>
      <c r="C604" t="s">
        <v>362</v>
      </c>
      <c r="D604" t="s">
        <v>2021</v>
      </c>
      <c r="I604"/>
    </row>
    <row r="605" spans="1:9" s="113" customFormat="1" ht="15" customHeight="1" x14ac:dyDescent="0.35">
      <c r="A605" t="s">
        <v>170</v>
      </c>
      <c r="B605" t="s">
        <v>1639</v>
      </c>
      <c r="C605" t="s">
        <v>365</v>
      </c>
      <c r="D605" t="s">
        <v>401</v>
      </c>
      <c r="I605"/>
    </row>
    <row r="606" spans="1:9" s="113" customFormat="1" ht="15" customHeight="1" x14ac:dyDescent="0.35">
      <c r="A606" t="s">
        <v>939</v>
      </c>
      <c r="B606" t="s">
        <v>1640</v>
      </c>
      <c r="C606" t="s">
        <v>365</v>
      </c>
      <c r="D606" t="s">
        <v>436</v>
      </c>
      <c r="I606"/>
    </row>
    <row r="607" spans="1:9" x14ac:dyDescent="0.35">
      <c r="A607" t="s">
        <v>563</v>
      </c>
      <c r="B607" t="s">
        <v>1641</v>
      </c>
      <c r="C607" t="s">
        <v>362</v>
      </c>
      <c r="D607" t="s">
        <v>2026</v>
      </c>
      <c r="I607"/>
    </row>
    <row r="608" spans="1:9" x14ac:dyDescent="0.35">
      <c r="A608" t="s">
        <v>2363</v>
      </c>
      <c r="B608" t="s">
        <v>2364</v>
      </c>
      <c r="C608" t="s">
        <v>365</v>
      </c>
      <c r="D608" t="s">
        <v>93</v>
      </c>
      <c r="I608"/>
    </row>
    <row r="609" spans="1:9" x14ac:dyDescent="0.35">
      <c r="A609" t="s">
        <v>120</v>
      </c>
      <c r="B609" t="s">
        <v>1642</v>
      </c>
      <c r="C609" t="s">
        <v>365</v>
      </c>
      <c r="D609" t="s">
        <v>93</v>
      </c>
      <c r="I609"/>
    </row>
    <row r="610" spans="1:9" x14ac:dyDescent="0.35">
      <c r="A610" t="s">
        <v>564</v>
      </c>
      <c r="B610" t="s">
        <v>1643</v>
      </c>
      <c r="C610" t="s">
        <v>365</v>
      </c>
      <c r="D610" t="s">
        <v>93</v>
      </c>
      <c r="I610"/>
    </row>
    <row r="611" spans="1:9" x14ac:dyDescent="0.35">
      <c r="A611" t="s">
        <v>1033</v>
      </c>
      <c r="B611" t="s">
        <v>1644</v>
      </c>
      <c r="C611" t="s">
        <v>365</v>
      </c>
      <c r="D611" t="s">
        <v>436</v>
      </c>
      <c r="I611"/>
    </row>
    <row r="612" spans="1:9" x14ac:dyDescent="0.35">
      <c r="A612" t="s">
        <v>565</v>
      </c>
      <c r="B612" t="s">
        <v>1645</v>
      </c>
      <c r="C612" t="s">
        <v>362</v>
      </c>
      <c r="D612" t="s">
        <v>94</v>
      </c>
      <c r="I612"/>
    </row>
    <row r="613" spans="1:9" x14ac:dyDescent="0.35">
      <c r="A613" t="s">
        <v>512</v>
      </c>
      <c r="B613" t="s">
        <v>1646</v>
      </c>
      <c r="C613" t="s">
        <v>362</v>
      </c>
      <c r="D613" t="s">
        <v>94</v>
      </c>
      <c r="I613"/>
    </row>
    <row r="614" spans="1:9" x14ac:dyDescent="0.35">
      <c r="A614" t="s">
        <v>513</v>
      </c>
      <c r="B614" t="s">
        <v>1647</v>
      </c>
      <c r="C614" t="s">
        <v>362</v>
      </c>
      <c r="D614" t="s">
        <v>94</v>
      </c>
      <c r="I614"/>
    </row>
    <row r="615" spans="1:9" x14ac:dyDescent="0.35">
      <c r="A615" t="s">
        <v>607</v>
      </c>
      <c r="B615" t="s">
        <v>1648</v>
      </c>
      <c r="C615" t="s">
        <v>365</v>
      </c>
      <c r="D615" t="s">
        <v>436</v>
      </c>
      <c r="I615"/>
    </row>
    <row r="616" spans="1:9" x14ac:dyDescent="0.35">
      <c r="A616" t="s">
        <v>165</v>
      </c>
      <c r="B616" t="s">
        <v>1649</v>
      </c>
      <c r="C616" t="s">
        <v>365</v>
      </c>
      <c r="D616" t="s">
        <v>90</v>
      </c>
      <c r="I616"/>
    </row>
    <row r="617" spans="1:9" x14ac:dyDescent="0.35">
      <c r="A617" t="s">
        <v>514</v>
      </c>
      <c r="B617" t="s">
        <v>1650</v>
      </c>
      <c r="C617" t="s">
        <v>365</v>
      </c>
      <c r="D617" t="s">
        <v>90</v>
      </c>
      <c r="I617"/>
    </row>
    <row r="618" spans="1:9" x14ac:dyDescent="0.35">
      <c r="A618" t="s">
        <v>2365</v>
      </c>
      <c r="B618" t="s">
        <v>2366</v>
      </c>
      <c r="C618" t="s">
        <v>365</v>
      </c>
      <c r="D618" t="s">
        <v>90</v>
      </c>
      <c r="I618"/>
    </row>
    <row r="619" spans="1:9" x14ac:dyDescent="0.35">
      <c r="A619" t="s">
        <v>940</v>
      </c>
      <c r="B619" t="s">
        <v>1651</v>
      </c>
      <c r="C619" t="s">
        <v>362</v>
      </c>
      <c r="D619" t="s">
        <v>436</v>
      </c>
      <c r="I619"/>
    </row>
    <row r="620" spans="1:9" x14ac:dyDescent="0.35">
      <c r="A620" t="s">
        <v>515</v>
      </c>
      <c r="B620" t="s">
        <v>1652</v>
      </c>
      <c r="C620" t="s">
        <v>365</v>
      </c>
      <c r="D620" t="s">
        <v>90</v>
      </c>
      <c r="I620"/>
    </row>
    <row r="621" spans="1:9" x14ac:dyDescent="0.35">
      <c r="A621" t="s">
        <v>844</v>
      </c>
      <c r="B621" t="s">
        <v>1653</v>
      </c>
      <c r="C621" t="s">
        <v>365</v>
      </c>
      <c r="D621" t="s">
        <v>436</v>
      </c>
      <c r="I621"/>
    </row>
    <row r="622" spans="1:9" x14ac:dyDescent="0.35">
      <c r="A622" t="s">
        <v>1034</v>
      </c>
      <c r="B622" t="s">
        <v>1654</v>
      </c>
      <c r="C622" t="s">
        <v>365</v>
      </c>
      <c r="D622" t="s">
        <v>436</v>
      </c>
      <c r="I622"/>
    </row>
    <row r="623" spans="1:9" x14ac:dyDescent="0.35">
      <c r="A623" t="s">
        <v>1035</v>
      </c>
      <c r="B623" t="s">
        <v>1655</v>
      </c>
      <c r="C623" t="s">
        <v>365</v>
      </c>
      <c r="D623" t="s">
        <v>436</v>
      </c>
      <c r="I623"/>
    </row>
    <row r="624" spans="1:9" x14ac:dyDescent="0.35">
      <c r="A624" t="s">
        <v>516</v>
      </c>
      <c r="B624" t="s">
        <v>1656</v>
      </c>
      <c r="C624" t="s">
        <v>365</v>
      </c>
      <c r="D624" t="s">
        <v>90</v>
      </c>
      <c r="I624"/>
    </row>
    <row r="625" spans="1:9" x14ac:dyDescent="0.35">
      <c r="A625" t="s">
        <v>941</v>
      </c>
      <c r="B625" t="s">
        <v>1657</v>
      </c>
      <c r="C625" t="s">
        <v>362</v>
      </c>
      <c r="D625" t="s">
        <v>2021</v>
      </c>
      <c r="I625"/>
    </row>
    <row r="626" spans="1:9" x14ac:dyDescent="0.35">
      <c r="A626" t="s">
        <v>942</v>
      </c>
      <c r="B626" t="s">
        <v>1658</v>
      </c>
      <c r="C626" t="s">
        <v>362</v>
      </c>
      <c r="D626" t="s">
        <v>2021</v>
      </c>
      <c r="I626"/>
    </row>
    <row r="627" spans="1:9" x14ac:dyDescent="0.35">
      <c r="A627" t="s">
        <v>943</v>
      </c>
      <c r="B627" t="s">
        <v>1659</v>
      </c>
      <c r="C627" t="s">
        <v>362</v>
      </c>
      <c r="D627" t="s">
        <v>2021</v>
      </c>
      <c r="I627"/>
    </row>
    <row r="628" spans="1:9" x14ac:dyDescent="0.35">
      <c r="A628" t="s">
        <v>578</v>
      </c>
      <c r="B628" t="s">
        <v>1660</v>
      </c>
      <c r="C628" t="s">
        <v>362</v>
      </c>
      <c r="D628" t="s">
        <v>2024</v>
      </c>
      <c r="I628"/>
    </row>
    <row r="629" spans="1:9" x14ac:dyDescent="0.35">
      <c r="A629" t="s">
        <v>579</v>
      </c>
      <c r="B629" t="s">
        <v>1661</v>
      </c>
      <c r="C629" t="s">
        <v>365</v>
      </c>
      <c r="D629" t="s">
        <v>401</v>
      </c>
      <c r="I629"/>
    </row>
    <row r="630" spans="1:9" x14ac:dyDescent="0.35">
      <c r="A630" t="s">
        <v>580</v>
      </c>
      <c r="B630" t="s">
        <v>1662</v>
      </c>
      <c r="C630" t="s">
        <v>365</v>
      </c>
      <c r="D630" t="s">
        <v>401</v>
      </c>
      <c r="I630"/>
    </row>
    <row r="631" spans="1:9" x14ac:dyDescent="0.35">
      <c r="A631" t="s">
        <v>581</v>
      </c>
      <c r="B631" t="s">
        <v>1663</v>
      </c>
      <c r="C631" t="s">
        <v>365</v>
      </c>
      <c r="D631" t="s">
        <v>401</v>
      </c>
      <c r="I631"/>
    </row>
    <row r="632" spans="1:9" x14ac:dyDescent="0.35">
      <c r="A632" t="s">
        <v>1036</v>
      </c>
      <c r="B632" t="s">
        <v>1664</v>
      </c>
      <c r="C632" t="s">
        <v>365</v>
      </c>
      <c r="D632" t="s">
        <v>90</v>
      </c>
      <c r="I632"/>
    </row>
    <row r="633" spans="1:9" x14ac:dyDescent="0.35">
      <c r="A633" t="s">
        <v>582</v>
      </c>
      <c r="B633" t="s">
        <v>1665</v>
      </c>
      <c r="C633" t="s">
        <v>362</v>
      </c>
      <c r="D633" t="s">
        <v>2022</v>
      </c>
      <c r="I633"/>
    </row>
    <row r="634" spans="1:9" x14ac:dyDescent="0.35">
      <c r="A634" t="s">
        <v>583</v>
      </c>
      <c r="B634" t="s">
        <v>1666</v>
      </c>
      <c r="C634" t="s">
        <v>362</v>
      </c>
      <c r="D634" t="s">
        <v>2022</v>
      </c>
      <c r="I634"/>
    </row>
    <row r="635" spans="1:9" x14ac:dyDescent="0.35">
      <c r="A635" t="s">
        <v>584</v>
      </c>
      <c r="B635" t="s">
        <v>1667</v>
      </c>
      <c r="C635" t="s">
        <v>365</v>
      </c>
      <c r="D635" t="s">
        <v>436</v>
      </c>
      <c r="I635"/>
    </row>
    <row r="636" spans="1:9" x14ac:dyDescent="0.35">
      <c r="A636" t="s">
        <v>585</v>
      </c>
      <c r="B636" t="s">
        <v>1668</v>
      </c>
      <c r="C636" t="s">
        <v>362</v>
      </c>
      <c r="D636" t="s">
        <v>2026</v>
      </c>
      <c r="I636"/>
    </row>
    <row r="637" spans="1:9" x14ac:dyDescent="0.35">
      <c r="A637" t="s">
        <v>586</v>
      </c>
      <c r="B637" t="s">
        <v>1669</v>
      </c>
      <c r="C637" t="s">
        <v>362</v>
      </c>
      <c r="D637" t="s">
        <v>2026</v>
      </c>
      <c r="I637"/>
    </row>
    <row r="638" spans="1:9" x14ac:dyDescent="0.35">
      <c r="A638" t="s">
        <v>587</v>
      </c>
      <c r="B638" t="s">
        <v>1670</v>
      </c>
      <c r="C638" t="s">
        <v>362</v>
      </c>
      <c r="D638" t="s">
        <v>2026</v>
      </c>
      <c r="I638"/>
    </row>
    <row r="639" spans="1:9" x14ac:dyDescent="0.35">
      <c r="A639" t="s">
        <v>588</v>
      </c>
      <c r="B639" t="s">
        <v>1671</v>
      </c>
      <c r="C639" t="s">
        <v>362</v>
      </c>
      <c r="D639" t="s">
        <v>2026</v>
      </c>
      <c r="I639"/>
    </row>
    <row r="640" spans="1:9" x14ac:dyDescent="0.35">
      <c r="A640" t="s">
        <v>77</v>
      </c>
      <c r="B640" t="s">
        <v>1672</v>
      </c>
      <c r="C640" t="s">
        <v>365</v>
      </c>
      <c r="D640" t="s">
        <v>93</v>
      </c>
      <c r="I640"/>
    </row>
    <row r="641" spans="1:9" x14ac:dyDescent="0.35">
      <c r="A641" t="s">
        <v>589</v>
      </c>
      <c r="B641" t="s">
        <v>1673</v>
      </c>
      <c r="C641" t="s">
        <v>362</v>
      </c>
      <c r="D641" t="s">
        <v>94</v>
      </c>
      <c r="I641"/>
    </row>
    <row r="642" spans="1:9" x14ac:dyDescent="0.35">
      <c r="A642" t="s">
        <v>590</v>
      </c>
      <c r="B642" t="s">
        <v>1674</v>
      </c>
      <c r="C642" t="s">
        <v>362</v>
      </c>
      <c r="D642" t="s">
        <v>436</v>
      </c>
      <c r="I642"/>
    </row>
    <row r="643" spans="1:9" x14ac:dyDescent="0.35">
      <c r="A643" t="s">
        <v>1037</v>
      </c>
      <c r="B643" t="s">
        <v>1675</v>
      </c>
      <c r="C643" t="s">
        <v>362</v>
      </c>
      <c r="D643" t="s">
        <v>2026</v>
      </c>
      <c r="I643"/>
    </row>
    <row r="644" spans="1:9" x14ac:dyDescent="0.35">
      <c r="A644" t="s">
        <v>525</v>
      </c>
      <c r="B644" t="s">
        <v>1676</v>
      </c>
      <c r="C644" t="s">
        <v>362</v>
      </c>
      <c r="D644" t="s">
        <v>2022</v>
      </c>
      <c r="I644"/>
    </row>
    <row r="645" spans="1:9" x14ac:dyDescent="0.35">
      <c r="A645" t="s">
        <v>944</v>
      </c>
      <c r="B645" t="s">
        <v>1677</v>
      </c>
      <c r="C645" t="s">
        <v>365</v>
      </c>
      <c r="D645" t="s">
        <v>436</v>
      </c>
      <c r="I645"/>
    </row>
    <row r="646" spans="1:9" x14ac:dyDescent="0.35">
      <c r="A646" t="s">
        <v>78</v>
      </c>
      <c r="B646" t="s">
        <v>1678</v>
      </c>
      <c r="C646" t="s">
        <v>365</v>
      </c>
      <c r="D646" t="s">
        <v>436</v>
      </c>
      <c r="I646"/>
    </row>
    <row r="647" spans="1:9" x14ac:dyDescent="0.35">
      <c r="A647" t="s">
        <v>746</v>
      </c>
      <c r="B647" t="s">
        <v>1679</v>
      </c>
      <c r="C647" t="s">
        <v>365</v>
      </c>
      <c r="D647" t="s">
        <v>436</v>
      </c>
      <c r="I647"/>
    </row>
    <row r="648" spans="1:9" x14ac:dyDescent="0.35">
      <c r="A648" t="s">
        <v>747</v>
      </c>
      <c r="B648" t="s">
        <v>1680</v>
      </c>
      <c r="C648" t="s">
        <v>365</v>
      </c>
      <c r="D648" t="s">
        <v>436</v>
      </c>
      <c r="I648"/>
    </row>
    <row r="649" spans="1:9" x14ac:dyDescent="0.35">
      <c r="A649" t="s">
        <v>845</v>
      </c>
      <c r="B649" t="s">
        <v>1681</v>
      </c>
      <c r="C649" t="s">
        <v>365</v>
      </c>
      <c r="D649" t="s">
        <v>436</v>
      </c>
      <c r="I649"/>
    </row>
    <row r="650" spans="1:9" x14ac:dyDescent="0.35">
      <c r="A650" t="s">
        <v>945</v>
      </c>
      <c r="B650" t="s">
        <v>1682</v>
      </c>
      <c r="C650" t="s">
        <v>365</v>
      </c>
      <c r="D650" t="s">
        <v>436</v>
      </c>
      <c r="I650"/>
    </row>
    <row r="651" spans="1:9" x14ac:dyDescent="0.35">
      <c r="A651" t="s">
        <v>846</v>
      </c>
      <c r="B651" t="s">
        <v>1683</v>
      </c>
      <c r="C651" t="s">
        <v>362</v>
      </c>
      <c r="D651" t="s">
        <v>94</v>
      </c>
      <c r="I651"/>
    </row>
    <row r="652" spans="1:9" x14ac:dyDescent="0.35">
      <c r="A652" t="s">
        <v>526</v>
      </c>
      <c r="B652" t="s">
        <v>1684</v>
      </c>
      <c r="C652" t="s">
        <v>362</v>
      </c>
      <c r="D652" t="s">
        <v>94</v>
      </c>
      <c r="I652"/>
    </row>
    <row r="653" spans="1:9" x14ac:dyDescent="0.35">
      <c r="A653" t="s">
        <v>527</v>
      </c>
      <c r="B653" t="s">
        <v>1685</v>
      </c>
      <c r="C653" t="s">
        <v>362</v>
      </c>
      <c r="D653" t="s">
        <v>94</v>
      </c>
      <c r="I653"/>
    </row>
    <row r="654" spans="1:9" x14ac:dyDescent="0.35">
      <c r="A654" t="s">
        <v>1038</v>
      </c>
      <c r="B654" t="s">
        <v>1686</v>
      </c>
      <c r="C654" t="s">
        <v>362</v>
      </c>
      <c r="D654" t="s">
        <v>94</v>
      </c>
      <c r="I654"/>
    </row>
    <row r="655" spans="1:9" x14ac:dyDescent="0.35">
      <c r="A655" t="s">
        <v>1090</v>
      </c>
      <c r="B655" t="s">
        <v>1687</v>
      </c>
      <c r="C655" t="s">
        <v>365</v>
      </c>
      <c r="D655" t="s">
        <v>436</v>
      </c>
      <c r="I655"/>
    </row>
    <row r="656" spans="1:9" x14ac:dyDescent="0.35">
      <c r="A656" t="s">
        <v>668</v>
      </c>
      <c r="B656" t="s">
        <v>1688</v>
      </c>
      <c r="C656" t="s">
        <v>365</v>
      </c>
      <c r="D656" t="s">
        <v>436</v>
      </c>
      <c r="I656"/>
    </row>
    <row r="657" spans="1:9" x14ac:dyDescent="0.35">
      <c r="A657" t="s">
        <v>946</v>
      </c>
      <c r="B657" t="s">
        <v>1689</v>
      </c>
      <c r="C657" t="s">
        <v>365</v>
      </c>
      <c r="D657" t="s">
        <v>93</v>
      </c>
      <c r="I657"/>
    </row>
    <row r="658" spans="1:9" x14ac:dyDescent="0.35">
      <c r="A658" t="s">
        <v>1690</v>
      </c>
      <c r="B658" t="s">
        <v>1691</v>
      </c>
      <c r="C658" t="s">
        <v>365</v>
      </c>
      <c r="D658" t="s">
        <v>93</v>
      </c>
      <c r="I658"/>
    </row>
    <row r="659" spans="1:9" x14ac:dyDescent="0.35">
      <c r="A659" t="s">
        <v>947</v>
      </c>
      <c r="B659" t="s">
        <v>1692</v>
      </c>
      <c r="C659" t="s">
        <v>365</v>
      </c>
      <c r="D659" t="s">
        <v>93</v>
      </c>
      <c r="I659"/>
    </row>
    <row r="660" spans="1:9" x14ac:dyDescent="0.35">
      <c r="A660" t="s">
        <v>948</v>
      </c>
      <c r="B660" t="s">
        <v>1693</v>
      </c>
      <c r="C660" t="s">
        <v>365</v>
      </c>
      <c r="D660" t="s">
        <v>93</v>
      </c>
      <c r="I660"/>
    </row>
    <row r="661" spans="1:9" x14ac:dyDescent="0.35">
      <c r="A661" t="s">
        <v>1039</v>
      </c>
      <c r="B661" t="s">
        <v>1694</v>
      </c>
      <c r="C661" t="s">
        <v>365</v>
      </c>
      <c r="D661" t="s">
        <v>93</v>
      </c>
      <c r="I661"/>
    </row>
    <row r="662" spans="1:9" x14ac:dyDescent="0.35">
      <c r="A662" t="s">
        <v>10</v>
      </c>
      <c r="B662" t="s">
        <v>1695</v>
      </c>
      <c r="C662" t="s">
        <v>365</v>
      </c>
      <c r="D662" t="s">
        <v>90</v>
      </c>
      <c r="I662"/>
    </row>
    <row r="663" spans="1:9" x14ac:dyDescent="0.35">
      <c r="A663" t="s">
        <v>101</v>
      </c>
      <c r="B663" t="s">
        <v>1696</v>
      </c>
      <c r="C663" t="s">
        <v>365</v>
      </c>
      <c r="D663" t="s">
        <v>90</v>
      </c>
      <c r="I663"/>
    </row>
    <row r="664" spans="1:9" x14ac:dyDescent="0.35">
      <c r="A664" t="s">
        <v>528</v>
      </c>
      <c r="B664" t="s">
        <v>1697</v>
      </c>
      <c r="C664" t="s">
        <v>362</v>
      </c>
      <c r="D664" t="s">
        <v>436</v>
      </c>
      <c r="I664"/>
    </row>
    <row r="665" spans="1:9" x14ac:dyDescent="0.35">
      <c r="A665" t="s">
        <v>748</v>
      </c>
      <c r="B665" t="s">
        <v>1698</v>
      </c>
      <c r="C665" t="s">
        <v>362</v>
      </c>
      <c r="D665" t="s">
        <v>2024</v>
      </c>
      <c r="I665"/>
    </row>
    <row r="666" spans="1:9" x14ac:dyDescent="0.35">
      <c r="A666" t="s">
        <v>1091</v>
      </c>
      <c r="B666" t="s">
        <v>1699</v>
      </c>
      <c r="C666" t="s">
        <v>362</v>
      </c>
      <c r="D666" t="s">
        <v>2024</v>
      </c>
      <c r="I666"/>
    </row>
    <row r="667" spans="1:9" x14ac:dyDescent="0.35">
      <c r="A667" t="s">
        <v>1092</v>
      </c>
      <c r="B667" t="s">
        <v>1700</v>
      </c>
      <c r="C667" t="s">
        <v>362</v>
      </c>
      <c r="D667" t="s">
        <v>2024</v>
      </c>
      <c r="I667"/>
    </row>
    <row r="668" spans="1:9" x14ac:dyDescent="0.35">
      <c r="A668" t="s">
        <v>749</v>
      </c>
      <c r="B668" t="s">
        <v>1701</v>
      </c>
      <c r="C668" t="s">
        <v>362</v>
      </c>
      <c r="D668" t="s">
        <v>2024</v>
      </c>
      <c r="I668"/>
    </row>
    <row r="669" spans="1:9" x14ac:dyDescent="0.35">
      <c r="A669" t="s">
        <v>171</v>
      </c>
      <c r="B669" t="s">
        <v>1702</v>
      </c>
      <c r="C669" t="s">
        <v>365</v>
      </c>
      <c r="D669" t="s">
        <v>401</v>
      </c>
      <c r="I669"/>
    </row>
    <row r="670" spans="1:9" x14ac:dyDescent="0.35">
      <c r="A670" t="s">
        <v>608</v>
      </c>
      <c r="B670" t="s">
        <v>1703</v>
      </c>
      <c r="C670" t="s">
        <v>365</v>
      </c>
      <c r="D670" t="s">
        <v>401</v>
      </c>
      <c r="I670"/>
    </row>
    <row r="671" spans="1:9" x14ac:dyDescent="0.35">
      <c r="A671" t="s">
        <v>1093</v>
      </c>
      <c r="B671" t="s">
        <v>1704</v>
      </c>
      <c r="C671" t="s">
        <v>365</v>
      </c>
      <c r="D671" t="s">
        <v>401</v>
      </c>
      <c r="I671"/>
    </row>
    <row r="672" spans="1:9" x14ac:dyDescent="0.35">
      <c r="A672" t="s">
        <v>669</v>
      </c>
      <c r="B672" t="s">
        <v>1705</v>
      </c>
      <c r="C672" t="s">
        <v>362</v>
      </c>
      <c r="D672" t="s">
        <v>436</v>
      </c>
      <c r="I672"/>
    </row>
    <row r="673" spans="1:9" x14ac:dyDescent="0.35">
      <c r="A673" t="s">
        <v>750</v>
      </c>
      <c r="B673" t="s">
        <v>1706</v>
      </c>
      <c r="C673" t="s">
        <v>362</v>
      </c>
      <c r="D673" t="s">
        <v>436</v>
      </c>
      <c r="I673"/>
    </row>
    <row r="674" spans="1:9" x14ac:dyDescent="0.35">
      <c r="A674" t="s">
        <v>529</v>
      </c>
      <c r="B674" t="s">
        <v>1707</v>
      </c>
      <c r="C674" t="s">
        <v>362</v>
      </c>
      <c r="D674" t="s">
        <v>436</v>
      </c>
      <c r="I674"/>
    </row>
    <row r="675" spans="1:9" x14ac:dyDescent="0.35">
      <c r="A675" t="s">
        <v>154</v>
      </c>
      <c r="B675" t="s">
        <v>1708</v>
      </c>
      <c r="C675" t="s">
        <v>365</v>
      </c>
      <c r="D675" t="s">
        <v>93</v>
      </c>
      <c r="I675"/>
    </row>
    <row r="676" spans="1:9" x14ac:dyDescent="0.35">
      <c r="A676" t="s">
        <v>155</v>
      </c>
      <c r="B676" t="s">
        <v>1709</v>
      </c>
      <c r="C676" t="s">
        <v>365</v>
      </c>
      <c r="D676" t="s">
        <v>93</v>
      </c>
      <c r="I676"/>
    </row>
    <row r="677" spans="1:9" x14ac:dyDescent="0.35">
      <c r="A677" t="s">
        <v>156</v>
      </c>
      <c r="B677" t="s">
        <v>1710</v>
      </c>
      <c r="C677" t="s">
        <v>365</v>
      </c>
      <c r="D677" t="s">
        <v>93</v>
      </c>
      <c r="I677"/>
    </row>
    <row r="678" spans="1:9" x14ac:dyDescent="0.35">
      <c r="A678" t="s">
        <v>157</v>
      </c>
      <c r="B678" t="s">
        <v>1711</v>
      </c>
      <c r="C678" t="s">
        <v>365</v>
      </c>
      <c r="D678" t="s">
        <v>93</v>
      </c>
      <c r="I678"/>
    </row>
    <row r="679" spans="1:9" x14ac:dyDescent="0.35">
      <c r="A679" t="s">
        <v>751</v>
      </c>
      <c r="B679" t="s">
        <v>1712</v>
      </c>
      <c r="C679" t="s">
        <v>362</v>
      </c>
      <c r="D679" t="s">
        <v>2021</v>
      </c>
      <c r="I679"/>
    </row>
    <row r="680" spans="1:9" x14ac:dyDescent="0.35">
      <c r="A680" t="s">
        <v>752</v>
      </c>
      <c r="B680" t="s">
        <v>1713</v>
      </c>
      <c r="C680" t="s">
        <v>362</v>
      </c>
      <c r="D680" t="s">
        <v>436</v>
      </c>
      <c r="I680"/>
    </row>
    <row r="681" spans="1:9" x14ac:dyDescent="0.35">
      <c r="A681" t="s">
        <v>949</v>
      </c>
      <c r="B681" t="s">
        <v>1714</v>
      </c>
      <c r="C681" t="s">
        <v>362</v>
      </c>
      <c r="D681" t="s">
        <v>436</v>
      </c>
      <c r="I681"/>
    </row>
    <row r="682" spans="1:9" x14ac:dyDescent="0.35">
      <c r="A682" t="s">
        <v>530</v>
      </c>
      <c r="B682" t="s">
        <v>1715</v>
      </c>
      <c r="C682" t="s">
        <v>365</v>
      </c>
      <c r="D682" t="s">
        <v>93</v>
      </c>
      <c r="I682"/>
    </row>
    <row r="683" spans="1:9" x14ac:dyDescent="0.35">
      <c r="A683" t="s">
        <v>531</v>
      </c>
      <c r="B683" t="s">
        <v>1716</v>
      </c>
      <c r="C683" t="s">
        <v>365</v>
      </c>
      <c r="D683" t="s">
        <v>93</v>
      </c>
      <c r="I683"/>
    </row>
    <row r="684" spans="1:9" x14ac:dyDescent="0.35">
      <c r="A684" t="s">
        <v>1040</v>
      </c>
      <c r="B684" t="s">
        <v>1717</v>
      </c>
      <c r="C684" t="s">
        <v>362</v>
      </c>
      <c r="D684" t="s">
        <v>2021</v>
      </c>
      <c r="I684"/>
    </row>
    <row r="685" spans="1:9" x14ac:dyDescent="0.35">
      <c r="A685" t="s">
        <v>1041</v>
      </c>
      <c r="B685" t="s">
        <v>1718</v>
      </c>
      <c r="C685" t="s">
        <v>362</v>
      </c>
      <c r="D685" t="s">
        <v>2021</v>
      </c>
      <c r="I685"/>
    </row>
    <row r="686" spans="1:9" x14ac:dyDescent="0.35">
      <c r="A686" t="s">
        <v>532</v>
      </c>
      <c r="B686" t="s">
        <v>1719</v>
      </c>
      <c r="C686" t="s">
        <v>362</v>
      </c>
      <c r="D686" t="s">
        <v>2022</v>
      </c>
      <c r="I686"/>
    </row>
    <row r="687" spans="1:9" x14ac:dyDescent="0.35">
      <c r="A687" t="s">
        <v>1094</v>
      </c>
      <c r="B687" t="s">
        <v>1720</v>
      </c>
      <c r="C687" t="s">
        <v>362</v>
      </c>
      <c r="D687" t="s">
        <v>2021</v>
      </c>
      <c r="I687"/>
    </row>
    <row r="688" spans="1:9" x14ac:dyDescent="0.35">
      <c r="A688" t="s">
        <v>847</v>
      </c>
      <c r="B688" t="s">
        <v>847</v>
      </c>
      <c r="C688" t="s">
        <v>365</v>
      </c>
      <c r="D688" t="s">
        <v>93</v>
      </c>
      <c r="I688"/>
    </row>
    <row r="689" spans="1:9" x14ac:dyDescent="0.35">
      <c r="A689" t="s">
        <v>533</v>
      </c>
      <c r="B689" t="s">
        <v>1721</v>
      </c>
      <c r="C689" t="s">
        <v>365</v>
      </c>
      <c r="D689" t="s">
        <v>90</v>
      </c>
      <c r="I689"/>
    </row>
    <row r="690" spans="1:9" x14ac:dyDescent="0.35">
      <c r="A690" t="s">
        <v>158</v>
      </c>
      <c r="B690" t="s">
        <v>1722</v>
      </c>
      <c r="C690" t="s">
        <v>365</v>
      </c>
      <c r="D690" t="s">
        <v>90</v>
      </c>
      <c r="I690"/>
    </row>
    <row r="691" spans="1:9" x14ac:dyDescent="0.35">
      <c r="A691" t="s">
        <v>534</v>
      </c>
      <c r="B691" t="s">
        <v>1723</v>
      </c>
      <c r="C691" t="s">
        <v>362</v>
      </c>
      <c r="D691" t="s">
        <v>2022</v>
      </c>
      <c r="I691"/>
    </row>
    <row r="692" spans="1:9" x14ac:dyDescent="0.35">
      <c r="A692" t="s">
        <v>166</v>
      </c>
      <c r="B692" t="s">
        <v>1724</v>
      </c>
      <c r="C692" t="s">
        <v>362</v>
      </c>
      <c r="D692" t="s">
        <v>94</v>
      </c>
      <c r="I692"/>
    </row>
    <row r="693" spans="1:9" x14ac:dyDescent="0.35">
      <c r="A693" t="s">
        <v>535</v>
      </c>
      <c r="B693" t="s">
        <v>1725</v>
      </c>
      <c r="C693" t="s">
        <v>362</v>
      </c>
      <c r="D693" t="s">
        <v>2025</v>
      </c>
      <c r="I693"/>
    </row>
    <row r="694" spans="1:9" x14ac:dyDescent="0.35">
      <c r="A694" t="s">
        <v>536</v>
      </c>
      <c r="B694" t="s">
        <v>1726</v>
      </c>
      <c r="C694" t="s">
        <v>365</v>
      </c>
      <c r="D694" t="s">
        <v>401</v>
      </c>
      <c r="I694"/>
    </row>
    <row r="695" spans="1:9" x14ac:dyDescent="0.35">
      <c r="A695" t="s">
        <v>753</v>
      </c>
      <c r="B695" t="s">
        <v>1727</v>
      </c>
      <c r="C695" t="s">
        <v>365</v>
      </c>
      <c r="D695" t="s">
        <v>401</v>
      </c>
      <c r="I695"/>
    </row>
    <row r="696" spans="1:9" x14ac:dyDescent="0.35">
      <c r="A696" t="s">
        <v>167</v>
      </c>
      <c r="B696" t="s">
        <v>1728</v>
      </c>
      <c r="C696" t="s">
        <v>365</v>
      </c>
      <c r="D696" t="s">
        <v>401</v>
      </c>
      <c r="I696"/>
    </row>
    <row r="697" spans="1:9" x14ac:dyDescent="0.35">
      <c r="A697" t="s">
        <v>537</v>
      </c>
      <c r="B697" t="s">
        <v>1729</v>
      </c>
      <c r="C697" t="s">
        <v>365</v>
      </c>
      <c r="D697" t="s">
        <v>401</v>
      </c>
      <c r="I697"/>
    </row>
    <row r="698" spans="1:9" x14ac:dyDescent="0.35">
      <c r="A698" t="s">
        <v>538</v>
      </c>
      <c r="B698" t="s">
        <v>1730</v>
      </c>
      <c r="C698" t="s">
        <v>365</v>
      </c>
      <c r="D698" t="s">
        <v>401</v>
      </c>
      <c r="I698"/>
    </row>
    <row r="699" spans="1:9" x14ac:dyDescent="0.35">
      <c r="A699" t="s">
        <v>1042</v>
      </c>
      <c r="B699" t="s">
        <v>1731</v>
      </c>
      <c r="C699" t="s">
        <v>362</v>
      </c>
      <c r="D699" t="s">
        <v>2021</v>
      </c>
      <c r="I699"/>
    </row>
    <row r="700" spans="1:9" x14ac:dyDescent="0.35">
      <c r="A700" t="s">
        <v>539</v>
      </c>
      <c r="B700" t="s">
        <v>1732</v>
      </c>
      <c r="C700" t="s">
        <v>362</v>
      </c>
      <c r="D700" t="s">
        <v>94</v>
      </c>
      <c r="I700"/>
    </row>
    <row r="701" spans="1:9" x14ac:dyDescent="0.35">
      <c r="A701" t="s">
        <v>540</v>
      </c>
      <c r="B701" t="s">
        <v>1733</v>
      </c>
      <c r="C701" t="s">
        <v>365</v>
      </c>
      <c r="D701" t="s">
        <v>90</v>
      </c>
      <c r="I701"/>
    </row>
    <row r="702" spans="1:9" x14ac:dyDescent="0.35">
      <c r="A702" t="s">
        <v>754</v>
      </c>
      <c r="B702" t="s">
        <v>1734</v>
      </c>
      <c r="C702" t="s">
        <v>362</v>
      </c>
      <c r="D702" t="s">
        <v>436</v>
      </c>
      <c r="I702"/>
    </row>
    <row r="703" spans="1:9" x14ac:dyDescent="0.35">
      <c r="A703" t="s">
        <v>1043</v>
      </c>
      <c r="B703" t="s">
        <v>1735</v>
      </c>
      <c r="C703" t="s">
        <v>365</v>
      </c>
      <c r="D703" t="s">
        <v>436</v>
      </c>
      <c r="I703"/>
    </row>
    <row r="704" spans="1:9" x14ac:dyDescent="0.35">
      <c r="A704" t="s">
        <v>755</v>
      </c>
      <c r="B704" t="s">
        <v>1736</v>
      </c>
      <c r="C704" t="s">
        <v>362</v>
      </c>
      <c r="D704" t="s">
        <v>436</v>
      </c>
      <c r="I704"/>
    </row>
    <row r="705" spans="1:9" x14ac:dyDescent="0.35">
      <c r="A705" t="s">
        <v>950</v>
      </c>
      <c r="B705" t="s">
        <v>1737</v>
      </c>
      <c r="C705" t="s">
        <v>362</v>
      </c>
      <c r="D705" t="s">
        <v>436</v>
      </c>
      <c r="I705"/>
    </row>
    <row r="706" spans="1:9" x14ac:dyDescent="0.35">
      <c r="A706" t="s">
        <v>848</v>
      </c>
      <c r="B706" t="s">
        <v>848</v>
      </c>
      <c r="C706" t="s">
        <v>365</v>
      </c>
      <c r="D706" t="s">
        <v>436</v>
      </c>
      <c r="I706"/>
    </row>
    <row r="707" spans="1:9" x14ac:dyDescent="0.35">
      <c r="A707" t="s">
        <v>670</v>
      </c>
      <c r="B707" t="s">
        <v>1738</v>
      </c>
      <c r="C707" t="s">
        <v>362</v>
      </c>
      <c r="D707" t="s">
        <v>2023</v>
      </c>
      <c r="I707"/>
    </row>
    <row r="708" spans="1:9" x14ac:dyDescent="0.35">
      <c r="A708" t="s">
        <v>481</v>
      </c>
      <c r="B708" t="s">
        <v>1739</v>
      </c>
      <c r="C708" t="s">
        <v>362</v>
      </c>
      <c r="D708" t="s">
        <v>2023</v>
      </c>
      <c r="I708"/>
    </row>
    <row r="709" spans="1:9" x14ac:dyDescent="0.35">
      <c r="A709" t="s">
        <v>482</v>
      </c>
      <c r="B709" t="s">
        <v>1740</v>
      </c>
      <c r="C709" t="s">
        <v>362</v>
      </c>
      <c r="D709" t="s">
        <v>2021</v>
      </c>
      <c r="I709"/>
    </row>
    <row r="710" spans="1:9" x14ac:dyDescent="0.35">
      <c r="A710" t="s">
        <v>1044</v>
      </c>
      <c r="B710" t="s">
        <v>1741</v>
      </c>
      <c r="C710" t="s">
        <v>365</v>
      </c>
      <c r="D710" t="s">
        <v>90</v>
      </c>
      <c r="I710"/>
    </row>
    <row r="711" spans="1:9" x14ac:dyDescent="0.35">
      <c r="A711" t="s">
        <v>1045</v>
      </c>
      <c r="B711" t="s">
        <v>1742</v>
      </c>
      <c r="C711" t="s">
        <v>365</v>
      </c>
      <c r="D711" t="s">
        <v>90</v>
      </c>
      <c r="I711"/>
    </row>
    <row r="712" spans="1:9" x14ac:dyDescent="0.35">
      <c r="A712" t="s">
        <v>1046</v>
      </c>
      <c r="B712" t="s">
        <v>1743</v>
      </c>
      <c r="C712" t="s">
        <v>365</v>
      </c>
      <c r="D712" t="s">
        <v>90</v>
      </c>
      <c r="I712"/>
    </row>
    <row r="713" spans="1:9" x14ac:dyDescent="0.35">
      <c r="A713" t="s">
        <v>756</v>
      </c>
      <c r="B713" t="s">
        <v>1744</v>
      </c>
      <c r="C713" t="s">
        <v>362</v>
      </c>
      <c r="D713" t="s">
        <v>436</v>
      </c>
      <c r="I713"/>
    </row>
    <row r="714" spans="1:9" x14ac:dyDescent="0.35">
      <c r="A714" t="s">
        <v>483</v>
      </c>
      <c r="B714" t="s">
        <v>1745</v>
      </c>
      <c r="C714" t="s">
        <v>362</v>
      </c>
      <c r="D714" t="s">
        <v>436</v>
      </c>
      <c r="I714"/>
    </row>
    <row r="715" spans="1:9" x14ac:dyDescent="0.35">
      <c r="A715" t="s">
        <v>484</v>
      </c>
      <c r="B715" t="s">
        <v>1746</v>
      </c>
      <c r="C715" t="s">
        <v>362</v>
      </c>
      <c r="D715" t="s">
        <v>436</v>
      </c>
      <c r="I715"/>
    </row>
    <row r="716" spans="1:9" x14ac:dyDescent="0.35">
      <c r="A716" t="s">
        <v>485</v>
      </c>
      <c r="B716" t="s">
        <v>1747</v>
      </c>
      <c r="C716" t="s">
        <v>362</v>
      </c>
      <c r="D716" t="s">
        <v>436</v>
      </c>
      <c r="I716"/>
    </row>
    <row r="717" spans="1:9" x14ac:dyDescent="0.35">
      <c r="A717" t="s">
        <v>486</v>
      </c>
      <c r="B717" t="s">
        <v>1748</v>
      </c>
      <c r="C717" t="s">
        <v>362</v>
      </c>
      <c r="D717" t="s">
        <v>436</v>
      </c>
      <c r="I717"/>
    </row>
    <row r="718" spans="1:9" x14ac:dyDescent="0.35">
      <c r="A718" t="s">
        <v>547</v>
      </c>
      <c r="B718" t="s">
        <v>1749</v>
      </c>
      <c r="C718" t="s">
        <v>362</v>
      </c>
      <c r="D718" t="s">
        <v>436</v>
      </c>
      <c r="I718"/>
    </row>
    <row r="719" spans="1:9" x14ac:dyDescent="0.35">
      <c r="A719" t="s">
        <v>548</v>
      </c>
      <c r="B719" t="s">
        <v>1750</v>
      </c>
      <c r="C719" t="s">
        <v>362</v>
      </c>
      <c r="D719" t="s">
        <v>436</v>
      </c>
      <c r="I719"/>
    </row>
    <row r="720" spans="1:9" x14ac:dyDescent="0.35">
      <c r="A720" t="s">
        <v>549</v>
      </c>
      <c r="B720" t="s">
        <v>1751</v>
      </c>
      <c r="C720" t="s">
        <v>362</v>
      </c>
      <c r="D720" t="s">
        <v>436</v>
      </c>
      <c r="I720"/>
    </row>
    <row r="721" spans="1:9" x14ac:dyDescent="0.35">
      <c r="A721" t="s">
        <v>550</v>
      </c>
      <c r="B721" t="s">
        <v>1752</v>
      </c>
      <c r="C721" t="s">
        <v>362</v>
      </c>
      <c r="D721" t="s">
        <v>436</v>
      </c>
      <c r="I721"/>
    </row>
    <row r="722" spans="1:9" x14ac:dyDescent="0.35">
      <c r="A722" t="s">
        <v>551</v>
      </c>
      <c r="B722" t="s">
        <v>1753</v>
      </c>
      <c r="C722" t="s">
        <v>362</v>
      </c>
      <c r="D722" t="s">
        <v>436</v>
      </c>
      <c r="I722"/>
    </row>
    <row r="723" spans="1:9" x14ac:dyDescent="0.35">
      <c r="A723" t="s">
        <v>552</v>
      </c>
      <c r="B723" t="s">
        <v>1754</v>
      </c>
      <c r="C723" t="s">
        <v>362</v>
      </c>
      <c r="D723" t="s">
        <v>436</v>
      </c>
      <c r="I723"/>
    </row>
    <row r="724" spans="1:9" x14ac:dyDescent="0.35">
      <c r="A724" t="s">
        <v>553</v>
      </c>
      <c r="B724" t="s">
        <v>1755</v>
      </c>
      <c r="C724" t="s">
        <v>362</v>
      </c>
      <c r="D724" t="s">
        <v>436</v>
      </c>
      <c r="I724"/>
    </row>
    <row r="725" spans="1:9" x14ac:dyDescent="0.35">
      <c r="A725" t="s">
        <v>2062</v>
      </c>
      <c r="B725" t="s">
        <v>2082</v>
      </c>
      <c r="C725" t="s">
        <v>365</v>
      </c>
      <c r="D725" t="s">
        <v>93</v>
      </c>
      <c r="I725"/>
    </row>
    <row r="726" spans="1:9" x14ac:dyDescent="0.35">
      <c r="A726" t="s">
        <v>554</v>
      </c>
      <c r="B726" t="s">
        <v>2367</v>
      </c>
      <c r="C726" t="s">
        <v>362</v>
      </c>
      <c r="D726" t="s">
        <v>2022</v>
      </c>
      <c r="I726"/>
    </row>
    <row r="727" spans="1:9" x14ac:dyDescent="0.35">
      <c r="A727" t="s">
        <v>555</v>
      </c>
      <c r="B727" t="s">
        <v>1756</v>
      </c>
      <c r="C727" t="s">
        <v>362</v>
      </c>
      <c r="D727" t="s">
        <v>2022</v>
      </c>
      <c r="I727"/>
    </row>
    <row r="728" spans="1:9" x14ac:dyDescent="0.35">
      <c r="A728" t="s">
        <v>757</v>
      </c>
      <c r="B728" t="s">
        <v>1757</v>
      </c>
      <c r="C728" t="s">
        <v>365</v>
      </c>
      <c r="D728" t="s">
        <v>93</v>
      </c>
      <c r="I728"/>
    </row>
    <row r="729" spans="1:9" x14ac:dyDescent="0.35">
      <c r="A729" t="s">
        <v>1047</v>
      </c>
      <c r="B729" t="s">
        <v>1758</v>
      </c>
      <c r="C729" t="s">
        <v>365</v>
      </c>
      <c r="D729" t="s">
        <v>93</v>
      </c>
      <c r="I729"/>
    </row>
    <row r="730" spans="1:9" x14ac:dyDescent="0.35">
      <c r="A730" t="s">
        <v>1048</v>
      </c>
      <c r="B730" t="s">
        <v>1759</v>
      </c>
      <c r="C730" t="s">
        <v>365</v>
      </c>
      <c r="D730" t="s">
        <v>93</v>
      </c>
      <c r="I730"/>
    </row>
    <row r="731" spans="1:9" x14ac:dyDescent="0.35">
      <c r="A731" t="s">
        <v>951</v>
      </c>
      <c r="B731" t="s">
        <v>1760</v>
      </c>
      <c r="C731" t="s">
        <v>365</v>
      </c>
      <c r="D731" t="s">
        <v>93</v>
      </c>
      <c r="I731"/>
    </row>
    <row r="732" spans="1:9" x14ac:dyDescent="0.35">
      <c r="A732" t="s">
        <v>952</v>
      </c>
      <c r="B732" t="s">
        <v>1761</v>
      </c>
      <c r="C732" t="s">
        <v>365</v>
      </c>
      <c r="D732" t="s">
        <v>93</v>
      </c>
      <c r="I732"/>
    </row>
    <row r="733" spans="1:9" x14ac:dyDescent="0.35">
      <c r="A733" t="s">
        <v>159</v>
      </c>
      <c r="B733" t="s">
        <v>1762</v>
      </c>
      <c r="C733" t="s">
        <v>362</v>
      </c>
      <c r="D733" t="s">
        <v>2022</v>
      </c>
      <c r="I733"/>
    </row>
    <row r="734" spans="1:9" x14ac:dyDescent="0.35">
      <c r="A734" t="s">
        <v>953</v>
      </c>
      <c r="B734" t="s">
        <v>1763</v>
      </c>
      <c r="C734" t="s">
        <v>365</v>
      </c>
      <c r="D734" t="s">
        <v>93</v>
      </c>
      <c r="I734"/>
    </row>
    <row r="735" spans="1:9" x14ac:dyDescent="0.35">
      <c r="A735" t="s">
        <v>1049</v>
      </c>
      <c r="B735" t="s">
        <v>1764</v>
      </c>
      <c r="C735" t="s">
        <v>362</v>
      </c>
      <c r="D735" t="s">
        <v>436</v>
      </c>
      <c r="I735"/>
    </row>
    <row r="736" spans="1:9" x14ac:dyDescent="0.35">
      <c r="A736" t="s">
        <v>758</v>
      </c>
      <c r="B736" t="s">
        <v>1765</v>
      </c>
      <c r="C736" t="s">
        <v>362</v>
      </c>
      <c r="D736" t="s">
        <v>436</v>
      </c>
      <c r="I736"/>
    </row>
    <row r="737" spans="1:9" x14ac:dyDescent="0.35">
      <c r="A737" t="s">
        <v>1050</v>
      </c>
      <c r="B737" t="s">
        <v>1766</v>
      </c>
      <c r="C737" t="s">
        <v>362</v>
      </c>
      <c r="D737" t="s">
        <v>436</v>
      </c>
      <c r="I737"/>
    </row>
    <row r="738" spans="1:9" x14ac:dyDescent="0.35">
      <c r="A738" t="s">
        <v>168</v>
      </c>
      <c r="B738" t="s">
        <v>1767</v>
      </c>
      <c r="C738" t="s">
        <v>362</v>
      </c>
      <c r="D738" t="s">
        <v>436</v>
      </c>
      <c r="I738"/>
    </row>
    <row r="739" spans="1:9" x14ac:dyDescent="0.35">
      <c r="A739" t="s">
        <v>169</v>
      </c>
      <c r="B739" t="s">
        <v>1768</v>
      </c>
      <c r="C739" t="s">
        <v>362</v>
      </c>
      <c r="D739" t="s">
        <v>2021</v>
      </c>
      <c r="I739"/>
    </row>
    <row r="740" spans="1:9" x14ac:dyDescent="0.35">
      <c r="A740" t="s">
        <v>1095</v>
      </c>
      <c r="B740" t="s">
        <v>1769</v>
      </c>
      <c r="C740" t="s">
        <v>362</v>
      </c>
      <c r="D740" t="s">
        <v>436</v>
      </c>
      <c r="I740"/>
    </row>
    <row r="741" spans="1:9" x14ac:dyDescent="0.35">
      <c r="A741" t="s">
        <v>556</v>
      </c>
      <c r="B741" t="s">
        <v>1770</v>
      </c>
      <c r="C741" t="s">
        <v>362</v>
      </c>
      <c r="D741" t="s">
        <v>2021</v>
      </c>
      <c r="I741"/>
    </row>
    <row r="742" spans="1:9" x14ac:dyDescent="0.35">
      <c r="A742" t="s">
        <v>557</v>
      </c>
      <c r="B742" t="s">
        <v>1771</v>
      </c>
      <c r="C742" t="s">
        <v>362</v>
      </c>
      <c r="D742" t="s">
        <v>2021</v>
      </c>
      <c r="I742"/>
    </row>
    <row r="743" spans="1:9" x14ac:dyDescent="0.35">
      <c r="A743" t="s">
        <v>558</v>
      </c>
      <c r="B743" t="s">
        <v>1772</v>
      </c>
      <c r="C743" t="s">
        <v>362</v>
      </c>
      <c r="D743" t="s">
        <v>2022</v>
      </c>
      <c r="I743"/>
    </row>
    <row r="744" spans="1:9" x14ac:dyDescent="0.35">
      <c r="A744" t="s">
        <v>559</v>
      </c>
      <c r="B744" t="s">
        <v>1773</v>
      </c>
      <c r="C744" t="s">
        <v>362</v>
      </c>
      <c r="D744" t="s">
        <v>2022</v>
      </c>
      <c r="I744"/>
    </row>
    <row r="745" spans="1:9" x14ac:dyDescent="0.35">
      <c r="A745" t="s">
        <v>497</v>
      </c>
      <c r="B745" t="s">
        <v>1774</v>
      </c>
      <c r="C745" t="s">
        <v>362</v>
      </c>
      <c r="D745" t="s">
        <v>2026</v>
      </c>
      <c r="I745"/>
    </row>
    <row r="746" spans="1:9" x14ac:dyDescent="0.35">
      <c r="A746" t="s">
        <v>498</v>
      </c>
      <c r="B746" t="s">
        <v>1775</v>
      </c>
      <c r="C746" t="s">
        <v>362</v>
      </c>
      <c r="D746" t="s">
        <v>2026</v>
      </c>
      <c r="I746"/>
    </row>
    <row r="747" spans="1:9" x14ac:dyDescent="0.35">
      <c r="A747" t="s">
        <v>2063</v>
      </c>
      <c r="B747" t="s">
        <v>2083</v>
      </c>
      <c r="C747" t="s">
        <v>365</v>
      </c>
      <c r="D747" t="s">
        <v>90</v>
      </c>
      <c r="I747"/>
    </row>
    <row r="748" spans="1:9" x14ac:dyDescent="0.35">
      <c r="A748" t="s">
        <v>954</v>
      </c>
      <c r="B748" t="s">
        <v>1776</v>
      </c>
      <c r="C748" t="s">
        <v>365</v>
      </c>
      <c r="D748" t="s">
        <v>436</v>
      </c>
      <c r="I748"/>
    </row>
    <row r="749" spans="1:9" x14ac:dyDescent="0.35">
      <c r="A749" t="s">
        <v>759</v>
      </c>
      <c r="B749" t="s">
        <v>1777</v>
      </c>
      <c r="C749" t="s">
        <v>362</v>
      </c>
      <c r="D749" t="s">
        <v>436</v>
      </c>
      <c r="I749"/>
    </row>
    <row r="750" spans="1:9" x14ac:dyDescent="0.35">
      <c r="A750" t="s">
        <v>499</v>
      </c>
      <c r="B750" t="s">
        <v>499</v>
      </c>
      <c r="C750" t="s">
        <v>362</v>
      </c>
      <c r="D750" t="s">
        <v>436</v>
      </c>
      <c r="I750"/>
    </row>
    <row r="751" spans="1:9" x14ac:dyDescent="0.35">
      <c r="A751" t="s">
        <v>2368</v>
      </c>
      <c r="B751" t="s">
        <v>2369</v>
      </c>
      <c r="C751" t="s">
        <v>365</v>
      </c>
      <c r="D751" t="s">
        <v>90</v>
      </c>
      <c r="I751"/>
    </row>
    <row r="752" spans="1:9" x14ac:dyDescent="0.35">
      <c r="A752" t="s">
        <v>760</v>
      </c>
      <c r="B752" t="s">
        <v>1778</v>
      </c>
      <c r="C752" t="s">
        <v>362</v>
      </c>
      <c r="D752" t="s">
        <v>436</v>
      </c>
      <c r="I752"/>
    </row>
    <row r="753" spans="1:9" x14ac:dyDescent="0.35">
      <c r="A753" t="s">
        <v>148</v>
      </c>
      <c r="B753" t="s">
        <v>1779</v>
      </c>
      <c r="C753" t="s">
        <v>365</v>
      </c>
      <c r="D753" t="s">
        <v>401</v>
      </c>
      <c r="I753"/>
    </row>
    <row r="754" spans="1:9" x14ac:dyDescent="0.35">
      <c r="A754" t="s">
        <v>2064</v>
      </c>
      <c r="B754" t="s">
        <v>2084</v>
      </c>
      <c r="C754" t="s">
        <v>365</v>
      </c>
      <c r="D754" t="s">
        <v>436</v>
      </c>
      <c r="I754"/>
    </row>
    <row r="755" spans="1:9" x14ac:dyDescent="0.35">
      <c r="A755" t="s">
        <v>500</v>
      </c>
      <c r="B755" t="s">
        <v>1780</v>
      </c>
      <c r="C755" t="s">
        <v>362</v>
      </c>
      <c r="D755" t="s">
        <v>2022</v>
      </c>
      <c r="I755"/>
    </row>
    <row r="756" spans="1:9" x14ac:dyDescent="0.35">
      <c r="A756" t="s">
        <v>501</v>
      </c>
      <c r="B756" t="s">
        <v>1781</v>
      </c>
      <c r="C756" t="s">
        <v>362</v>
      </c>
      <c r="D756" t="s">
        <v>2022</v>
      </c>
      <c r="I756"/>
    </row>
    <row r="757" spans="1:9" x14ac:dyDescent="0.35">
      <c r="A757" t="s">
        <v>955</v>
      </c>
      <c r="B757" t="s">
        <v>1689</v>
      </c>
      <c r="C757" t="s">
        <v>365</v>
      </c>
      <c r="D757" t="s">
        <v>436</v>
      </c>
      <c r="I757"/>
    </row>
    <row r="758" spans="1:9" x14ac:dyDescent="0.35">
      <c r="A758" t="s">
        <v>1051</v>
      </c>
      <c r="B758" t="s">
        <v>1782</v>
      </c>
      <c r="C758" t="s">
        <v>365</v>
      </c>
      <c r="D758" t="s">
        <v>93</v>
      </c>
      <c r="I758"/>
    </row>
    <row r="759" spans="1:9" x14ac:dyDescent="0.35">
      <c r="A759" t="s">
        <v>502</v>
      </c>
      <c r="B759" t="s">
        <v>1783</v>
      </c>
      <c r="C759" t="s">
        <v>365</v>
      </c>
      <c r="D759" t="s">
        <v>93</v>
      </c>
      <c r="I759"/>
    </row>
    <row r="760" spans="1:9" x14ac:dyDescent="0.35">
      <c r="A760" t="s">
        <v>503</v>
      </c>
      <c r="B760" t="s">
        <v>1784</v>
      </c>
      <c r="C760" t="s">
        <v>365</v>
      </c>
      <c r="D760" t="s">
        <v>93</v>
      </c>
      <c r="I760"/>
    </row>
    <row r="761" spans="1:9" x14ac:dyDescent="0.35">
      <c r="A761" t="s">
        <v>504</v>
      </c>
      <c r="B761" t="s">
        <v>2202</v>
      </c>
      <c r="C761" t="s">
        <v>365</v>
      </c>
      <c r="D761" t="s">
        <v>93</v>
      </c>
      <c r="I761"/>
    </row>
    <row r="762" spans="1:9" x14ac:dyDescent="0.35">
      <c r="A762" t="s">
        <v>2065</v>
      </c>
      <c r="B762" t="s">
        <v>2085</v>
      </c>
      <c r="C762" t="s">
        <v>365</v>
      </c>
      <c r="D762" t="s">
        <v>93</v>
      </c>
      <c r="I762"/>
    </row>
    <row r="763" spans="1:9" x14ac:dyDescent="0.35">
      <c r="A763" t="s">
        <v>505</v>
      </c>
      <c r="B763" t="s">
        <v>1785</v>
      </c>
      <c r="C763" t="s">
        <v>365</v>
      </c>
      <c r="D763" t="s">
        <v>93</v>
      </c>
      <c r="I763"/>
    </row>
    <row r="764" spans="1:9" x14ac:dyDescent="0.35">
      <c r="A764" t="s">
        <v>506</v>
      </c>
      <c r="B764" t="s">
        <v>1786</v>
      </c>
      <c r="C764" t="s">
        <v>362</v>
      </c>
      <c r="D764" t="s">
        <v>436</v>
      </c>
      <c r="I764"/>
    </row>
    <row r="765" spans="1:9" x14ac:dyDescent="0.35">
      <c r="A765" t="s">
        <v>1052</v>
      </c>
      <c r="B765" t="s">
        <v>1787</v>
      </c>
      <c r="C765" t="s">
        <v>365</v>
      </c>
      <c r="D765" t="s">
        <v>93</v>
      </c>
      <c r="I765"/>
    </row>
    <row r="766" spans="1:9" x14ac:dyDescent="0.35">
      <c r="A766" t="s">
        <v>2066</v>
      </c>
      <c r="B766" t="s">
        <v>2086</v>
      </c>
      <c r="C766" t="s">
        <v>365</v>
      </c>
      <c r="D766" t="s">
        <v>93</v>
      </c>
      <c r="I766"/>
    </row>
    <row r="767" spans="1:9" x14ac:dyDescent="0.35">
      <c r="A767" t="s">
        <v>507</v>
      </c>
      <c r="B767" t="s">
        <v>1788</v>
      </c>
      <c r="C767" t="s">
        <v>365</v>
      </c>
      <c r="D767" t="s">
        <v>401</v>
      </c>
      <c r="I767"/>
    </row>
    <row r="768" spans="1:9" x14ac:dyDescent="0.35">
      <c r="A768" t="s">
        <v>508</v>
      </c>
      <c r="B768" t="s">
        <v>1789</v>
      </c>
      <c r="C768" t="s">
        <v>365</v>
      </c>
      <c r="D768" t="s">
        <v>401</v>
      </c>
      <c r="I768"/>
    </row>
    <row r="769" spans="1:9" x14ac:dyDescent="0.35">
      <c r="A769" t="s">
        <v>509</v>
      </c>
      <c r="B769" t="s">
        <v>1790</v>
      </c>
      <c r="C769" t="s">
        <v>365</v>
      </c>
      <c r="D769" t="s">
        <v>401</v>
      </c>
      <c r="I769"/>
    </row>
    <row r="770" spans="1:9" x14ac:dyDescent="0.35">
      <c r="A770" t="s">
        <v>671</v>
      </c>
      <c r="B770" t="s">
        <v>1791</v>
      </c>
      <c r="C770" t="s">
        <v>362</v>
      </c>
      <c r="D770" t="s">
        <v>2021</v>
      </c>
      <c r="I770"/>
    </row>
    <row r="771" spans="1:9" x14ac:dyDescent="0.35">
      <c r="A771" t="s">
        <v>609</v>
      </c>
      <c r="B771" t="s">
        <v>1792</v>
      </c>
      <c r="C771" t="s">
        <v>365</v>
      </c>
      <c r="D771" t="s">
        <v>401</v>
      </c>
      <c r="I771"/>
    </row>
    <row r="772" spans="1:9" x14ac:dyDescent="0.35">
      <c r="A772" t="s">
        <v>1096</v>
      </c>
      <c r="B772" t="s">
        <v>1793</v>
      </c>
      <c r="C772" t="s">
        <v>362</v>
      </c>
      <c r="D772" t="s">
        <v>94</v>
      </c>
      <c r="I772"/>
    </row>
    <row r="773" spans="1:9" x14ac:dyDescent="0.35">
      <c r="A773" t="s">
        <v>1097</v>
      </c>
      <c r="B773" t="s">
        <v>1794</v>
      </c>
      <c r="C773" t="s">
        <v>362</v>
      </c>
      <c r="D773" t="s">
        <v>94</v>
      </c>
      <c r="I773"/>
    </row>
    <row r="774" spans="1:9" x14ac:dyDescent="0.35">
      <c r="A774" t="s">
        <v>2370</v>
      </c>
      <c r="B774" t="s">
        <v>2371</v>
      </c>
      <c r="C774" t="s">
        <v>362</v>
      </c>
      <c r="D774" t="s">
        <v>94</v>
      </c>
      <c r="I774"/>
    </row>
    <row r="775" spans="1:9" x14ac:dyDescent="0.35">
      <c r="A775" t="s">
        <v>510</v>
      </c>
      <c r="B775" t="s">
        <v>2120</v>
      </c>
      <c r="C775" t="s">
        <v>362</v>
      </c>
      <c r="D775" t="s">
        <v>436</v>
      </c>
      <c r="I775"/>
    </row>
    <row r="776" spans="1:9" x14ac:dyDescent="0.35">
      <c r="A776" t="s">
        <v>849</v>
      </c>
      <c r="B776" t="s">
        <v>1795</v>
      </c>
      <c r="C776" t="s">
        <v>362</v>
      </c>
      <c r="D776" t="s">
        <v>2022</v>
      </c>
      <c r="I776"/>
    </row>
    <row r="777" spans="1:9" x14ac:dyDescent="0.35">
      <c r="A777" t="s">
        <v>1053</v>
      </c>
      <c r="B777" t="s">
        <v>1796</v>
      </c>
      <c r="C777" t="s">
        <v>362</v>
      </c>
      <c r="D777" t="s">
        <v>436</v>
      </c>
      <c r="I777"/>
    </row>
    <row r="778" spans="1:9" x14ac:dyDescent="0.35">
      <c r="A778" t="s">
        <v>2177</v>
      </c>
      <c r="B778" t="s">
        <v>2203</v>
      </c>
      <c r="C778" t="s">
        <v>365</v>
      </c>
      <c r="D778" t="s">
        <v>436</v>
      </c>
      <c r="I778"/>
    </row>
    <row r="779" spans="1:9" x14ac:dyDescent="0.35">
      <c r="A779" t="s">
        <v>511</v>
      </c>
      <c r="B779" t="s">
        <v>1797</v>
      </c>
      <c r="C779" t="s">
        <v>362</v>
      </c>
      <c r="D779" t="s">
        <v>2022</v>
      </c>
      <c r="I779"/>
    </row>
    <row r="780" spans="1:9" x14ac:dyDescent="0.35">
      <c r="A780" t="s">
        <v>79</v>
      </c>
      <c r="B780" t="s">
        <v>1798</v>
      </c>
      <c r="C780" t="s">
        <v>365</v>
      </c>
      <c r="D780" t="s">
        <v>436</v>
      </c>
      <c r="I780"/>
    </row>
    <row r="781" spans="1:9" x14ac:dyDescent="0.35">
      <c r="A781" t="s">
        <v>1054</v>
      </c>
      <c r="B781" t="s">
        <v>1799</v>
      </c>
      <c r="C781" t="s">
        <v>365</v>
      </c>
      <c r="D781" t="s">
        <v>93</v>
      </c>
      <c r="I781"/>
    </row>
    <row r="782" spans="1:9" x14ac:dyDescent="0.35">
      <c r="A782" t="s">
        <v>672</v>
      </c>
      <c r="B782" t="s">
        <v>1800</v>
      </c>
      <c r="C782" t="s">
        <v>365</v>
      </c>
      <c r="D782" t="s">
        <v>93</v>
      </c>
      <c r="I782"/>
    </row>
    <row r="783" spans="1:9" x14ac:dyDescent="0.35">
      <c r="A783" t="s">
        <v>673</v>
      </c>
      <c r="B783" t="s">
        <v>1801</v>
      </c>
      <c r="C783" t="s">
        <v>365</v>
      </c>
      <c r="D783" t="s">
        <v>93</v>
      </c>
      <c r="I783"/>
    </row>
    <row r="784" spans="1:9" x14ac:dyDescent="0.35">
      <c r="A784" t="s">
        <v>2372</v>
      </c>
      <c r="B784" t="s">
        <v>2373</v>
      </c>
      <c r="C784" t="s">
        <v>365</v>
      </c>
      <c r="D784" t="s">
        <v>436</v>
      </c>
      <c r="I784"/>
    </row>
    <row r="785" spans="1:9" x14ac:dyDescent="0.35">
      <c r="A785" t="s">
        <v>2374</v>
      </c>
      <c r="B785" t="s">
        <v>2375</v>
      </c>
      <c r="C785" t="s">
        <v>365</v>
      </c>
      <c r="D785" t="s">
        <v>436</v>
      </c>
      <c r="I785"/>
    </row>
    <row r="786" spans="1:9" x14ac:dyDescent="0.35">
      <c r="A786" t="s">
        <v>2376</v>
      </c>
      <c r="B786" t="s">
        <v>2377</v>
      </c>
      <c r="C786" t="s">
        <v>365</v>
      </c>
      <c r="D786" t="s">
        <v>436</v>
      </c>
      <c r="I786"/>
    </row>
    <row r="787" spans="1:9" x14ac:dyDescent="0.35">
      <c r="A787" t="s">
        <v>1055</v>
      </c>
      <c r="B787" t="s">
        <v>1802</v>
      </c>
      <c r="C787" t="s">
        <v>365</v>
      </c>
      <c r="D787" t="s">
        <v>436</v>
      </c>
      <c r="I787"/>
    </row>
    <row r="788" spans="1:9" x14ac:dyDescent="0.35">
      <c r="A788" t="s">
        <v>1056</v>
      </c>
      <c r="B788" t="s">
        <v>1803</v>
      </c>
      <c r="C788" t="s">
        <v>365</v>
      </c>
      <c r="D788" t="s">
        <v>436</v>
      </c>
      <c r="I788"/>
    </row>
    <row r="789" spans="1:9" x14ac:dyDescent="0.35">
      <c r="A789" t="s">
        <v>2378</v>
      </c>
      <c r="B789" t="s">
        <v>2379</v>
      </c>
      <c r="C789" t="s">
        <v>365</v>
      </c>
      <c r="D789" t="s">
        <v>436</v>
      </c>
      <c r="I789"/>
    </row>
    <row r="790" spans="1:9" x14ac:dyDescent="0.35">
      <c r="A790" t="s">
        <v>2380</v>
      </c>
      <c r="B790" t="s">
        <v>2381</v>
      </c>
      <c r="C790" t="s">
        <v>365</v>
      </c>
      <c r="D790" t="s">
        <v>436</v>
      </c>
      <c r="I790"/>
    </row>
    <row r="791" spans="1:9" x14ac:dyDescent="0.35">
      <c r="A791" t="s">
        <v>761</v>
      </c>
      <c r="B791" t="s">
        <v>1804</v>
      </c>
      <c r="C791" t="s">
        <v>365</v>
      </c>
      <c r="D791" t="s">
        <v>436</v>
      </c>
      <c r="I791"/>
    </row>
    <row r="792" spans="1:9" x14ac:dyDescent="0.35">
      <c r="A792" t="s">
        <v>762</v>
      </c>
      <c r="B792" t="s">
        <v>1805</v>
      </c>
      <c r="C792" t="s">
        <v>365</v>
      </c>
      <c r="D792" t="s">
        <v>436</v>
      </c>
      <c r="I792"/>
    </row>
    <row r="793" spans="1:9" x14ac:dyDescent="0.35">
      <c r="A793" t="s">
        <v>956</v>
      </c>
      <c r="B793" t="s">
        <v>1806</v>
      </c>
      <c r="C793" t="s">
        <v>365</v>
      </c>
      <c r="D793" t="s">
        <v>436</v>
      </c>
      <c r="I793"/>
    </row>
    <row r="794" spans="1:9" x14ac:dyDescent="0.35">
      <c r="A794" t="s">
        <v>80</v>
      </c>
      <c r="B794" t="s">
        <v>1807</v>
      </c>
      <c r="C794" t="s">
        <v>362</v>
      </c>
      <c r="D794" t="s">
        <v>94</v>
      </c>
      <c r="I794"/>
    </row>
    <row r="795" spans="1:9" x14ac:dyDescent="0.35">
      <c r="A795" t="s">
        <v>440</v>
      </c>
      <c r="B795" t="s">
        <v>1808</v>
      </c>
      <c r="C795" t="s">
        <v>362</v>
      </c>
      <c r="D795" t="s">
        <v>94</v>
      </c>
      <c r="I795"/>
    </row>
    <row r="796" spans="1:9" x14ac:dyDescent="0.35">
      <c r="A796" t="s">
        <v>121</v>
      </c>
      <c r="B796" t="s">
        <v>1809</v>
      </c>
      <c r="C796" t="s">
        <v>365</v>
      </c>
      <c r="D796" t="s">
        <v>401</v>
      </c>
      <c r="I796"/>
    </row>
    <row r="797" spans="1:9" x14ac:dyDescent="0.35">
      <c r="A797" t="s">
        <v>122</v>
      </c>
      <c r="B797" t="s">
        <v>1810</v>
      </c>
      <c r="C797" t="s">
        <v>365</v>
      </c>
      <c r="D797" t="s">
        <v>401</v>
      </c>
      <c r="I797"/>
    </row>
    <row r="798" spans="1:9" x14ac:dyDescent="0.35">
      <c r="A798" t="s">
        <v>441</v>
      </c>
      <c r="B798" t="s">
        <v>1811</v>
      </c>
      <c r="C798" t="s">
        <v>365</v>
      </c>
      <c r="D798" t="s">
        <v>401</v>
      </c>
      <c r="I798"/>
    </row>
    <row r="799" spans="1:9" x14ac:dyDescent="0.35">
      <c r="A799" t="s">
        <v>442</v>
      </c>
      <c r="B799" t="s">
        <v>1812</v>
      </c>
      <c r="C799" t="s">
        <v>365</v>
      </c>
      <c r="D799" t="s">
        <v>401</v>
      </c>
      <c r="I799"/>
    </row>
    <row r="800" spans="1:9" x14ac:dyDescent="0.35">
      <c r="A800" t="s">
        <v>957</v>
      </c>
      <c r="B800" t="s">
        <v>1813</v>
      </c>
      <c r="C800" t="s">
        <v>365</v>
      </c>
      <c r="D800" t="s">
        <v>401</v>
      </c>
      <c r="I800"/>
    </row>
    <row r="801" spans="1:9" x14ac:dyDescent="0.35">
      <c r="A801" t="s">
        <v>444</v>
      </c>
      <c r="B801" t="s">
        <v>1814</v>
      </c>
      <c r="C801" t="s">
        <v>365</v>
      </c>
      <c r="D801" t="s">
        <v>401</v>
      </c>
      <c r="I801"/>
    </row>
    <row r="802" spans="1:9" x14ac:dyDescent="0.35">
      <c r="A802" t="s">
        <v>763</v>
      </c>
      <c r="B802" t="s">
        <v>1815</v>
      </c>
      <c r="C802" t="s">
        <v>362</v>
      </c>
      <c r="D802" t="s">
        <v>2021</v>
      </c>
      <c r="I802"/>
    </row>
    <row r="803" spans="1:9" x14ac:dyDescent="0.35">
      <c r="A803" t="s">
        <v>850</v>
      </c>
      <c r="B803" t="s">
        <v>1816</v>
      </c>
      <c r="C803" t="s">
        <v>362</v>
      </c>
      <c r="D803" t="s">
        <v>436</v>
      </c>
      <c r="I803"/>
    </row>
    <row r="804" spans="1:9" x14ac:dyDescent="0.35">
      <c r="A804" t="s">
        <v>517</v>
      </c>
      <c r="B804" t="s">
        <v>1817</v>
      </c>
      <c r="C804" t="s">
        <v>362</v>
      </c>
      <c r="D804" t="s">
        <v>436</v>
      </c>
      <c r="I804"/>
    </row>
    <row r="805" spans="1:9" x14ac:dyDescent="0.35">
      <c r="A805" t="s">
        <v>851</v>
      </c>
      <c r="B805" t="s">
        <v>1818</v>
      </c>
      <c r="C805" t="s">
        <v>365</v>
      </c>
      <c r="D805" t="s">
        <v>90</v>
      </c>
      <c r="I805"/>
    </row>
    <row r="806" spans="1:9" x14ac:dyDescent="0.35">
      <c r="A806" t="s">
        <v>852</v>
      </c>
      <c r="B806" t="s">
        <v>1819</v>
      </c>
      <c r="C806" t="s">
        <v>365</v>
      </c>
      <c r="D806" t="s">
        <v>436</v>
      </c>
      <c r="I806"/>
    </row>
    <row r="807" spans="1:9" x14ac:dyDescent="0.35">
      <c r="A807" t="s">
        <v>958</v>
      </c>
      <c r="B807" t="s">
        <v>1820</v>
      </c>
      <c r="C807" t="s">
        <v>365</v>
      </c>
      <c r="D807" t="s">
        <v>401</v>
      </c>
      <c r="I807"/>
    </row>
    <row r="808" spans="1:9" x14ac:dyDescent="0.35">
      <c r="A808" t="s">
        <v>764</v>
      </c>
      <c r="B808" t="s">
        <v>1821</v>
      </c>
      <c r="C808" t="s">
        <v>362</v>
      </c>
      <c r="D808" t="s">
        <v>436</v>
      </c>
      <c r="I808"/>
    </row>
    <row r="809" spans="1:9" x14ac:dyDescent="0.35">
      <c r="A809" t="s">
        <v>2178</v>
      </c>
      <c r="B809" t="s">
        <v>2382</v>
      </c>
      <c r="C809" t="s">
        <v>362</v>
      </c>
      <c r="D809" t="s">
        <v>436</v>
      </c>
      <c r="I809"/>
    </row>
    <row r="810" spans="1:9" x14ac:dyDescent="0.35">
      <c r="A810" t="s">
        <v>518</v>
      </c>
      <c r="B810" t="s">
        <v>1822</v>
      </c>
      <c r="C810" t="s">
        <v>362</v>
      </c>
      <c r="D810" t="s">
        <v>2026</v>
      </c>
      <c r="I810"/>
    </row>
    <row r="811" spans="1:9" x14ac:dyDescent="0.35">
      <c r="A811" t="s">
        <v>959</v>
      </c>
      <c r="B811" t="s">
        <v>1823</v>
      </c>
      <c r="C811" t="s">
        <v>365</v>
      </c>
      <c r="D811" t="s">
        <v>401</v>
      </c>
      <c r="I811"/>
    </row>
    <row r="812" spans="1:9" x14ac:dyDescent="0.35">
      <c r="A812" t="s">
        <v>1057</v>
      </c>
      <c r="B812" t="s">
        <v>1824</v>
      </c>
      <c r="C812" t="s">
        <v>365</v>
      </c>
      <c r="D812" t="s">
        <v>401</v>
      </c>
      <c r="I812"/>
    </row>
    <row r="813" spans="1:9" x14ac:dyDescent="0.35">
      <c r="A813" t="s">
        <v>45</v>
      </c>
      <c r="B813" t="s">
        <v>1825</v>
      </c>
      <c r="C813" t="s">
        <v>365</v>
      </c>
      <c r="D813" t="s">
        <v>401</v>
      </c>
      <c r="I813"/>
    </row>
    <row r="814" spans="1:9" x14ac:dyDescent="0.35">
      <c r="A814" t="s">
        <v>2121</v>
      </c>
      <c r="B814" t="s">
        <v>2122</v>
      </c>
      <c r="C814" t="s">
        <v>365</v>
      </c>
      <c r="D814" t="s">
        <v>93</v>
      </c>
      <c r="I814"/>
    </row>
    <row r="815" spans="1:9" x14ac:dyDescent="0.35">
      <c r="A815" t="s">
        <v>143</v>
      </c>
      <c r="B815" t="s">
        <v>1826</v>
      </c>
      <c r="C815" t="s">
        <v>365</v>
      </c>
      <c r="D815" t="s">
        <v>93</v>
      </c>
      <c r="I815"/>
    </row>
    <row r="816" spans="1:9" x14ac:dyDescent="0.35">
      <c r="A816" t="s">
        <v>519</v>
      </c>
      <c r="B816" t="s">
        <v>1827</v>
      </c>
      <c r="C816" t="s">
        <v>365</v>
      </c>
      <c r="D816" t="s">
        <v>93</v>
      </c>
      <c r="I816"/>
    </row>
    <row r="817" spans="1:9" x14ac:dyDescent="0.35">
      <c r="A817" t="s">
        <v>105</v>
      </c>
      <c r="B817" t="s">
        <v>1828</v>
      </c>
      <c r="C817" t="s">
        <v>365</v>
      </c>
      <c r="D817" t="s">
        <v>93</v>
      </c>
      <c r="I817"/>
    </row>
    <row r="818" spans="1:9" x14ac:dyDescent="0.35">
      <c r="A818" t="s">
        <v>520</v>
      </c>
      <c r="B818" t="s">
        <v>1829</v>
      </c>
      <c r="C818" t="s">
        <v>365</v>
      </c>
      <c r="D818" t="s">
        <v>93</v>
      </c>
      <c r="I818"/>
    </row>
    <row r="819" spans="1:9" x14ac:dyDescent="0.35">
      <c r="A819" t="s">
        <v>521</v>
      </c>
      <c r="B819" t="s">
        <v>1830</v>
      </c>
      <c r="C819" t="s">
        <v>365</v>
      </c>
      <c r="D819" t="s">
        <v>401</v>
      </c>
      <c r="I819"/>
    </row>
    <row r="820" spans="1:9" x14ac:dyDescent="0.35">
      <c r="A820" t="s">
        <v>522</v>
      </c>
      <c r="B820" t="s">
        <v>1831</v>
      </c>
      <c r="C820" t="s">
        <v>365</v>
      </c>
      <c r="D820" t="s">
        <v>401</v>
      </c>
      <c r="I820"/>
    </row>
    <row r="821" spans="1:9" x14ac:dyDescent="0.35">
      <c r="A821" t="s">
        <v>610</v>
      </c>
      <c r="B821" t="s">
        <v>1832</v>
      </c>
      <c r="C821" t="s">
        <v>365</v>
      </c>
      <c r="D821" t="s">
        <v>401</v>
      </c>
      <c r="I821"/>
    </row>
    <row r="822" spans="1:9" x14ac:dyDescent="0.35">
      <c r="A822" t="s">
        <v>765</v>
      </c>
      <c r="B822" t="s">
        <v>1833</v>
      </c>
      <c r="C822" t="s">
        <v>365</v>
      </c>
      <c r="D822" t="s">
        <v>401</v>
      </c>
      <c r="I822"/>
    </row>
    <row r="823" spans="1:9" x14ac:dyDescent="0.35">
      <c r="A823" t="s">
        <v>766</v>
      </c>
      <c r="B823" t="s">
        <v>1834</v>
      </c>
      <c r="C823" t="s">
        <v>365</v>
      </c>
      <c r="D823" t="s">
        <v>401</v>
      </c>
      <c r="I823"/>
    </row>
    <row r="824" spans="1:9" x14ac:dyDescent="0.35">
      <c r="A824" t="s">
        <v>853</v>
      </c>
      <c r="B824" t="s">
        <v>1835</v>
      </c>
      <c r="C824" t="s">
        <v>365</v>
      </c>
      <c r="D824" t="s">
        <v>401</v>
      </c>
      <c r="I824"/>
    </row>
    <row r="825" spans="1:9" x14ac:dyDescent="0.35">
      <c r="A825" t="s">
        <v>854</v>
      </c>
      <c r="B825" t="s">
        <v>1836</v>
      </c>
      <c r="C825" t="s">
        <v>365</v>
      </c>
      <c r="D825" t="s">
        <v>401</v>
      </c>
      <c r="I825"/>
    </row>
    <row r="826" spans="1:9" x14ac:dyDescent="0.35">
      <c r="A826" t="s">
        <v>855</v>
      </c>
      <c r="B826" t="s">
        <v>1837</v>
      </c>
      <c r="C826" t="s">
        <v>365</v>
      </c>
      <c r="D826" t="s">
        <v>401</v>
      </c>
      <c r="I826"/>
    </row>
    <row r="827" spans="1:9" x14ac:dyDescent="0.35">
      <c r="A827" t="s">
        <v>767</v>
      </c>
      <c r="B827" t="s">
        <v>1838</v>
      </c>
      <c r="C827" t="s">
        <v>365</v>
      </c>
      <c r="D827" t="s">
        <v>401</v>
      </c>
      <c r="I827"/>
    </row>
    <row r="828" spans="1:9" x14ac:dyDescent="0.35">
      <c r="A828" t="s">
        <v>523</v>
      </c>
      <c r="B828" t="s">
        <v>1839</v>
      </c>
      <c r="C828" t="s">
        <v>365</v>
      </c>
      <c r="D828" t="s">
        <v>401</v>
      </c>
      <c r="I828"/>
    </row>
    <row r="829" spans="1:9" x14ac:dyDescent="0.35">
      <c r="A829" t="s">
        <v>524</v>
      </c>
      <c r="B829" t="s">
        <v>1840</v>
      </c>
      <c r="C829" t="s">
        <v>365</v>
      </c>
      <c r="D829" t="s">
        <v>401</v>
      </c>
      <c r="I829"/>
    </row>
    <row r="830" spans="1:9" x14ac:dyDescent="0.35">
      <c r="A830" t="s">
        <v>81</v>
      </c>
      <c r="B830" t="s">
        <v>1841</v>
      </c>
      <c r="C830" t="s">
        <v>362</v>
      </c>
      <c r="D830" t="s">
        <v>2023</v>
      </c>
      <c r="I830"/>
    </row>
    <row r="831" spans="1:9" x14ac:dyDescent="0.35">
      <c r="A831" t="s">
        <v>611</v>
      </c>
      <c r="B831" t="s">
        <v>1842</v>
      </c>
      <c r="C831" t="s">
        <v>362</v>
      </c>
      <c r="D831" t="s">
        <v>2021</v>
      </c>
      <c r="I831"/>
    </row>
    <row r="832" spans="1:9" x14ac:dyDescent="0.35">
      <c r="A832" t="s">
        <v>2123</v>
      </c>
      <c r="B832" t="s">
        <v>2124</v>
      </c>
      <c r="C832" t="s">
        <v>362</v>
      </c>
      <c r="D832" t="s">
        <v>2021</v>
      </c>
      <c r="I832"/>
    </row>
    <row r="833" spans="1:9" x14ac:dyDescent="0.35">
      <c r="A833" t="s">
        <v>612</v>
      </c>
      <c r="B833" t="s">
        <v>1843</v>
      </c>
      <c r="C833" t="s">
        <v>362</v>
      </c>
      <c r="D833" t="s">
        <v>2021</v>
      </c>
      <c r="I833"/>
    </row>
    <row r="834" spans="1:9" x14ac:dyDescent="0.35">
      <c r="A834" t="s">
        <v>856</v>
      </c>
      <c r="B834" t="s">
        <v>1844</v>
      </c>
      <c r="C834" t="s">
        <v>365</v>
      </c>
      <c r="D834" t="s">
        <v>436</v>
      </c>
      <c r="I834"/>
    </row>
    <row r="835" spans="1:9" x14ac:dyDescent="0.35">
      <c r="A835" t="s">
        <v>1058</v>
      </c>
      <c r="B835" t="s">
        <v>1845</v>
      </c>
      <c r="C835" t="s">
        <v>365</v>
      </c>
      <c r="D835" t="s">
        <v>436</v>
      </c>
      <c r="I835"/>
    </row>
    <row r="836" spans="1:9" x14ac:dyDescent="0.35">
      <c r="A836" t="s">
        <v>82</v>
      </c>
      <c r="B836" t="s">
        <v>1846</v>
      </c>
      <c r="C836" t="s">
        <v>365</v>
      </c>
      <c r="D836" t="s">
        <v>401</v>
      </c>
      <c r="I836"/>
    </row>
    <row r="837" spans="1:9" x14ac:dyDescent="0.35">
      <c r="A837" t="s">
        <v>83</v>
      </c>
      <c r="B837" t="s">
        <v>1847</v>
      </c>
      <c r="C837" t="s">
        <v>365</v>
      </c>
      <c r="D837" t="s">
        <v>401</v>
      </c>
      <c r="I837"/>
    </row>
    <row r="838" spans="1:9" x14ac:dyDescent="0.35">
      <c r="A838" t="s">
        <v>84</v>
      </c>
      <c r="B838" t="s">
        <v>1848</v>
      </c>
      <c r="C838" t="s">
        <v>365</v>
      </c>
      <c r="D838" t="s">
        <v>401</v>
      </c>
      <c r="I838"/>
    </row>
    <row r="839" spans="1:9" x14ac:dyDescent="0.35">
      <c r="A839" t="s">
        <v>22</v>
      </c>
      <c r="B839" t="s">
        <v>1849</v>
      </c>
      <c r="C839" t="s">
        <v>365</v>
      </c>
      <c r="D839" t="s">
        <v>401</v>
      </c>
      <c r="I839"/>
    </row>
    <row r="840" spans="1:9" x14ac:dyDescent="0.35">
      <c r="A840" t="s">
        <v>23</v>
      </c>
      <c r="B840" t="s">
        <v>1850</v>
      </c>
      <c r="C840" t="s">
        <v>365</v>
      </c>
      <c r="D840" t="s">
        <v>401</v>
      </c>
      <c r="I840"/>
    </row>
    <row r="841" spans="1:9" x14ac:dyDescent="0.35">
      <c r="A841" t="s">
        <v>24</v>
      </c>
      <c r="B841" t="s">
        <v>1851</v>
      </c>
      <c r="C841" t="s">
        <v>365</v>
      </c>
      <c r="D841" t="s">
        <v>401</v>
      </c>
      <c r="I841"/>
    </row>
    <row r="842" spans="1:9" x14ac:dyDescent="0.35">
      <c r="A842" t="s">
        <v>25</v>
      </c>
      <c r="B842" t="s">
        <v>1852</v>
      </c>
      <c r="C842" t="s">
        <v>365</v>
      </c>
      <c r="D842" t="s">
        <v>401</v>
      </c>
      <c r="I842"/>
    </row>
    <row r="843" spans="1:9" x14ac:dyDescent="0.35">
      <c r="A843" t="s">
        <v>26</v>
      </c>
      <c r="B843" t="s">
        <v>1853</v>
      </c>
      <c r="C843" t="s">
        <v>365</v>
      </c>
      <c r="D843" t="s">
        <v>401</v>
      </c>
      <c r="I843"/>
    </row>
    <row r="844" spans="1:9" x14ac:dyDescent="0.35">
      <c r="A844" t="s">
        <v>857</v>
      </c>
      <c r="B844" t="s">
        <v>1854</v>
      </c>
      <c r="C844" t="s">
        <v>362</v>
      </c>
      <c r="D844" t="s">
        <v>2021</v>
      </c>
      <c r="I844"/>
    </row>
    <row r="845" spans="1:9" x14ac:dyDescent="0.35">
      <c r="A845" t="s">
        <v>2125</v>
      </c>
      <c r="B845" t="s">
        <v>2126</v>
      </c>
      <c r="C845" t="s">
        <v>362</v>
      </c>
      <c r="D845" t="s">
        <v>94</v>
      </c>
      <c r="I845"/>
    </row>
    <row r="846" spans="1:9" x14ac:dyDescent="0.35">
      <c r="A846" t="s">
        <v>960</v>
      </c>
      <c r="B846" t="s">
        <v>1689</v>
      </c>
      <c r="C846" t="s">
        <v>365</v>
      </c>
      <c r="D846" t="s">
        <v>93</v>
      </c>
      <c r="I846"/>
    </row>
    <row r="847" spans="1:9" x14ac:dyDescent="0.35">
      <c r="A847" t="s">
        <v>982</v>
      </c>
      <c r="B847" t="s">
        <v>1855</v>
      </c>
      <c r="C847" t="s">
        <v>362</v>
      </c>
      <c r="D847" t="s">
        <v>2024</v>
      </c>
      <c r="I847"/>
    </row>
    <row r="848" spans="1:9" x14ac:dyDescent="0.35">
      <c r="A848" t="s">
        <v>106</v>
      </c>
      <c r="B848" t="s">
        <v>1856</v>
      </c>
      <c r="C848" t="s">
        <v>362</v>
      </c>
      <c r="D848" t="s">
        <v>436</v>
      </c>
      <c r="I848"/>
    </row>
    <row r="849" spans="1:9" x14ac:dyDescent="0.35">
      <c r="A849" t="s">
        <v>984</v>
      </c>
      <c r="B849" t="s">
        <v>1857</v>
      </c>
      <c r="C849" t="s">
        <v>362</v>
      </c>
      <c r="D849" t="s">
        <v>2024</v>
      </c>
      <c r="I849"/>
    </row>
    <row r="850" spans="1:9" x14ac:dyDescent="0.35">
      <c r="A850" t="s">
        <v>1059</v>
      </c>
      <c r="B850" t="s">
        <v>1858</v>
      </c>
      <c r="C850" t="s">
        <v>362</v>
      </c>
      <c r="D850" t="s">
        <v>2024</v>
      </c>
      <c r="I850"/>
    </row>
    <row r="851" spans="1:9" x14ac:dyDescent="0.35">
      <c r="A851" t="s">
        <v>2067</v>
      </c>
      <c r="B851" t="s">
        <v>2087</v>
      </c>
      <c r="C851" t="s">
        <v>365</v>
      </c>
      <c r="D851" t="s">
        <v>90</v>
      </c>
      <c r="I851"/>
    </row>
    <row r="852" spans="1:9" x14ac:dyDescent="0.35">
      <c r="A852" t="s">
        <v>961</v>
      </c>
      <c r="B852" t="s">
        <v>1859</v>
      </c>
      <c r="C852" t="s">
        <v>362</v>
      </c>
      <c r="D852" t="s">
        <v>436</v>
      </c>
      <c r="I852"/>
    </row>
    <row r="853" spans="1:9" x14ac:dyDescent="0.35">
      <c r="A853" t="s">
        <v>674</v>
      </c>
      <c r="B853" t="s">
        <v>1860</v>
      </c>
      <c r="C853" t="s">
        <v>365</v>
      </c>
      <c r="D853" t="s">
        <v>436</v>
      </c>
      <c r="I853"/>
    </row>
    <row r="854" spans="1:9" x14ac:dyDescent="0.35">
      <c r="A854" t="s">
        <v>858</v>
      </c>
      <c r="B854" t="s">
        <v>1861</v>
      </c>
      <c r="C854" t="s">
        <v>365</v>
      </c>
      <c r="D854" t="s">
        <v>436</v>
      </c>
      <c r="I854"/>
    </row>
    <row r="855" spans="1:9" x14ac:dyDescent="0.35">
      <c r="A855" t="s">
        <v>464</v>
      </c>
      <c r="B855" t="s">
        <v>1862</v>
      </c>
      <c r="C855" t="s">
        <v>362</v>
      </c>
      <c r="D855" t="s">
        <v>436</v>
      </c>
      <c r="I855"/>
    </row>
    <row r="856" spans="1:9" x14ac:dyDescent="0.35">
      <c r="A856" t="s">
        <v>465</v>
      </c>
      <c r="B856" t="s">
        <v>1863</v>
      </c>
      <c r="C856" t="s">
        <v>362</v>
      </c>
      <c r="D856" t="s">
        <v>2022</v>
      </c>
      <c r="I856"/>
    </row>
    <row r="857" spans="1:9" x14ac:dyDescent="0.35">
      <c r="A857" t="s">
        <v>466</v>
      </c>
      <c r="B857" t="s">
        <v>1864</v>
      </c>
      <c r="C857" t="s">
        <v>362</v>
      </c>
      <c r="D857" t="s">
        <v>2023</v>
      </c>
      <c r="I857"/>
    </row>
    <row r="858" spans="1:9" x14ac:dyDescent="0.35">
      <c r="A858" t="s">
        <v>27</v>
      </c>
      <c r="B858" t="s">
        <v>1865</v>
      </c>
      <c r="C858" t="s">
        <v>365</v>
      </c>
      <c r="D858" t="s">
        <v>90</v>
      </c>
      <c r="I858"/>
    </row>
    <row r="859" spans="1:9" x14ac:dyDescent="0.35">
      <c r="A859" t="s">
        <v>467</v>
      </c>
      <c r="B859" t="s">
        <v>1866</v>
      </c>
      <c r="C859" t="s">
        <v>362</v>
      </c>
      <c r="D859" t="s">
        <v>2026</v>
      </c>
      <c r="I859"/>
    </row>
    <row r="860" spans="1:9" x14ac:dyDescent="0.35">
      <c r="A860" t="s">
        <v>1098</v>
      </c>
      <c r="B860" t="s">
        <v>1867</v>
      </c>
      <c r="C860" t="s">
        <v>362</v>
      </c>
      <c r="D860" t="s">
        <v>436</v>
      </c>
      <c r="I860"/>
    </row>
    <row r="861" spans="1:9" x14ac:dyDescent="0.35">
      <c r="A861" t="s">
        <v>1060</v>
      </c>
      <c r="B861" t="s">
        <v>1868</v>
      </c>
      <c r="C861" t="s">
        <v>365</v>
      </c>
      <c r="D861" t="s">
        <v>93</v>
      </c>
      <c r="I861"/>
    </row>
    <row r="862" spans="1:9" x14ac:dyDescent="0.35">
      <c r="A862" t="s">
        <v>2383</v>
      </c>
      <c r="B862" t="s">
        <v>2384</v>
      </c>
      <c r="C862" t="s">
        <v>365</v>
      </c>
      <c r="D862" t="s">
        <v>93</v>
      </c>
      <c r="I862"/>
    </row>
    <row r="863" spans="1:9" x14ac:dyDescent="0.35">
      <c r="A863" t="s">
        <v>962</v>
      </c>
      <c r="B863" t="s">
        <v>1869</v>
      </c>
      <c r="C863" t="s">
        <v>365</v>
      </c>
      <c r="D863" t="s">
        <v>93</v>
      </c>
      <c r="I863"/>
    </row>
    <row r="864" spans="1:9" x14ac:dyDescent="0.35">
      <c r="A864" t="s">
        <v>1099</v>
      </c>
      <c r="B864" t="s">
        <v>1870</v>
      </c>
      <c r="C864" t="s">
        <v>365</v>
      </c>
      <c r="D864" t="s">
        <v>93</v>
      </c>
      <c r="I864"/>
    </row>
    <row r="865" spans="1:9" x14ac:dyDescent="0.35">
      <c r="A865" t="s">
        <v>963</v>
      </c>
      <c r="B865" t="s">
        <v>1871</v>
      </c>
      <c r="C865" t="s">
        <v>365</v>
      </c>
      <c r="D865" t="s">
        <v>93</v>
      </c>
      <c r="I865"/>
    </row>
    <row r="866" spans="1:9" x14ac:dyDescent="0.35">
      <c r="A866" t="s">
        <v>2385</v>
      </c>
      <c r="B866" t="s">
        <v>2386</v>
      </c>
      <c r="C866" t="s">
        <v>365</v>
      </c>
      <c r="D866" t="s">
        <v>93</v>
      </c>
      <c r="I866"/>
    </row>
    <row r="867" spans="1:9" x14ac:dyDescent="0.35">
      <c r="A867" t="s">
        <v>859</v>
      </c>
      <c r="B867" t="s">
        <v>2204</v>
      </c>
      <c r="C867" t="s">
        <v>365</v>
      </c>
      <c r="D867" t="s">
        <v>93</v>
      </c>
      <c r="I867"/>
    </row>
    <row r="868" spans="1:9" x14ac:dyDescent="0.35">
      <c r="A868" t="s">
        <v>860</v>
      </c>
      <c r="B868" t="s">
        <v>2205</v>
      </c>
      <c r="C868" t="s">
        <v>365</v>
      </c>
      <c r="D868" t="s">
        <v>93</v>
      </c>
      <c r="I868"/>
    </row>
    <row r="869" spans="1:9" x14ac:dyDescent="0.35">
      <c r="A869" t="s">
        <v>468</v>
      </c>
      <c r="B869" t="s">
        <v>1872</v>
      </c>
      <c r="C869" t="s">
        <v>365</v>
      </c>
      <c r="D869" t="s">
        <v>93</v>
      </c>
      <c r="I869"/>
    </row>
    <row r="870" spans="1:9" x14ac:dyDescent="0.35">
      <c r="A870" t="s">
        <v>469</v>
      </c>
      <c r="B870" t="s">
        <v>1873</v>
      </c>
      <c r="C870" t="s">
        <v>362</v>
      </c>
      <c r="D870" t="s">
        <v>2023</v>
      </c>
      <c r="I870"/>
    </row>
    <row r="871" spans="1:9" x14ac:dyDescent="0.35">
      <c r="A871" t="s">
        <v>470</v>
      </c>
      <c r="B871" t="s">
        <v>1874</v>
      </c>
      <c r="C871" t="s">
        <v>362</v>
      </c>
      <c r="D871" t="s">
        <v>2026</v>
      </c>
      <c r="I871"/>
    </row>
    <row r="872" spans="1:9" x14ac:dyDescent="0.35">
      <c r="A872" t="s">
        <v>471</v>
      </c>
      <c r="B872" t="s">
        <v>1875</v>
      </c>
      <c r="C872" t="s">
        <v>362</v>
      </c>
      <c r="D872" t="s">
        <v>436</v>
      </c>
      <c r="I872"/>
    </row>
    <row r="873" spans="1:9" x14ac:dyDescent="0.35">
      <c r="A873" t="s">
        <v>472</v>
      </c>
      <c r="B873" t="s">
        <v>1876</v>
      </c>
      <c r="C873" t="s">
        <v>362</v>
      </c>
      <c r="D873" t="s">
        <v>2022</v>
      </c>
      <c r="I873"/>
    </row>
    <row r="874" spans="1:9" x14ac:dyDescent="0.35">
      <c r="A874" t="s">
        <v>473</v>
      </c>
      <c r="B874" t="s">
        <v>1877</v>
      </c>
      <c r="C874" t="s">
        <v>362</v>
      </c>
      <c r="D874" t="s">
        <v>2022</v>
      </c>
      <c r="I874"/>
    </row>
    <row r="875" spans="1:9" x14ac:dyDescent="0.35">
      <c r="A875" t="s">
        <v>474</v>
      </c>
      <c r="B875" t="s">
        <v>1878</v>
      </c>
      <c r="C875" t="s">
        <v>362</v>
      </c>
      <c r="D875" t="s">
        <v>436</v>
      </c>
      <c r="I875"/>
    </row>
    <row r="876" spans="1:9" x14ac:dyDescent="0.35">
      <c r="A876" t="s">
        <v>149</v>
      </c>
      <c r="B876" t="s">
        <v>2206</v>
      </c>
      <c r="C876" t="s">
        <v>362</v>
      </c>
      <c r="D876" t="s">
        <v>436</v>
      </c>
      <c r="I876"/>
    </row>
    <row r="877" spans="1:9" x14ac:dyDescent="0.35">
      <c r="A877" t="s">
        <v>475</v>
      </c>
      <c r="B877" t="s">
        <v>1879</v>
      </c>
      <c r="C877" t="s">
        <v>362</v>
      </c>
      <c r="D877" t="s">
        <v>2022</v>
      </c>
      <c r="I877"/>
    </row>
    <row r="878" spans="1:9" x14ac:dyDescent="0.35">
      <c r="A878" t="s">
        <v>964</v>
      </c>
      <c r="B878" t="s">
        <v>1880</v>
      </c>
      <c r="C878" t="s">
        <v>362</v>
      </c>
      <c r="D878" t="s">
        <v>436</v>
      </c>
      <c r="I878"/>
    </row>
    <row r="879" spans="1:9" x14ac:dyDescent="0.35">
      <c r="A879" t="s">
        <v>476</v>
      </c>
      <c r="B879" t="s">
        <v>1881</v>
      </c>
      <c r="C879" t="s">
        <v>362</v>
      </c>
      <c r="D879" t="s">
        <v>436</v>
      </c>
      <c r="I879"/>
    </row>
    <row r="880" spans="1:9" x14ac:dyDescent="0.35">
      <c r="A880" t="s">
        <v>130</v>
      </c>
      <c r="B880" t="s">
        <v>1882</v>
      </c>
      <c r="C880" t="s">
        <v>362</v>
      </c>
      <c r="D880" t="s">
        <v>2023</v>
      </c>
      <c r="I880"/>
    </row>
    <row r="881" spans="1:9" x14ac:dyDescent="0.35">
      <c r="A881" t="s">
        <v>477</v>
      </c>
      <c r="B881" t="s">
        <v>1883</v>
      </c>
      <c r="C881" t="s">
        <v>362</v>
      </c>
      <c r="D881" t="s">
        <v>436</v>
      </c>
      <c r="I881"/>
    </row>
    <row r="882" spans="1:9" x14ac:dyDescent="0.35">
      <c r="A882" t="s">
        <v>478</v>
      </c>
      <c r="B882" t="s">
        <v>1884</v>
      </c>
      <c r="C882" t="s">
        <v>362</v>
      </c>
      <c r="D882" t="s">
        <v>2023</v>
      </c>
      <c r="I882"/>
    </row>
    <row r="883" spans="1:9" x14ac:dyDescent="0.35">
      <c r="A883" t="s">
        <v>1061</v>
      </c>
      <c r="B883" t="s">
        <v>1885</v>
      </c>
      <c r="C883" t="s">
        <v>365</v>
      </c>
      <c r="D883" t="s">
        <v>93</v>
      </c>
      <c r="I883"/>
    </row>
    <row r="884" spans="1:9" x14ac:dyDescent="0.35">
      <c r="A884" t="s">
        <v>479</v>
      </c>
      <c r="B884" t="s">
        <v>1886</v>
      </c>
      <c r="C884" t="s">
        <v>365</v>
      </c>
      <c r="D884" t="s">
        <v>93</v>
      </c>
      <c r="I884"/>
    </row>
    <row r="885" spans="1:9" x14ac:dyDescent="0.35">
      <c r="A885" t="s">
        <v>480</v>
      </c>
      <c r="B885" t="s">
        <v>1887</v>
      </c>
      <c r="C885" t="s">
        <v>365</v>
      </c>
      <c r="D885" t="s">
        <v>93</v>
      </c>
      <c r="I885"/>
    </row>
    <row r="886" spans="1:9" x14ac:dyDescent="0.35">
      <c r="A886" t="s">
        <v>861</v>
      </c>
      <c r="B886" t="s">
        <v>1888</v>
      </c>
      <c r="C886" t="s">
        <v>362</v>
      </c>
      <c r="D886" t="s">
        <v>94</v>
      </c>
      <c r="I886"/>
    </row>
    <row r="887" spans="1:9" x14ac:dyDescent="0.35">
      <c r="A887" t="s">
        <v>487</v>
      </c>
      <c r="B887" t="s">
        <v>1889</v>
      </c>
      <c r="C887" t="s">
        <v>362</v>
      </c>
      <c r="D887" t="s">
        <v>2023</v>
      </c>
      <c r="I887"/>
    </row>
    <row r="888" spans="1:9" x14ac:dyDescent="0.35">
      <c r="A888" t="s">
        <v>2179</v>
      </c>
      <c r="B888" t="s">
        <v>2207</v>
      </c>
      <c r="C888" t="s">
        <v>365</v>
      </c>
      <c r="D888" t="s">
        <v>401</v>
      </c>
      <c r="I888"/>
    </row>
    <row r="889" spans="1:9" x14ac:dyDescent="0.35">
      <c r="A889" t="s">
        <v>2180</v>
      </c>
      <c r="B889" t="s">
        <v>2208</v>
      </c>
      <c r="C889" t="s">
        <v>365</v>
      </c>
      <c r="D889" t="s">
        <v>401</v>
      </c>
      <c r="I889"/>
    </row>
    <row r="890" spans="1:9" x14ac:dyDescent="0.35">
      <c r="A890" t="s">
        <v>488</v>
      </c>
      <c r="B890" t="s">
        <v>1890</v>
      </c>
      <c r="C890" t="s">
        <v>362</v>
      </c>
      <c r="D890" t="s">
        <v>2022</v>
      </c>
      <c r="I890"/>
    </row>
    <row r="891" spans="1:9" x14ac:dyDescent="0.35">
      <c r="A891" t="s">
        <v>489</v>
      </c>
      <c r="B891" t="s">
        <v>1891</v>
      </c>
      <c r="C891" t="s">
        <v>362</v>
      </c>
      <c r="D891" t="s">
        <v>2023</v>
      </c>
      <c r="I891"/>
    </row>
    <row r="892" spans="1:9" x14ac:dyDescent="0.35">
      <c r="A892" t="s">
        <v>862</v>
      </c>
      <c r="B892" t="s">
        <v>1892</v>
      </c>
      <c r="C892" t="s">
        <v>362</v>
      </c>
      <c r="D892" t="s">
        <v>94</v>
      </c>
      <c r="I892"/>
    </row>
    <row r="893" spans="1:9" x14ac:dyDescent="0.35">
      <c r="A893" t="s">
        <v>965</v>
      </c>
      <c r="B893" t="s">
        <v>1893</v>
      </c>
      <c r="C893" t="s">
        <v>362</v>
      </c>
      <c r="D893" t="s">
        <v>2021</v>
      </c>
      <c r="I893"/>
    </row>
    <row r="894" spans="1:9" x14ac:dyDescent="0.35">
      <c r="A894" t="s">
        <v>966</v>
      </c>
      <c r="B894" t="s">
        <v>1894</v>
      </c>
      <c r="C894" t="s">
        <v>362</v>
      </c>
      <c r="D894" t="s">
        <v>2021</v>
      </c>
      <c r="I894"/>
    </row>
    <row r="895" spans="1:9" x14ac:dyDescent="0.35">
      <c r="A895" t="s">
        <v>1062</v>
      </c>
      <c r="B895" t="s">
        <v>1895</v>
      </c>
      <c r="C895" t="s">
        <v>362</v>
      </c>
      <c r="D895" t="s">
        <v>2021</v>
      </c>
      <c r="I895"/>
    </row>
    <row r="896" spans="1:9" x14ac:dyDescent="0.35">
      <c r="A896" t="s">
        <v>863</v>
      </c>
      <c r="B896" t="s">
        <v>1896</v>
      </c>
      <c r="C896" t="s">
        <v>362</v>
      </c>
      <c r="D896" t="s">
        <v>2021</v>
      </c>
      <c r="I896"/>
    </row>
    <row r="897" spans="1:9" x14ac:dyDescent="0.35">
      <c r="A897" t="s">
        <v>613</v>
      </c>
      <c r="B897" t="s">
        <v>1897</v>
      </c>
      <c r="C897" t="s">
        <v>362</v>
      </c>
      <c r="D897" t="s">
        <v>2021</v>
      </c>
      <c r="I897"/>
    </row>
    <row r="898" spans="1:9" x14ac:dyDescent="0.35">
      <c r="A898" t="s">
        <v>2127</v>
      </c>
      <c r="B898" t="s">
        <v>2128</v>
      </c>
      <c r="C898" t="s">
        <v>362</v>
      </c>
      <c r="D898" t="s">
        <v>2021</v>
      </c>
      <c r="I898"/>
    </row>
    <row r="899" spans="1:9" x14ac:dyDescent="0.35">
      <c r="A899" t="s">
        <v>2068</v>
      </c>
      <c r="B899" t="s">
        <v>2088</v>
      </c>
      <c r="C899" t="s">
        <v>362</v>
      </c>
      <c r="D899" t="s">
        <v>2021</v>
      </c>
      <c r="I899"/>
    </row>
    <row r="900" spans="1:9" x14ac:dyDescent="0.35">
      <c r="A900" t="s">
        <v>490</v>
      </c>
      <c r="B900" t="s">
        <v>1898</v>
      </c>
      <c r="C900" t="s">
        <v>362</v>
      </c>
      <c r="D900" t="s">
        <v>436</v>
      </c>
      <c r="I900"/>
    </row>
    <row r="901" spans="1:9" x14ac:dyDescent="0.35">
      <c r="A901" t="s">
        <v>491</v>
      </c>
      <c r="B901" t="s">
        <v>1899</v>
      </c>
      <c r="C901" t="s">
        <v>362</v>
      </c>
      <c r="D901" t="s">
        <v>436</v>
      </c>
      <c r="I901"/>
    </row>
    <row r="902" spans="1:9" x14ac:dyDescent="0.35">
      <c r="A902" t="s">
        <v>864</v>
      </c>
      <c r="B902" t="s">
        <v>1900</v>
      </c>
      <c r="C902" t="s">
        <v>365</v>
      </c>
      <c r="D902" t="s">
        <v>93</v>
      </c>
      <c r="I902"/>
    </row>
    <row r="903" spans="1:9" x14ac:dyDescent="0.35">
      <c r="A903" t="s">
        <v>2181</v>
      </c>
      <c r="B903" t="s">
        <v>2209</v>
      </c>
      <c r="C903" t="s">
        <v>365</v>
      </c>
      <c r="D903" t="s">
        <v>436</v>
      </c>
      <c r="I903"/>
    </row>
    <row r="904" spans="1:9" x14ac:dyDescent="0.35">
      <c r="A904" t="s">
        <v>2182</v>
      </c>
      <c r="B904" t="s">
        <v>2210</v>
      </c>
      <c r="C904" t="s">
        <v>365</v>
      </c>
      <c r="D904" t="s">
        <v>436</v>
      </c>
      <c r="I904"/>
    </row>
    <row r="905" spans="1:9" x14ac:dyDescent="0.35">
      <c r="A905" t="s">
        <v>2387</v>
      </c>
      <c r="B905" t="s">
        <v>2388</v>
      </c>
      <c r="C905" t="s">
        <v>365</v>
      </c>
      <c r="D905" t="s">
        <v>436</v>
      </c>
      <c r="I905"/>
    </row>
    <row r="906" spans="1:9" x14ac:dyDescent="0.35">
      <c r="A906" t="s">
        <v>865</v>
      </c>
      <c r="B906" t="s">
        <v>1901</v>
      </c>
      <c r="C906" t="s">
        <v>365</v>
      </c>
      <c r="D906" t="s">
        <v>93</v>
      </c>
      <c r="I906"/>
    </row>
    <row r="907" spans="1:9" x14ac:dyDescent="0.35">
      <c r="A907" t="s">
        <v>675</v>
      </c>
      <c r="B907" t="s">
        <v>1902</v>
      </c>
      <c r="C907" t="s">
        <v>365</v>
      </c>
      <c r="D907" t="s">
        <v>93</v>
      </c>
      <c r="I907"/>
    </row>
    <row r="908" spans="1:9" x14ac:dyDescent="0.35">
      <c r="A908" t="s">
        <v>967</v>
      </c>
      <c r="B908" t="s">
        <v>1903</v>
      </c>
      <c r="C908" t="s">
        <v>365</v>
      </c>
      <c r="D908" t="s">
        <v>93</v>
      </c>
      <c r="I908"/>
    </row>
    <row r="909" spans="1:9" x14ac:dyDescent="0.35">
      <c r="A909" t="s">
        <v>676</v>
      </c>
      <c r="B909" t="s">
        <v>1904</v>
      </c>
      <c r="C909" t="s">
        <v>365</v>
      </c>
      <c r="D909" t="s">
        <v>93</v>
      </c>
      <c r="I909"/>
    </row>
    <row r="910" spans="1:9" x14ac:dyDescent="0.35">
      <c r="A910" t="s">
        <v>866</v>
      </c>
      <c r="B910" t="s">
        <v>1905</v>
      </c>
      <c r="C910" t="s">
        <v>362</v>
      </c>
      <c r="D910" t="s">
        <v>436</v>
      </c>
      <c r="I910"/>
    </row>
    <row r="911" spans="1:9" x14ac:dyDescent="0.35">
      <c r="A911" t="s">
        <v>492</v>
      </c>
      <c r="B911" t="s">
        <v>1906</v>
      </c>
      <c r="C911" t="s">
        <v>362</v>
      </c>
      <c r="D911" t="s">
        <v>436</v>
      </c>
      <c r="I911"/>
    </row>
    <row r="912" spans="1:9" x14ac:dyDescent="0.35">
      <c r="A912" t="s">
        <v>2389</v>
      </c>
      <c r="B912" t="s">
        <v>2390</v>
      </c>
      <c r="C912" t="s">
        <v>365</v>
      </c>
      <c r="D912" t="s">
        <v>436</v>
      </c>
      <c r="I912"/>
    </row>
    <row r="913" spans="1:9" x14ac:dyDescent="0.35">
      <c r="A913" t="s">
        <v>2391</v>
      </c>
      <c r="B913" t="s">
        <v>2392</v>
      </c>
      <c r="C913" t="s">
        <v>365</v>
      </c>
      <c r="D913" t="s">
        <v>436</v>
      </c>
      <c r="I913"/>
    </row>
    <row r="914" spans="1:9" x14ac:dyDescent="0.35">
      <c r="A914" t="s">
        <v>2393</v>
      </c>
      <c r="B914" t="s">
        <v>2394</v>
      </c>
      <c r="C914" t="s">
        <v>365</v>
      </c>
      <c r="D914" t="s">
        <v>436</v>
      </c>
      <c r="I914"/>
    </row>
    <row r="915" spans="1:9" x14ac:dyDescent="0.35">
      <c r="A915" t="s">
        <v>2395</v>
      </c>
      <c r="B915" t="s">
        <v>2396</v>
      </c>
      <c r="C915" t="s">
        <v>365</v>
      </c>
      <c r="D915" t="s">
        <v>436</v>
      </c>
      <c r="I915"/>
    </row>
    <row r="916" spans="1:9" x14ac:dyDescent="0.35">
      <c r="A916" t="s">
        <v>867</v>
      </c>
      <c r="B916" t="s">
        <v>1907</v>
      </c>
      <c r="C916" t="s">
        <v>365</v>
      </c>
      <c r="D916" t="s">
        <v>93</v>
      </c>
      <c r="I916"/>
    </row>
    <row r="917" spans="1:9" x14ac:dyDescent="0.35">
      <c r="A917" t="s">
        <v>495</v>
      </c>
      <c r="B917" t="s">
        <v>1908</v>
      </c>
      <c r="C917" t="s">
        <v>365</v>
      </c>
      <c r="D917" t="s">
        <v>90</v>
      </c>
      <c r="I917"/>
    </row>
    <row r="918" spans="1:9" x14ac:dyDescent="0.35">
      <c r="A918" t="s">
        <v>496</v>
      </c>
      <c r="B918" t="s">
        <v>1909</v>
      </c>
      <c r="C918" t="s">
        <v>362</v>
      </c>
      <c r="D918" t="s">
        <v>436</v>
      </c>
      <c r="I918"/>
    </row>
    <row r="919" spans="1:9" x14ac:dyDescent="0.35">
      <c r="A919" t="s">
        <v>868</v>
      </c>
      <c r="B919" t="s">
        <v>1910</v>
      </c>
      <c r="C919" t="s">
        <v>362</v>
      </c>
      <c r="D919" t="s">
        <v>94</v>
      </c>
      <c r="I919"/>
    </row>
    <row r="920" spans="1:9" x14ac:dyDescent="0.35">
      <c r="A920" t="s">
        <v>428</v>
      </c>
      <c r="B920" t="s">
        <v>428</v>
      </c>
      <c r="C920" t="s">
        <v>365</v>
      </c>
      <c r="D920" t="s">
        <v>401</v>
      </c>
      <c r="I920"/>
    </row>
    <row r="921" spans="1:9" x14ac:dyDescent="0.35">
      <c r="A921" t="s">
        <v>429</v>
      </c>
      <c r="B921" t="s">
        <v>1911</v>
      </c>
      <c r="C921" t="s">
        <v>362</v>
      </c>
      <c r="D921" t="s">
        <v>436</v>
      </c>
      <c r="I921"/>
    </row>
    <row r="922" spans="1:9" x14ac:dyDescent="0.35">
      <c r="A922" t="s">
        <v>968</v>
      </c>
      <c r="B922" t="s">
        <v>1912</v>
      </c>
      <c r="C922" t="s">
        <v>362</v>
      </c>
      <c r="D922" t="s">
        <v>436</v>
      </c>
      <c r="I922"/>
    </row>
    <row r="923" spans="1:9" x14ac:dyDescent="0.35">
      <c r="A923" t="s">
        <v>768</v>
      </c>
      <c r="B923" t="s">
        <v>1913</v>
      </c>
      <c r="C923" t="s">
        <v>362</v>
      </c>
      <c r="D923" t="s">
        <v>436</v>
      </c>
      <c r="I923"/>
    </row>
    <row r="924" spans="1:9" x14ac:dyDescent="0.35">
      <c r="A924" t="s">
        <v>430</v>
      </c>
      <c r="B924" t="s">
        <v>1914</v>
      </c>
      <c r="C924" t="s">
        <v>362</v>
      </c>
      <c r="D924" t="s">
        <v>436</v>
      </c>
      <c r="I924"/>
    </row>
    <row r="925" spans="1:9" x14ac:dyDescent="0.35">
      <c r="A925" t="s">
        <v>677</v>
      </c>
      <c r="B925" t="s">
        <v>1915</v>
      </c>
      <c r="C925" t="s">
        <v>362</v>
      </c>
      <c r="D925" t="s">
        <v>436</v>
      </c>
      <c r="I925"/>
    </row>
    <row r="926" spans="1:9" x14ac:dyDescent="0.35">
      <c r="A926" t="s">
        <v>1063</v>
      </c>
      <c r="B926" t="s">
        <v>1916</v>
      </c>
      <c r="C926" t="s">
        <v>365</v>
      </c>
      <c r="D926" t="s">
        <v>436</v>
      </c>
      <c r="I926"/>
    </row>
    <row r="927" spans="1:9" x14ac:dyDescent="0.35">
      <c r="A927" t="s">
        <v>1100</v>
      </c>
      <c r="B927" t="s">
        <v>1917</v>
      </c>
      <c r="C927" t="s">
        <v>362</v>
      </c>
      <c r="D927" t="s">
        <v>2021</v>
      </c>
      <c r="I927"/>
    </row>
    <row r="928" spans="1:9" x14ac:dyDescent="0.35">
      <c r="A928" t="s">
        <v>1101</v>
      </c>
      <c r="B928" t="s">
        <v>1918</v>
      </c>
      <c r="C928" t="s">
        <v>362</v>
      </c>
      <c r="D928" t="s">
        <v>2021</v>
      </c>
      <c r="I928"/>
    </row>
    <row r="929" spans="1:9" x14ac:dyDescent="0.35">
      <c r="A929" t="s">
        <v>1102</v>
      </c>
      <c r="B929" t="s">
        <v>1919</v>
      </c>
      <c r="C929" t="s">
        <v>362</v>
      </c>
      <c r="D929" t="s">
        <v>2021</v>
      </c>
      <c r="I929"/>
    </row>
    <row r="930" spans="1:9" x14ac:dyDescent="0.35">
      <c r="A930" t="s">
        <v>1103</v>
      </c>
      <c r="B930" t="s">
        <v>1920</v>
      </c>
      <c r="C930" t="s">
        <v>362</v>
      </c>
      <c r="D930" t="s">
        <v>2021</v>
      </c>
      <c r="I930"/>
    </row>
    <row r="931" spans="1:9" x14ac:dyDescent="0.35">
      <c r="A931" t="s">
        <v>969</v>
      </c>
      <c r="B931" t="s">
        <v>1921</v>
      </c>
      <c r="C931" t="s">
        <v>362</v>
      </c>
      <c r="D931" t="s">
        <v>2021</v>
      </c>
      <c r="I931"/>
    </row>
    <row r="932" spans="1:9" x14ac:dyDescent="0.35">
      <c r="A932" t="s">
        <v>769</v>
      </c>
      <c r="B932" t="s">
        <v>1922</v>
      </c>
      <c r="C932" t="s">
        <v>365</v>
      </c>
      <c r="D932" t="s">
        <v>401</v>
      </c>
      <c r="I932"/>
    </row>
    <row r="933" spans="1:9" x14ac:dyDescent="0.35">
      <c r="A933" t="s">
        <v>2183</v>
      </c>
      <c r="B933" t="s">
        <v>2211</v>
      </c>
      <c r="C933" t="s">
        <v>365</v>
      </c>
      <c r="D933" t="s">
        <v>93</v>
      </c>
      <c r="I933"/>
    </row>
    <row r="934" spans="1:9" x14ac:dyDescent="0.35">
      <c r="A934" t="s">
        <v>1104</v>
      </c>
      <c r="B934" t="s">
        <v>1923</v>
      </c>
      <c r="C934" t="s">
        <v>365</v>
      </c>
      <c r="D934" t="s">
        <v>90</v>
      </c>
      <c r="I934"/>
    </row>
    <row r="935" spans="1:9" x14ac:dyDescent="0.35">
      <c r="A935" t="s">
        <v>431</v>
      </c>
      <c r="B935" t="s">
        <v>1924</v>
      </c>
      <c r="C935" t="s">
        <v>362</v>
      </c>
      <c r="D935" t="s">
        <v>2023</v>
      </c>
      <c r="I935"/>
    </row>
    <row r="936" spans="1:9" x14ac:dyDescent="0.35">
      <c r="A936" t="s">
        <v>970</v>
      </c>
      <c r="B936" t="s">
        <v>1925</v>
      </c>
      <c r="C936" t="s">
        <v>362</v>
      </c>
      <c r="D936" t="s">
        <v>436</v>
      </c>
      <c r="I936"/>
    </row>
    <row r="937" spans="1:9" x14ac:dyDescent="0.35">
      <c r="A937" t="s">
        <v>46</v>
      </c>
      <c r="B937" t="s">
        <v>1926</v>
      </c>
      <c r="C937" t="s">
        <v>362</v>
      </c>
      <c r="D937" t="s">
        <v>436</v>
      </c>
      <c r="I937"/>
    </row>
    <row r="938" spans="1:9" x14ac:dyDescent="0.35">
      <c r="A938" t="s">
        <v>770</v>
      </c>
      <c r="B938" t="s">
        <v>1927</v>
      </c>
      <c r="C938" t="s">
        <v>362</v>
      </c>
      <c r="D938" t="s">
        <v>436</v>
      </c>
      <c r="I938"/>
    </row>
    <row r="939" spans="1:9" x14ac:dyDescent="0.35">
      <c r="A939" t="s">
        <v>2184</v>
      </c>
      <c r="B939" t="s">
        <v>2212</v>
      </c>
      <c r="C939" t="s">
        <v>362</v>
      </c>
      <c r="D939" t="s">
        <v>436</v>
      </c>
      <c r="I939"/>
    </row>
    <row r="940" spans="1:9" x14ac:dyDescent="0.35">
      <c r="A940" t="s">
        <v>971</v>
      </c>
      <c r="B940" t="s">
        <v>1928</v>
      </c>
      <c r="C940" t="s">
        <v>362</v>
      </c>
      <c r="D940" t="s">
        <v>436</v>
      </c>
      <c r="I940"/>
    </row>
    <row r="941" spans="1:9" x14ac:dyDescent="0.35">
      <c r="A941" t="s">
        <v>869</v>
      </c>
      <c r="B941" t="s">
        <v>1929</v>
      </c>
      <c r="C941" t="s">
        <v>362</v>
      </c>
      <c r="D941" t="s">
        <v>436</v>
      </c>
      <c r="I941"/>
    </row>
    <row r="942" spans="1:9" x14ac:dyDescent="0.35">
      <c r="A942" t="s">
        <v>432</v>
      </c>
      <c r="B942" t="s">
        <v>1930</v>
      </c>
      <c r="C942" t="s">
        <v>362</v>
      </c>
      <c r="D942" t="s">
        <v>2026</v>
      </c>
      <c r="I942"/>
    </row>
    <row r="943" spans="1:9" x14ac:dyDescent="0.35">
      <c r="A943" t="s">
        <v>433</v>
      </c>
      <c r="B943" t="s">
        <v>1931</v>
      </c>
      <c r="C943" t="s">
        <v>362</v>
      </c>
      <c r="D943" t="s">
        <v>2023</v>
      </c>
      <c r="I943"/>
    </row>
    <row r="944" spans="1:9" x14ac:dyDescent="0.35">
      <c r="A944" t="s">
        <v>434</v>
      </c>
      <c r="B944" t="s">
        <v>1932</v>
      </c>
      <c r="C944" t="s">
        <v>362</v>
      </c>
      <c r="D944" t="s">
        <v>2021</v>
      </c>
      <c r="I944"/>
    </row>
    <row r="945" spans="1:9" x14ac:dyDescent="0.35">
      <c r="A945" t="s">
        <v>435</v>
      </c>
      <c r="B945" t="s">
        <v>1933</v>
      </c>
      <c r="C945" t="s">
        <v>362</v>
      </c>
      <c r="D945" t="s">
        <v>2022</v>
      </c>
      <c r="I945"/>
    </row>
    <row r="946" spans="1:9" x14ac:dyDescent="0.35">
      <c r="A946" t="s">
        <v>870</v>
      </c>
      <c r="B946" t="s">
        <v>1934</v>
      </c>
      <c r="C946" t="s">
        <v>362</v>
      </c>
      <c r="D946" t="s">
        <v>94</v>
      </c>
      <c r="I946"/>
    </row>
    <row r="947" spans="1:9" x14ac:dyDescent="0.35">
      <c r="A947" t="s">
        <v>871</v>
      </c>
      <c r="B947" t="s">
        <v>1935</v>
      </c>
      <c r="C947" t="s">
        <v>362</v>
      </c>
      <c r="D947" t="s">
        <v>94</v>
      </c>
      <c r="I947"/>
    </row>
    <row r="948" spans="1:9" x14ac:dyDescent="0.35">
      <c r="A948" t="s">
        <v>872</v>
      </c>
      <c r="B948" t="s">
        <v>1936</v>
      </c>
      <c r="C948" t="s">
        <v>362</v>
      </c>
      <c r="D948" t="s">
        <v>436</v>
      </c>
      <c r="I948"/>
    </row>
    <row r="949" spans="1:9" x14ac:dyDescent="0.35">
      <c r="A949" t="s">
        <v>972</v>
      </c>
      <c r="B949" t="s">
        <v>1937</v>
      </c>
      <c r="C949" t="s">
        <v>362</v>
      </c>
      <c r="D949" t="s">
        <v>436</v>
      </c>
      <c r="I949"/>
    </row>
    <row r="950" spans="1:9" x14ac:dyDescent="0.35">
      <c r="A950" t="s">
        <v>973</v>
      </c>
      <c r="B950" t="s">
        <v>1938</v>
      </c>
      <c r="C950" t="s">
        <v>362</v>
      </c>
      <c r="D950" t="s">
        <v>436</v>
      </c>
      <c r="I950"/>
    </row>
    <row r="951" spans="1:9" x14ac:dyDescent="0.35">
      <c r="A951" t="s">
        <v>1105</v>
      </c>
      <c r="B951" t="s">
        <v>1939</v>
      </c>
      <c r="C951" t="s">
        <v>362</v>
      </c>
      <c r="D951" t="s">
        <v>436</v>
      </c>
      <c r="I951"/>
    </row>
    <row r="952" spans="1:9" x14ac:dyDescent="0.35">
      <c r="A952" t="s">
        <v>1106</v>
      </c>
      <c r="B952" t="s">
        <v>1940</v>
      </c>
      <c r="C952" t="s">
        <v>362</v>
      </c>
      <c r="D952" t="s">
        <v>436</v>
      </c>
      <c r="I952"/>
    </row>
    <row r="953" spans="1:9" x14ac:dyDescent="0.35">
      <c r="A953" t="s">
        <v>2069</v>
      </c>
      <c r="B953" t="s">
        <v>2129</v>
      </c>
      <c r="C953" t="s">
        <v>362</v>
      </c>
      <c r="D953" t="s">
        <v>94</v>
      </c>
      <c r="I953"/>
    </row>
    <row r="954" spans="1:9" x14ac:dyDescent="0.35">
      <c r="A954" t="s">
        <v>131</v>
      </c>
      <c r="B954" t="s">
        <v>1941</v>
      </c>
      <c r="C954" t="s">
        <v>362</v>
      </c>
      <c r="D954" t="s">
        <v>94</v>
      </c>
      <c r="I954"/>
    </row>
    <row r="955" spans="1:9" x14ac:dyDescent="0.35">
      <c r="A955" t="s">
        <v>47</v>
      </c>
      <c r="B955" t="s">
        <v>1942</v>
      </c>
      <c r="C955" t="s">
        <v>362</v>
      </c>
      <c r="D955" t="s">
        <v>94</v>
      </c>
      <c r="I955"/>
    </row>
    <row r="956" spans="1:9" x14ac:dyDescent="0.35">
      <c r="A956" t="s">
        <v>2397</v>
      </c>
      <c r="B956" t="s">
        <v>2398</v>
      </c>
      <c r="C956" t="s">
        <v>362</v>
      </c>
      <c r="D956" t="s">
        <v>94</v>
      </c>
      <c r="I956"/>
    </row>
    <row r="957" spans="1:9" x14ac:dyDescent="0.35">
      <c r="A957" t="s">
        <v>445</v>
      </c>
      <c r="B957" t="s">
        <v>1943</v>
      </c>
      <c r="C957" t="s">
        <v>362</v>
      </c>
      <c r="D957" t="s">
        <v>94</v>
      </c>
      <c r="I957"/>
    </row>
    <row r="958" spans="1:9" x14ac:dyDescent="0.35">
      <c r="A958" t="s">
        <v>102</v>
      </c>
      <c r="B958" t="s">
        <v>1944</v>
      </c>
      <c r="C958" t="s">
        <v>362</v>
      </c>
      <c r="D958" t="s">
        <v>436</v>
      </c>
      <c r="I958"/>
    </row>
    <row r="959" spans="1:9" x14ac:dyDescent="0.35">
      <c r="A959" t="s">
        <v>446</v>
      </c>
      <c r="B959" t="s">
        <v>1945</v>
      </c>
      <c r="C959" t="s">
        <v>362</v>
      </c>
      <c r="D959" t="s">
        <v>436</v>
      </c>
      <c r="I959"/>
    </row>
    <row r="960" spans="1:9" x14ac:dyDescent="0.35">
      <c r="A960" t="s">
        <v>150</v>
      </c>
      <c r="B960" t="s">
        <v>1946</v>
      </c>
      <c r="C960" t="s">
        <v>365</v>
      </c>
      <c r="D960" t="s">
        <v>401</v>
      </c>
      <c r="I960"/>
    </row>
    <row r="961" spans="1:9" x14ac:dyDescent="0.35">
      <c r="A961" t="s">
        <v>151</v>
      </c>
      <c r="B961" t="s">
        <v>1947</v>
      </c>
      <c r="C961" t="s">
        <v>365</v>
      </c>
      <c r="D961" t="s">
        <v>401</v>
      </c>
      <c r="I961"/>
    </row>
    <row r="962" spans="1:9" x14ac:dyDescent="0.35">
      <c r="A962" t="s">
        <v>771</v>
      </c>
      <c r="B962" t="s">
        <v>1948</v>
      </c>
      <c r="C962" t="s">
        <v>365</v>
      </c>
      <c r="D962" t="s">
        <v>401</v>
      </c>
      <c r="I962"/>
    </row>
    <row r="963" spans="1:9" x14ac:dyDescent="0.35">
      <c r="A963" t="s">
        <v>974</v>
      </c>
      <c r="B963" t="s">
        <v>1949</v>
      </c>
      <c r="C963" t="s">
        <v>365</v>
      </c>
      <c r="D963" t="s">
        <v>401</v>
      </c>
      <c r="I963"/>
    </row>
    <row r="964" spans="1:9" x14ac:dyDescent="0.35">
      <c r="A964" t="s">
        <v>2185</v>
      </c>
      <c r="B964" t="s">
        <v>2213</v>
      </c>
      <c r="C964" t="s">
        <v>365</v>
      </c>
      <c r="D964" t="s">
        <v>436</v>
      </c>
      <c r="I964"/>
    </row>
    <row r="965" spans="1:9" x14ac:dyDescent="0.35">
      <c r="A965" t="s">
        <v>1064</v>
      </c>
      <c r="B965" t="s">
        <v>1950</v>
      </c>
      <c r="C965" t="s">
        <v>365</v>
      </c>
      <c r="D965" t="s">
        <v>436</v>
      </c>
      <c r="I965"/>
    </row>
    <row r="966" spans="1:9" x14ac:dyDescent="0.35">
      <c r="A966" t="s">
        <v>985</v>
      </c>
      <c r="B966" t="s">
        <v>1951</v>
      </c>
      <c r="C966" t="s">
        <v>362</v>
      </c>
      <c r="D966" t="s">
        <v>2024</v>
      </c>
      <c r="I966"/>
    </row>
    <row r="967" spans="1:9" x14ac:dyDescent="0.35">
      <c r="A967" t="s">
        <v>772</v>
      </c>
      <c r="B967" t="s">
        <v>1952</v>
      </c>
      <c r="C967" t="s">
        <v>362</v>
      </c>
      <c r="D967" t="s">
        <v>2021</v>
      </c>
      <c r="I967"/>
    </row>
    <row r="968" spans="1:9" x14ac:dyDescent="0.35">
      <c r="A968" t="s">
        <v>2399</v>
      </c>
      <c r="B968" t="s">
        <v>2400</v>
      </c>
      <c r="C968" t="s">
        <v>365</v>
      </c>
      <c r="D968" t="s">
        <v>401</v>
      </c>
      <c r="I968"/>
    </row>
    <row r="969" spans="1:9" x14ac:dyDescent="0.35">
      <c r="A969" t="s">
        <v>447</v>
      </c>
      <c r="B969" t="s">
        <v>1953</v>
      </c>
      <c r="C969" t="s">
        <v>365</v>
      </c>
      <c r="D969" t="s">
        <v>401</v>
      </c>
      <c r="I969"/>
    </row>
    <row r="970" spans="1:9" x14ac:dyDescent="0.35">
      <c r="A970" t="s">
        <v>448</v>
      </c>
      <c r="B970" t="s">
        <v>1954</v>
      </c>
      <c r="C970" t="s">
        <v>365</v>
      </c>
      <c r="D970" t="s">
        <v>401</v>
      </c>
      <c r="I970"/>
    </row>
    <row r="971" spans="1:9" x14ac:dyDescent="0.35">
      <c r="A971" t="s">
        <v>449</v>
      </c>
      <c r="B971" t="s">
        <v>1955</v>
      </c>
      <c r="C971" t="s">
        <v>365</v>
      </c>
      <c r="D971" t="s">
        <v>401</v>
      </c>
      <c r="I971"/>
    </row>
    <row r="972" spans="1:9" x14ac:dyDescent="0.35">
      <c r="A972" t="s">
        <v>986</v>
      </c>
      <c r="B972" t="s">
        <v>1956</v>
      </c>
      <c r="C972" t="s">
        <v>365</v>
      </c>
      <c r="D972" t="s">
        <v>93</v>
      </c>
      <c r="I972"/>
    </row>
    <row r="973" spans="1:9" x14ac:dyDescent="0.35">
      <c r="A973" t="s">
        <v>773</v>
      </c>
      <c r="B973" t="s">
        <v>1957</v>
      </c>
      <c r="C973" t="s">
        <v>365</v>
      </c>
      <c r="D973" t="s">
        <v>93</v>
      </c>
      <c r="I973"/>
    </row>
    <row r="974" spans="1:9" x14ac:dyDescent="0.35">
      <c r="A974" t="s">
        <v>1065</v>
      </c>
      <c r="B974" t="s">
        <v>1958</v>
      </c>
      <c r="C974" t="s">
        <v>365</v>
      </c>
      <c r="D974" t="s">
        <v>93</v>
      </c>
      <c r="I974"/>
    </row>
    <row r="975" spans="1:9" x14ac:dyDescent="0.35">
      <c r="A975" t="s">
        <v>1066</v>
      </c>
      <c r="B975" t="s">
        <v>1959</v>
      </c>
      <c r="C975" t="s">
        <v>365</v>
      </c>
      <c r="D975" t="s">
        <v>93</v>
      </c>
      <c r="I975"/>
    </row>
    <row r="976" spans="1:9" x14ac:dyDescent="0.35">
      <c r="A976" t="s">
        <v>975</v>
      </c>
      <c r="B976" t="s">
        <v>1960</v>
      </c>
      <c r="C976" t="s">
        <v>365</v>
      </c>
      <c r="D976" t="s">
        <v>93</v>
      </c>
      <c r="I976"/>
    </row>
    <row r="977" spans="1:9" x14ac:dyDescent="0.35">
      <c r="A977" t="s">
        <v>28</v>
      </c>
      <c r="B977" t="s">
        <v>1961</v>
      </c>
      <c r="C977" t="s">
        <v>365</v>
      </c>
      <c r="D977" t="s">
        <v>93</v>
      </c>
      <c r="I977"/>
    </row>
    <row r="978" spans="1:9" x14ac:dyDescent="0.35">
      <c r="A978" t="s">
        <v>450</v>
      </c>
      <c r="B978" t="s">
        <v>2401</v>
      </c>
      <c r="C978" t="s">
        <v>365</v>
      </c>
      <c r="D978" t="s">
        <v>93</v>
      </c>
      <c r="I978"/>
    </row>
    <row r="979" spans="1:9" x14ac:dyDescent="0.35">
      <c r="A979" t="s">
        <v>976</v>
      </c>
      <c r="B979" t="s">
        <v>1962</v>
      </c>
      <c r="C979" t="s">
        <v>365</v>
      </c>
      <c r="D979" t="s">
        <v>436</v>
      </c>
      <c r="I979"/>
    </row>
    <row r="980" spans="1:9" x14ac:dyDescent="0.35">
      <c r="A980" t="s">
        <v>678</v>
      </c>
      <c r="B980" t="s">
        <v>1963</v>
      </c>
      <c r="C980" t="s">
        <v>365</v>
      </c>
      <c r="D980" t="s">
        <v>436</v>
      </c>
      <c r="I980"/>
    </row>
    <row r="981" spans="1:9" x14ac:dyDescent="0.35">
      <c r="A981" t="s">
        <v>679</v>
      </c>
      <c r="B981" t="s">
        <v>1964</v>
      </c>
      <c r="C981" t="s">
        <v>365</v>
      </c>
      <c r="D981" t="s">
        <v>436</v>
      </c>
      <c r="I981"/>
    </row>
    <row r="982" spans="1:9" x14ac:dyDescent="0.35">
      <c r="A982" t="s">
        <v>774</v>
      </c>
      <c r="B982" t="s">
        <v>1965</v>
      </c>
      <c r="C982" t="s">
        <v>365</v>
      </c>
      <c r="D982" t="s">
        <v>436</v>
      </c>
      <c r="I982"/>
    </row>
    <row r="983" spans="1:9" x14ac:dyDescent="0.35">
      <c r="A983" t="s">
        <v>775</v>
      </c>
      <c r="B983" t="s">
        <v>1966</v>
      </c>
      <c r="C983" t="s">
        <v>365</v>
      </c>
      <c r="D983" t="s">
        <v>436</v>
      </c>
      <c r="I983"/>
    </row>
    <row r="984" spans="1:9" x14ac:dyDescent="0.35">
      <c r="A984" t="s">
        <v>776</v>
      </c>
      <c r="B984" t="s">
        <v>1967</v>
      </c>
      <c r="C984" t="s">
        <v>365</v>
      </c>
      <c r="D984" t="s">
        <v>436</v>
      </c>
      <c r="I984"/>
    </row>
    <row r="985" spans="1:9" x14ac:dyDescent="0.35">
      <c r="A985" t="s">
        <v>680</v>
      </c>
      <c r="B985" t="s">
        <v>1968</v>
      </c>
      <c r="C985" t="s">
        <v>365</v>
      </c>
      <c r="D985" t="s">
        <v>436</v>
      </c>
      <c r="I985"/>
    </row>
    <row r="986" spans="1:9" x14ac:dyDescent="0.35">
      <c r="A986" t="s">
        <v>777</v>
      </c>
      <c r="B986" t="s">
        <v>1969</v>
      </c>
      <c r="C986" t="s">
        <v>365</v>
      </c>
      <c r="D986" t="s">
        <v>436</v>
      </c>
      <c r="I986"/>
    </row>
    <row r="987" spans="1:9" x14ac:dyDescent="0.35">
      <c r="A987" t="s">
        <v>977</v>
      </c>
      <c r="B987" t="s">
        <v>1970</v>
      </c>
      <c r="C987" t="s">
        <v>365</v>
      </c>
      <c r="D987" t="s">
        <v>436</v>
      </c>
      <c r="I987"/>
    </row>
    <row r="988" spans="1:9" x14ac:dyDescent="0.35">
      <c r="A988" t="s">
        <v>978</v>
      </c>
      <c r="B988" t="s">
        <v>1971</v>
      </c>
      <c r="C988" t="s">
        <v>365</v>
      </c>
      <c r="D988" t="s">
        <v>436</v>
      </c>
      <c r="I988"/>
    </row>
    <row r="989" spans="1:9" x14ac:dyDescent="0.35">
      <c r="A989" t="s">
        <v>778</v>
      </c>
      <c r="B989" t="s">
        <v>1972</v>
      </c>
      <c r="C989" t="s">
        <v>365</v>
      </c>
      <c r="D989" t="s">
        <v>436</v>
      </c>
      <c r="I989"/>
    </row>
    <row r="990" spans="1:9" x14ac:dyDescent="0.35">
      <c r="A990" t="s">
        <v>979</v>
      </c>
      <c r="B990" t="s">
        <v>1973</v>
      </c>
      <c r="C990" t="s">
        <v>365</v>
      </c>
      <c r="D990" t="s">
        <v>436</v>
      </c>
      <c r="I990"/>
    </row>
    <row r="991" spans="1:9" x14ac:dyDescent="0.35">
      <c r="A991" t="s">
        <v>185</v>
      </c>
      <c r="B991" t="s">
        <v>1974</v>
      </c>
      <c r="C991" t="s">
        <v>365</v>
      </c>
      <c r="D991" t="s">
        <v>401</v>
      </c>
      <c r="I991"/>
    </row>
    <row r="992" spans="1:9" x14ac:dyDescent="0.35">
      <c r="A992" t="s">
        <v>144</v>
      </c>
      <c r="B992" t="s">
        <v>1975</v>
      </c>
      <c r="C992" t="s">
        <v>365</v>
      </c>
      <c r="D992" t="s">
        <v>401</v>
      </c>
      <c r="I992"/>
    </row>
    <row r="993" spans="1:9" x14ac:dyDescent="0.35">
      <c r="A993" t="s">
        <v>614</v>
      </c>
      <c r="B993" t="s">
        <v>1976</v>
      </c>
      <c r="C993" t="s">
        <v>365</v>
      </c>
      <c r="D993" t="s">
        <v>401</v>
      </c>
      <c r="I993"/>
    </row>
    <row r="994" spans="1:9" x14ac:dyDescent="0.35">
      <c r="A994" t="s">
        <v>873</v>
      </c>
      <c r="B994" t="s">
        <v>1977</v>
      </c>
      <c r="C994" t="s">
        <v>365</v>
      </c>
      <c r="D994" t="s">
        <v>401</v>
      </c>
      <c r="I994"/>
    </row>
    <row r="995" spans="1:9" x14ac:dyDescent="0.35">
      <c r="A995" t="s">
        <v>451</v>
      </c>
      <c r="B995" t="s">
        <v>1978</v>
      </c>
      <c r="C995" t="s">
        <v>365</v>
      </c>
      <c r="D995" t="s">
        <v>401</v>
      </c>
      <c r="I995"/>
    </row>
    <row r="996" spans="1:9" x14ac:dyDescent="0.35">
      <c r="A996" t="s">
        <v>2402</v>
      </c>
      <c r="B996" t="s">
        <v>2403</v>
      </c>
      <c r="C996" t="s">
        <v>362</v>
      </c>
      <c r="D996" t="s">
        <v>94</v>
      </c>
      <c r="I996"/>
    </row>
    <row r="997" spans="1:9" x14ac:dyDescent="0.35">
      <c r="A997" t="s">
        <v>2404</v>
      </c>
      <c r="B997" t="s">
        <v>2405</v>
      </c>
      <c r="C997" t="s">
        <v>362</v>
      </c>
      <c r="D997" t="s">
        <v>94</v>
      </c>
      <c r="I997"/>
    </row>
    <row r="998" spans="1:9" x14ac:dyDescent="0.35">
      <c r="A998" t="s">
        <v>2406</v>
      </c>
      <c r="B998" t="s">
        <v>2407</v>
      </c>
      <c r="C998" t="s">
        <v>362</v>
      </c>
      <c r="D998" t="s">
        <v>94</v>
      </c>
      <c r="I998"/>
    </row>
    <row r="999" spans="1:9" x14ac:dyDescent="0.35">
      <c r="A999" t="s">
        <v>2408</v>
      </c>
      <c r="B999" t="s">
        <v>2409</v>
      </c>
      <c r="C999" t="s">
        <v>362</v>
      </c>
      <c r="D999" t="s">
        <v>94</v>
      </c>
      <c r="I999"/>
    </row>
    <row r="1000" spans="1:9" x14ac:dyDescent="0.35">
      <c r="A1000" t="s">
        <v>1067</v>
      </c>
      <c r="B1000" t="s">
        <v>1979</v>
      </c>
      <c r="C1000" t="s">
        <v>365</v>
      </c>
      <c r="D1000" t="s">
        <v>90</v>
      </c>
      <c r="I1000"/>
    </row>
    <row r="1001" spans="1:9" x14ac:dyDescent="0.35">
      <c r="A1001" t="s">
        <v>681</v>
      </c>
      <c r="B1001" t="s">
        <v>1980</v>
      </c>
      <c r="C1001" t="s">
        <v>365</v>
      </c>
      <c r="D1001" t="s">
        <v>90</v>
      </c>
      <c r="I1001"/>
    </row>
    <row r="1002" spans="1:9" x14ac:dyDescent="0.35">
      <c r="A1002" t="s">
        <v>682</v>
      </c>
      <c r="B1002" t="s">
        <v>1981</v>
      </c>
      <c r="C1002" t="s">
        <v>365</v>
      </c>
      <c r="D1002" t="s">
        <v>90</v>
      </c>
      <c r="I1002"/>
    </row>
    <row r="1003" spans="1:9" x14ac:dyDescent="0.35">
      <c r="A1003" t="s">
        <v>874</v>
      </c>
      <c r="B1003" t="s">
        <v>1982</v>
      </c>
      <c r="C1003" t="s">
        <v>362</v>
      </c>
      <c r="D1003" t="s">
        <v>2023</v>
      </c>
      <c r="I1003"/>
    </row>
    <row r="1004" spans="1:9" x14ac:dyDescent="0.35">
      <c r="A1004" t="s">
        <v>452</v>
      </c>
      <c r="B1004" t="s">
        <v>1983</v>
      </c>
      <c r="C1004" t="s">
        <v>362</v>
      </c>
      <c r="D1004" t="s">
        <v>436</v>
      </c>
      <c r="I1004"/>
    </row>
    <row r="1005" spans="1:9" x14ac:dyDescent="0.35">
      <c r="A1005" t="s">
        <v>453</v>
      </c>
      <c r="B1005" t="s">
        <v>1984</v>
      </c>
      <c r="C1005" t="s">
        <v>362</v>
      </c>
      <c r="D1005" t="s">
        <v>436</v>
      </c>
      <c r="I1005"/>
    </row>
    <row r="1006" spans="1:9" x14ac:dyDescent="0.35">
      <c r="A1006" t="s">
        <v>980</v>
      </c>
      <c r="B1006" t="s">
        <v>1985</v>
      </c>
      <c r="C1006" t="s">
        <v>362</v>
      </c>
      <c r="D1006" t="s">
        <v>436</v>
      </c>
      <c r="I1006"/>
    </row>
    <row r="1007" spans="1:9" x14ac:dyDescent="0.35">
      <c r="A1007" t="s">
        <v>683</v>
      </c>
      <c r="B1007" t="s">
        <v>1986</v>
      </c>
      <c r="C1007" t="s">
        <v>362</v>
      </c>
      <c r="D1007" t="s">
        <v>436</v>
      </c>
      <c r="I1007"/>
    </row>
    <row r="1008" spans="1:9" x14ac:dyDescent="0.35">
      <c r="A1008" t="s">
        <v>2186</v>
      </c>
      <c r="B1008" t="s">
        <v>2186</v>
      </c>
      <c r="C1008" t="s">
        <v>362</v>
      </c>
      <c r="D1008" t="s">
        <v>436</v>
      </c>
      <c r="I1008"/>
    </row>
    <row r="1009" spans="1:9" x14ac:dyDescent="0.35">
      <c r="A1009" t="s">
        <v>454</v>
      </c>
      <c r="B1009" t="s">
        <v>454</v>
      </c>
      <c r="C1009" t="s">
        <v>362</v>
      </c>
      <c r="D1009" t="s">
        <v>436</v>
      </c>
      <c r="I1009"/>
    </row>
    <row r="1010" spans="1:9" x14ac:dyDescent="0.35">
      <c r="A1010" t="s">
        <v>2410</v>
      </c>
      <c r="B1010" t="s">
        <v>2411</v>
      </c>
      <c r="C1010" t="s">
        <v>365</v>
      </c>
      <c r="D1010" t="s">
        <v>436</v>
      </c>
      <c r="I1010"/>
    </row>
    <row r="1011" spans="1:9" x14ac:dyDescent="0.35">
      <c r="A1011" t="s">
        <v>2187</v>
      </c>
      <c r="B1011" t="s">
        <v>2214</v>
      </c>
      <c r="C1011" t="s">
        <v>365</v>
      </c>
      <c r="D1011" t="s">
        <v>436</v>
      </c>
      <c r="I1011"/>
    </row>
    <row r="1012" spans="1:9" x14ac:dyDescent="0.35">
      <c r="A1012" t="s">
        <v>2070</v>
      </c>
      <c r="B1012" t="s">
        <v>2089</v>
      </c>
      <c r="C1012" t="s">
        <v>365</v>
      </c>
      <c r="D1012" t="s">
        <v>436</v>
      </c>
      <c r="I1012"/>
    </row>
    <row r="1013" spans="1:9" x14ac:dyDescent="0.35">
      <c r="A1013" t="s">
        <v>2071</v>
      </c>
      <c r="B1013" t="s">
        <v>2090</v>
      </c>
      <c r="C1013" t="s">
        <v>365</v>
      </c>
      <c r="D1013" t="s">
        <v>436</v>
      </c>
      <c r="I1013"/>
    </row>
    <row r="1014" spans="1:9" x14ac:dyDescent="0.35">
      <c r="A1014" t="s">
        <v>2072</v>
      </c>
      <c r="B1014" t="s">
        <v>2091</v>
      </c>
      <c r="C1014" t="s">
        <v>365</v>
      </c>
      <c r="D1014" t="s">
        <v>436</v>
      </c>
      <c r="I1014"/>
    </row>
    <row r="1015" spans="1:9" x14ac:dyDescent="0.35">
      <c r="A1015" t="s">
        <v>1107</v>
      </c>
      <c r="B1015" t="s">
        <v>1987</v>
      </c>
      <c r="C1015" t="s">
        <v>365</v>
      </c>
      <c r="D1015" t="s">
        <v>90</v>
      </c>
      <c r="I1015"/>
    </row>
    <row r="1016" spans="1:9" x14ac:dyDescent="0.35">
      <c r="A1016" t="s">
        <v>455</v>
      </c>
      <c r="B1016" t="s">
        <v>1988</v>
      </c>
      <c r="C1016" t="s">
        <v>362</v>
      </c>
      <c r="D1016" t="s">
        <v>436</v>
      </c>
      <c r="I1016"/>
    </row>
    <row r="1017" spans="1:9" x14ac:dyDescent="0.35">
      <c r="A1017" t="s">
        <v>29</v>
      </c>
      <c r="B1017" t="s">
        <v>1989</v>
      </c>
      <c r="C1017" t="s">
        <v>365</v>
      </c>
      <c r="D1017" t="s">
        <v>401</v>
      </c>
      <c r="I1017"/>
    </row>
    <row r="1018" spans="1:9" x14ac:dyDescent="0.35">
      <c r="A1018" t="s">
        <v>30</v>
      </c>
      <c r="B1018" t="s">
        <v>1990</v>
      </c>
      <c r="C1018" t="s">
        <v>365</v>
      </c>
      <c r="D1018" t="s">
        <v>401</v>
      </c>
      <c r="I1018"/>
    </row>
    <row r="1019" spans="1:9" x14ac:dyDescent="0.35">
      <c r="A1019" t="s">
        <v>31</v>
      </c>
      <c r="B1019" t="s">
        <v>1991</v>
      </c>
      <c r="C1019" t="s">
        <v>365</v>
      </c>
      <c r="D1019" t="s">
        <v>401</v>
      </c>
      <c r="I1019"/>
    </row>
    <row r="1020" spans="1:9" x14ac:dyDescent="0.35">
      <c r="A1020" t="s">
        <v>32</v>
      </c>
      <c r="B1020" t="s">
        <v>1992</v>
      </c>
      <c r="C1020" t="s">
        <v>365</v>
      </c>
      <c r="D1020" t="s">
        <v>401</v>
      </c>
      <c r="I1020"/>
    </row>
    <row r="1021" spans="1:9" x14ac:dyDescent="0.35">
      <c r="A1021" t="s">
        <v>33</v>
      </c>
      <c r="B1021" t="s">
        <v>1993</v>
      </c>
      <c r="C1021" t="s">
        <v>365</v>
      </c>
      <c r="D1021" t="s">
        <v>401</v>
      </c>
      <c r="I1021"/>
    </row>
    <row r="1022" spans="1:9" x14ac:dyDescent="0.35">
      <c r="A1022" t="s">
        <v>779</v>
      </c>
      <c r="B1022" t="s">
        <v>1994</v>
      </c>
      <c r="C1022" t="s">
        <v>365</v>
      </c>
      <c r="D1022" t="s">
        <v>401</v>
      </c>
      <c r="I1022"/>
    </row>
    <row r="1023" spans="1:9" x14ac:dyDescent="0.35">
      <c r="A1023" t="s">
        <v>456</v>
      </c>
      <c r="B1023" t="s">
        <v>1995</v>
      </c>
      <c r="C1023" t="s">
        <v>365</v>
      </c>
      <c r="D1023" t="s">
        <v>401</v>
      </c>
      <c r="I1023"/>
    </row>
    <row r="1024" spans="1:9" x14ac:dyDescent="0.35">
      <c r="A1024" t="s">
        <v>457</v>
      </c>
      <c r="B1024" t="s">
        <v>1996</v>
      </c>
      <c r="C1024" t="s">
        <v>365</v>
      </c>
      <c r="D1024" t="s">
        <v>401</v>
      </c>
      <c r="I1024"/>
    </row>
    <row r="1025" spans="1:9" x14ac:dyDescent="0.35">
      <c r="A1025" t="s">
        <v>458</v>
      </c>
      <c r="B1025" t="s">
        <v>1997</v>
      </c>
      <c r="C1025" t="s">
        <v>365</v>
      </c>
      <c r="D1025" t="s">
        <v>93</v>
      </c>
      <c r="I1025"/>
    </row>
    <row r="1026" spans="1:9" x14ac:dyDescent="0.35">
      <c r="A1026" t="s">
        <v>684</v>
      </c>
      <c r="B1026" t="s">
        <v>1998</v>
      </c>
      <c r="C1026" t="s">
        <v>362</v>
      </c>
      <c r="D1026" t="s">
        <v>2021</v>
      </c>
      <c r="I1026"/>
    </row>
    <row r="1027" spans="1:9" x14ac:dyDescent="0.35">
      <c r="A1027" t="s">
        <v>875</v>
      </c>
      <c r="B1027" t="s">
        <v>1999</v>
      </c>
      <c r="C1027" t="s">
        <v>362</v>
      </c>
      <c r="D1027" t="s">
        <v>2021</v>
      </c>
      <c r="I1027"/>
    </row>
    <row r="1028" spans="1:9" x14ac:dyDescent="0.35">
      <c r="A1028" t="s">
        <v>459</v>
      </c>
      <c r="B1028" t="s">
        <v>2000</v>
      </c>
      <c r="C1028" t="s">
        <v>362</v>
      </c>
      <c r="D1028" t="s">
        <v>2022</v>
      </c>
      <c r="I1028"/>
    </row>
    <row r="1029" spans="1:9" x14ac:dyDescent="0.35">
      <c r="A1029" t="s">
        <v>780</v>
      </c>
      <c r="B1029" t="s">
        <v>2001</v>
      </c>
      <c r="C1029" t="s">
        <v>362</v>
      </c>
      <c r="D1029" t="s">
        <v>436</v>
      </c>
      <c r="I1029"/>
    </row>
    <row r="1030" spans="1:9" x14ac:dyDescent="0.35">
      <c r="A1030" t="s">
        <v>460</v>
      </c>
      <c r="B1030" t="s">
        <v>2002</v>
      </c>
      <c r="C1030" t="s">
        <v>362</v>
      </c>
      <c r="D1030" t="s">
        <v>436</v>
      </c>
      <c r="I1030"/>
    </row>
    <row r="1031" spans="1:9" x14ac:dyDescent="0.35">
      <c r="A1031" t="s">
        <v>48</v>
      </c>
      <c r="B1031" t="s">
        <v>2003</v>
      </c>
      <c r="C1031" t="s">
        <v>362</v>
      </c>
      <c r="D1031" t="s">
        <v>2021</v>
      </c>
      <c r="I1031"/>
    </row>
    <row r="1032" spans="1:9" x14ac:dyDescent="0.35">
      <c r="A1032" t="s">
        <v>145</v>
      </c>
      <c r="B1032" t="s">
        <v>2004</v>
      </c>
      <c r="C1032" t="s">
        <v>362</v>
      </c>
      <c r="D1032" t="s">
        <v>2022</v>
      </c>
      <c r="I1032"/>
    </row>
    <row r="1033" spans="1:9" x14ac:dyDescent="0.35">
      <c r="A1033" t="s">
        <v>1068</v>
      </c>
      <c r="B1033" t="s">
        <v>2005</v>
      </c>
      <c r="C1033" t="s">
        <v>362</v>
      </c>
      <c r="D1033" t="s">
        <v>2021</v>
      </c>
      <c r="I1033"/>
    </row>
    <row r="1034" spans="1:9" x14ac:dyDescent="0.35">
      <c r="A1034" t="s">
        <v>461</v>
      </c>
      <c r="B1034" t="s">
        <v>2006</v>
      </c>
      <c r="C1034" t="s">
        <v>365</v>
      </c>
      <c r="D1034" t="s">
        <v>401</v>
      </c>
      <c r="I1034"/>
    </row>
    <row r="1035" spans="1:9" x14ac:dyDescent="0.35">
      <c r="A1035" t="s">
        <v>462</v>
      </c>
      <c r="B1035" t="s">
        <v>2007</v>
      </c>
      <c r="C1035" t="s">
        <v>362</v>
      </c>
      <c r="D1035" t="s">
        <v>2022</v>
      </c>
      <c r="I1035"/>
    </row>
    <row r="1036" spans="1:9" x14ac:dyDescent="0.35">
      <c r="A1036" t="s">
        <v>463</v>
      </c>
      <c r="B1036" t="s">
        <v>2008</v>
      </c>
      <c r="C1036" t="s">
        <v>362</v>
      </c>
      <c r="D1036" t="s">
        <v>2022</v>
      </c>
      <c r="I1036"/>
    </row>
    <row r="1037" spans="1:9" x14ac:dyDescent="0.35">
      <c r="A1037" t="s">
        <v>437</v>
      </c>
      <c r="B1037" t="s">
        <v>2009</v>
      </c>
      <c r="C1037" t="s">
        <v>362</v>
      </c>
      <c r="D1037" t="s">
        <v>2021</v>
      </c>
      <c r="I1037"/>
    </row>
    <row r="1038" spans="1:9" x14ac:dyDescent="0.35">
      <c r="A1038" t="s">
        <v>2073</v>
      </c>
      <c r="B1038" t="s">
        <v>2092</v>
      </c>
      <c r="C1038" t="s">
        <v>365</v>
      </c>
      <c r="D1038" t="s">
        <v>90</v>
      </c>
      <c r="I1038"/>
    </row>
    <row r="1039" spans="1:9" x14ac:dyDescent="0.35">
      <c r="A1039" t="s">
        <v>781</v>
      </c>
      <c r="B1039" t="s">
        <v>2010</v>
      </c>
      <c r="C1039" t="s">
        <v>362</v>
      </c>
      <c r="D1039" t="s">
        <v>436</v>
      </c>
      <c r="I1039"/>
    </row>
    <row r="1040" spans="1:9" x14ac:dyDescent="0.35">
      <c r="A1040" t="s">
        <v>1069</v>
      </c>
      <c r="B1040" t="s">
        <v>2011</v>
      </c>
      <c r="C1040" t="s">
        <v>362</v>
      </c>
      <c r="D1040" t="s">
        <v>436</v>
      </c>
      <c r="I1040"/>
    </row>
    <row r="1041" spans="1:9" x14ac:dyDescent="0.35">
      <c r="A1041" t="s">
        <v>438</v>
      </c>
      <c r="B1041" t="s">
        <v>2012</v>
      </c>
      <c r="C1041" t="s">
        <v>362</v>
      </c>
      <c r="D1041" t="s">
        <v>94</v>
      </c>
      <c r="I1041"/>
    </row>
    <row r="1042" spans="1:9" x14ac:dyDescent="0.35">
      <c r="A1042" t="s">
        <v>615</v>
      </c>
      <c r="B1042" t="s">
        <v>2013</v>
      </c>
      <c r="C1042" t="s">
        <v>365</v>
      </c>
      <c r="D1042" t="s">
        <v>436</v>
      </c>
      <c r="I1042"/>
    </row>
    <row r="1043" spans="1:9" x14ac:dyDescent="0.35">
      <c r="A1043" t="s">
        <v>439</v>
      </c>
      <c r="B1043" t="s">
        <v>2014</v>
      </c>
      <c r="C1043" t="s">
        <v>362</v>
      </c>
      <c r="D1043" t="s">
        <v>436</v>
      </c>
      <c r="I1043"/>
    </row>
    <row r="1044" spans="1:9" x14ac:dyDescent="0.35">
      <c r="A1044" t="s">
        <v>1070</v>
      </c>
      <c r="B1044" t="s">
        <v>2015</v>
      </c>
      <c r="C1044" t="s">
        <v>362</v>
      </c>
      <c r="D1044" t="s">
        <v>2021</v>
      </c>
      <c r="I1044"/>
    </row>
    <row r="1045" spans="1:9" x14ac:dyDescent="0.35">
      <c r="A1045" t="s">
        <v>396</v>
      </c>
      <c r="B1045" t="s">
        <v>2016</v>
      </c>
      <c r="C1045" t="s">
        <v>362</v>
      </c>
      <c r="D1045" t="s">
        <v>2021</v>
      </c>
      <c r="I1045"/>
    </row>
    <row r="1046" spans="1:9" x14ac:dyDescent="0.35">
      <c r="A1046" t="s">
        <v>2188</v>
      </c>
      <c r="B1046" t="s">
        <v>2215</v>
      </c>
      <c r="C1046" t="s">
        <v>362</v>
      </c>
      <c r="D1046" t="s">
        <v>436</v>
      </c>
      <c r="I1046"/>
    </row>
    <row r="1047" spans="1:9" x14ac:dyDescent="0.35">
      <c r="A1047" t="s">
        <v>408</v>
      </c>
      <c r="B1047" t="s">
        <v>2017</v>
      </c>
      <c r="C1047" t="s">
        <v>362</v>
      </c>
      <c r="D1047" t="s">
        <v>436</v>
      </c>
      <c r="I1047"/>
    </row>
    <row r="1048" spans="1:9" x14ac:dyDescent="0.35">
      <c r="A1048" t="s">
        <v>2189</v>
      </c>
      <c r="B1048" t="s">
        <v>2216</v>
      </c>
      <c r="C1048" t="s">
        <v>365</v>
      </c>
      <c r="D1048" t="s">
        <v>436</v>
      </c>
      <c r="I1048"/>
    </row>
    <row r="1049" spans="1:9" x14ac:dyDescent="0.35">
      <c r="A1049" t="s">
        <v>2190</v>
      </c>
      <c r="B1049" t="s">
        <v>2217</v>
      </c>
      <c r="C1049" t="s">
        <v>365</v>
      </c>
      <c r="D1049" t="s">
        <v>436</v>
      </c>
      <c r="I1049"/>
    </row>
    <row r="1050" spans="1:9" x14ac:dyDescent="0.35">
      <c r="A1050" t="s">
        <v>409</v>
      </c>
      <c r="B1050" t="s">
        <v>2018</v>
      </c>
      <c r="C1050" t="s">
        <v>362</v>
      </c>
      <c r="D1050" t="s">
        <v>2022</v>
      </c>
      <c r="I1050"/>
    </row>
    <row r="1051" spans="1:9" x14ac:dyDescent="0.35">
      <c r="A1051" t="s">
        <v>410</v>
      </c>
      <c r="B1051" t="s">
        <v>2019</v>
      </c>
      <c r="C1051" t="s">
        <v>362</v>
      </c>
      <c r="D1051" t="s">
        <v>2022</v>
      </c>
      <c r="I1051"/>
    </row>
    <row r="1052" spans="1:9" x14ac:dyDescent="0.35">
      <c r="A1052" t="s">
        <v>411</v>
      </c>
      <c r="B1052" t="s">
        <v>2020</v>
      </c>
      <c r="C1052" t="s">
        <v>362</v>
      </c>
      <c r="D1052" t="s">
        <v>94</v>
      </c>
      <c r="I1052"/>
    </row>
    <row r="1053" spans="1:9" x14ac:dyDescent="0.35">
      <c r="A1053"/>
      <c r="B1053"/>
      <c r="C1053"/>
      <c r="D1053"/>
      <c r="I1053"/>
    </row>
    <row r="1054" spans="1:9" x14ac:dyDescent="0.35">
      <c r="A1054"/>
      <c r="B1054"/>
      <c r="C1054"/>
      <c r="D1054"/>
      <c r="I1054"/>
    </row>
    <row r="1055" spans="1:9" x14ac:dyDescent="0.35">
      <c r="A1055"/>
      <c r="B1055"/>
      <c r="C1055"/>
      <c r="D1055"/>
      <c r="I1055"/>
    </row>
    <row r="1056" spans="1:9" x14ac:dyDescent="0.35">
      <c r="A1056"/>
      <c r="B1056"/>
      <c r="C1056"/>
      <c r="D1056"/>
      <c r="I1056"/>
    </row>
    <row r="1057" spans="1:9" x14ac:dyDescent="0.35">
      <c r="A1057"/>
      <c r="B1057"/>
      <c r="C1057"/>
      <c r="D1057"/>
      <c r="I1057"/>
    </row>
    <row r="1058" spans="1:9" x14ac:dyDescent="0.35">
      <c r="A1058"/>
      <c r="B1058"/>
      <c r="C1058"/>
      <c r="D1058"/>
      <c r="I1058"/>
    </row>
    <row r="1059" spans="1:9" x14ac:dyDescent="0.35">
      <c r="A1059"/>
      <c r="B1059"/>
      <c r="C1059"/>
      <c r="D1059"/>
      <c r="I1059"/>
    </row>
    <row r="1060" spans="1:9" x14ac:dyDescent="0.35">
      <c r="A1060"/>
      <c r="B1060"/>
      <c r="C1060"/>
      <c r="D1060"/>
      <c r="I1060"/>
    </row>
    <row r="1061" spans="1:9" x14ac:dyDescent="0.35">
      <c r="A1061"/>
      <c r="B1061"/>
      <c r="C1061"/>
      <c r="D1061"/>
      <c r="I1061"/>
    </row>
    <row r="1062" spans="1:9" x14ac:dyDescent="0.35">
      <c r="A1062"/>
      <c r="B1062"/>
      <c r="C1062"/>
      <c r="D1062"/>
      <c r="I1062"/>
    </row>
    <row r="1063" spans="1:9" x14ac:dyDescent="0.35">
      <c r="A1063"/>
      <c r="B1063"/>
      <c r="C1063"/>
      <c r="D1063"/>
      <c r="I1063"/>
    </row>
    <row r="1064" spans="1:9" x14ac:dyDescent="0.35">
      <c r="A1064"/>
      <c r="B1064"/>
      <c r="C1064"/>
      <c r="D1064"/>
      <c r="I1064"/>
    </row>
    <row r="1065" spans="1:9" x14ac:dyDescent="0.35">
      <c r="A1065"/>
      <c r="B1065"/>
      <c r="C1065"/>
      <c r="D1065"/>
      <c r="I1065"/>
    </row>
    <row r="1066" spans="1:9" x14ac:dyDescent="0.35">
      <c r="A1066"/>
      <c r="B1066"/>
      <c r="C1066"/>
      <c r="D1066"/>
      <c r="I1066"/>
    </row>
    <row r="1067" spans="1:9" x14ac:dyDescent="0.35">
      <c r="A1067"/>
      <c r="B1067"/>
      <c r="C1067"/>
      <c r="D1067"/>
      <c r="I1067"/>
    </row>
    <row r="1068" spans="1:9" x14ac:dyDescent="0.35">
      <c r="A1068"/>
      <c r="B1068"/>
      <c r="C1068"/>
      <c r="D1068"/>
      <c r="I1068"/>
    </row>
    <row r="1069" spans="1:9" x14ac:dyDescent="0.35">
      <c r="A1069"/>
      <c r="B1069"/>
      <c r="C1069"/>
      <c r="D1069"/>
      <c r="I1069"/>
    </row>
    <row r="1070" spans="1:9" x14ac:dyDescent="0.35">
      <c r="A1070"/>
      <c r="B1070"/>
      <c r="C1070"/>
      <c r="D1070"/>
      <c r="I1070"/>
    </row>
    <row r="1071" spans="1:9" x14ac:dyDescent="0.35">
      <c r="A1071"/>
      <c r="B1071"/>
      <c r="C1071"/>
      <c r="D1071"/>
      <c r="I1071"/>
    </row>
    <row r="1072" spans="1:9" x14ac:dyDescent="0.35">
      <c r="A1072"/>
      <c r="B1072"/>
      <c r="C1072"/>
      <c r="D1072"/>
      <c r="I1072"/>
    </row>
    <row r="1073" spans="1:9" x14ac:dyDescent="0.35">
      <c r="A1073"/>
      <c r="B1073"/>
      <c r="C1073"/>
      <c r="D1073"/>
      <c r="I1073"/>
    </row>
    <row r="1074" spans="1:9" x14ac:dyDescent="0.35">
      <c r="A1074"/>
      <c r="B1074"/>
      <c r="C1074"/>
      <c r="D1074"/>
      <c r="I1074"/>
    </row>
    <row r="1075" spans="1:9" x14ac:dyDescent="0.35">
      <c r="A1075"/>
      <c r="B1075"/>
      <c r="C1075"/>
      <c r="D1075"/>
      <c r="I1075"/>
    </row>
    <row r="1076" spans="1:9" x14ac:dyDescent="0.35">
      <c r="A1076"/>
      <c r="B1076"/>
      <c r="C1076"/>
      <c r="D1076"/>
      <c r="I1076"/>
    </row>
    <row r="1077" spans="1:9" x14ac:dyDescent="0.35">
      <c r="A1077"/>
      <c r="B1077"/>
      <c r="C1077"/>
      <c r="D1077"/>
      <c r="I1077"/>
    </row>
    <row r="1078" spans="1:9" x14ac:dyDescent="0.35">
      <c r="A1078"/>
      <c r="B1078"/>
      <c r="C1078"/>
      <c r="D1078"/>
      <c r="I1078"/>
    </row>
    <row r="1079" spans="1:9" x14ac:dyDescent="0.35">
      <c r="A1079"/>
      <c r="B1079"/>
      <c r="C1079"/>
      <c r="D1079"/>
      <c r="I1079"/>
    </row>
    <row r="1080" spans="1:9" x14ac:dyDescent="0.35">
      <c r="A1080"/>
      <c r="B1080"/>
      <c r="C1080"/>
      <c r="D1080"/>
      <c r="I1080"/>
    </row>
    <row r="1081" spans="1:9" x14ac:dyDescent="0.35">
      <c r="A1081"/>
      <c r="B1081"/>
      <c r="C1081"/>
      <c r="D1081"/>
      <c r="I1081"/>
    </row>
    <row r="1082" spans="1:9" x14ac:dyDescent="0.35">
      <c r="A1082"/>
      <c r="B1082"/>
      <c r="C1082"/>
      <c r="D1082"/>
      <c r="I1082"/>
    </row>
    <row r="1083" spans="1:9" x14ac:dyDescent="0.35">
      <c r="A1083"/>
      <c r="B1083"/>
      <c r="C1083"/>
      <c r="D1083"/>
      <c r="I1083"/>
    </row>
    <row r="1084" spans="1:9" x14ac:dyDescent="0.35">
      <c r="A1084"/>
      <c r="B1084"/>
      <c r="C1084"/>
      <c r="D1084"/>
      <c r="I1084"/>
    </row>
    <row r="1085" spans="1:9" x14ac:dyDescent="0.35">
      <c r="A1085"/>
      <c r="B1085"/>
      <c r="C1085"/>
      <c r="D1085"/>
      <c r="I1085"/>
    </row>
    <row r="1086" spans="1:9" x14ac:dyDescent="0.35">
      <c r="A1086"/>
      <c r="B1086"/>
      <c r="C1086"/>
      <c r="D1086"/>
      <c r="I1086"/>
    </row>
    <row r="1087" spans="1:9" x14ac:dyDescent="0.35">
      <c r="A1087"/>
      <c r="B1087"/>
      <c r="C1087"/>
      <c r="D1087"/>
      <c r="I1087"/>
    </row>
    <row r="1088" spans="1:9" x14ac:dyDescent="0.35">
      <c r="A1088"/>
      <c r="B1088"/>
      <c r="C1088"/>
      <c r="D1088"/>
      <c r="I1088"/>
    </row>
    <row r="1089" spans="1:9" x14ac:dyDescent="0.35">
      <c r="A1089"/>
      <c r="B1089"/>
      <c r="C1089"/>
      <c r="D1089"/>
      <c r="I1089"/>
    </row>
    <row r="1090" spans="1:9" x14ac:dyDescent="0.35">
      <c r="A1090"/>
      <c r="B1090"/>
      <c r="C1090"/>
      <c r="D1090"/>
      <c r="I1090"/>
    </row>
    <row r="1091" spans="1:9" x14ac:dyDescent="0.35">
      <c r="A1091"/>
      <c r="B1091"/>
      <c r="C1091"/>
      <c r="D1091"/>
      <c r="I1091"/>
    </row>
    <row r="1092" spans="1:9" x14ac:dyDescent="0.35">
      <c r="A1092"/>
      <c r="B1092"/>
      <c r="C1092"/>
      <c r="D1092"/>
      <c r="I1092"/>
    </row>
    <row r="1093" spans="1:9" x14ac:dyDescent="0.35">
      <c r="A1093"/>
      <c r="B1093"/>
      <c r="C1093"/>
      <c r="D1093"/>
      <c r="I1093"/>
    </row>
    <row r="1094" spans="1:9" x14ac:dyDescent="0.35">
      <c r="A1094"/>
      <c r="B1094"/>
      <c r="C1094"/>
      <c r="D1094"/>
      <c r="I1094"/>
    </row>
    <row r="1095" spans="1:9" x14ac:dyDescent="0.35">
      <c r="A1095"/>
      <c r="B1095"/>
      <c r="C1095"/>
      <c r="D1095"/>
      <c r="I1095"/>
    </row>
    <row r="1096" spans="1:9" x14ac:dyDescent="0.35">
      <c r="A1096"/>
      <c r="B1096"/>
      <c r="C1096"/>
      <c r="D1096"/>
      <c r="I1096"/>
    </row>
    <row r="1097" spans="1:9" x14ac:dyDescent="0.35">
      <c r="A1097"/>
      <c r="B1097"/>
      <c r="C1097"/>
      <c r="D1097"/>
      <c r="I1097"/>
    </row>
    <row r="1098" spans="1:9" x14ac:dyDescent="0.35">
      <c r="A1098"/>
      <c r="B1098"/>
      <c r="C1098"/>
      <c r="D1098"/>
      <c r="I1098"/>
    </row>
    <row r="1099" spans="1:9" x14ac:dyDescent="0.35">
      <c r="A1099"/>
      <c r="B1099"/>
      <c r="C1099"/>
      <c r="D1099"/>
      <c r="I1099"/>
    </row>
    <row r="1100" spans="1:9" x14ac:dyDescent="0.35">
      <c r="A1100"/>
      <c r="B1100"/>
      <c r="C1100"/>
      <c r="D1100"/>
      <c r="I1100"/>
    </row>
    <row r="1101" spans="1:9" x14ac:dyDescent="0.35">
      <c r="A1101"/>
      <c r="B1101"/>
      <c r="C1101"/>
      <c r="D1101"/>
      <c r="I1101"/>
    </row>
    <row r="1102" spans="1:9" x14ac:dyDescent="0.35">
      <c r="A1102"/>
      <c r="B1102"/>
      <c r="C1102"/>
      <c r="D1102"/>
      <c r="I1102"/>
    </row>
    <row r="1103" spans="1:9" x14ac:dyDescent="0.35">
      <c r="A1103"/>
      <c r="B1103"/>
      <c r="C1103"/>
      <c r="D1103"/>
      <c r="I1103"/>
    </row>
    <row r="1104" spans="1:9" x14ac:dyDescent="0.35">
      <c r="A1104"/>
      <c r="B1104"/>
      <c r="C1104"/>
      <c r="D1104"/>
    </row>
    <row r="1105" spans="1:4" x14ac:dyDescent="0.35">
      <c r="A1105"/>
      <c r="B1105"/>
      <c r="C1105"/>
      <c r="D1105"/>
    </row>
    <row r="1106" spans="1:4" x14ac:dyDescent="0.35">
      <c r="A1106"/>
      <c r="B1106"/>
      <c r="C1106"/>
      <c r="D1106"/>
    </row>
    <row r="1107" spans="1:4" x14ac:dyDescent="0.35">
      <c r="A1107"/>
      <c r="B1107"/>
      <c r="C1107"/>
      <c r="D1107"/>
    </row>
    <row r="1108" spans="1:4" x14ac:dyDescent="0.35">
      <c r="A1108"/>
      <c r="B1108"/>
      <c r="C1108"/>
      <c r="D1108"/>
    </row>
    <row r="1109" spans="1:4" x14ac:dyDescent="0.35">
      <c r="A1109"/>
      <c r="B1109"/>
      <c r="C1109"/>
      <c r="D1109"/>
    </row>
    <row r="1110" spans="1:4" x14ac:dyDescent="0.35">
      <c r="A1110"/>
      <c r="B1110"/>
      <c r="C1110"/>
      <c r="D1110"/>
    </row>
    <row r="1111" spans="1:4" x14ac:dyDescent="0.35">
      <c r="A1111"/>
      <c r="B1111"/>
      <c r="C1111"/>
      <c r="D1111"/>
    </row>
    <row r="1112" spans="1:4" x14ac:dyDescent="0.35">
      <c r="A1112"/>
      <c r="B1112"/>
      <c r="C1112"/>
      <c r="D1112"/>
    </row>
    <row r="1113" spans="1:4" x14ac:dyDescent="0.35">
      <c r="A1113"/>
      <c r="B1113"/>
      <c r="C1113"/>
      <c r="D1113"/>
    </row>
    <row r="1114" spans="1:4" x14ac:dyDescent="0.35">
      <c r="A1114"/>
      <c r="B1114"/>
      <c r="C1114"/>
      <c r="D1114"/>
    </row>
    <row r="1115" spans="1:4" x14ac:dyDescent="0.35">
      <c r="A1115"/>
      <c r="B1115"/>
      <c r="C1115"/>
      <c r="D1115"/>
    </row>
    <row r="1116" spans="1:4" x14ac:dyDescent="0.35">
      <c r="A1116"/>
      <c r="B1116"/>
      <c r="C1116"/>
      <c r="D1116"/>
    </row>
    <row r="1117" spans="1:4" x14ac:dyDescent="0.35">
      <c r="A1117"/>
      <c r="B1117"/>
      <c r="C1117"/>
      <c r="D1117"/>
    </row>
    <row r="1118" spans="1:4" x14ac:dyDescent="0.35">
      <c r="A1118"/>
      <c r="B1118"/>
      <c r="C1118"/>
      <c r="D1118"/>
    </row>
    <row r="1119" spans="1:4" x14ac:dyDescent="0.35">
      <c r="A1119"/>
      <c r="B1119"/>
      <c r="C1119"/>
      <c r="D1119"/>
    </row>
    <row r="1120" spans="1:4" x14ac:dyDescent="0.35">
      <c r="A1120"/>
      <c r="B1120"/>
      <c r="C1120"/>
      <c r="D1120"/>
    </row>
    <row r="1121" spans="1:4" x14ac:dyDescent="0.35">
      <c r="A1121"/>
      <c r="B1121"/>
      <c r="C1121"/>
      <c r="D1121"/>
    </row>
    <row r="1122" spans="1:4" x14ac:dyDescent="0.35">
      <c r="A1122"/>
      <c r="B1122"/>
      <c r="C1122"/>
      <c r="D1122"/>
    </row>
    <row r="1123" spans="1:4" x14ac:dyDescent="0.35">
      <c r="A1123"/>
      <c r="B1123"/>
      <c r="C1123"/>
      <c r="D1123"/>
    </row>
    <row r="1124" spans="1:4" x14ac:dyDescent="0.35">
      <c r="A1124"/>
      <c r="B1124"/>
      <c r="C1124"/>
      <c r="D1124"/>
    </row>
    <row r="1125" spans="1:4" x14ac:dyDescent="0.35">
      <c r="A1125"/>
      <c r="B1125"/>
      <c r="C1125"/>
      <c r="D1125"/>
    </row>
    <row r="1126" spans="1:4" x14ac:dyDescent="0.35">
      <c r="A1126"/>
      <c r="B1126"/>
      <c r="C1126"/>
      <c r="D1126"/>
    </row>
    <row r="1127" spans="1:4" x14ac:dyDescent="0.35">
      <c r="A1127"/>
      <c r="B1127"/>
      <c r="C1127"/>
      <c r="D1127"/>
    </row>
    <row r="1128" spans="1:4" x14ac:dyDescent="0.35">
      <c r="A1128"/>
      <c r="B1128"/>
      <c r="C1128"/>
      <c r="D1128"/>
    </row>
    <row r="1129" spans="1:4" x14ac:dyDescent="0.35">
      <c r="A1129"/>
      <c r="B1129"/>
      <c r="C1129"/>
      <c r="D1129"/>
    </row>
    <row r="1130" spans="1:4" x14ac:dyDescent="0.35">
      <c r="A1130"/>
      <c r="B1130"/>
      <c r="C1130"/>
      <c r="D1130"/>
    </row>
    <row r="1131" spans="1:4" x14ac:dyDescent="0.35">
      <c r="A1131"/>
      <c r="B1131"/>
      <c r="C1131"/>
      <c r="D1131"/>
    </row>
    <row r="1132" spans="1:4" x14ac:dyDescent="0.35">
      <c r="A1132"/>
      <c r="B1132"/>
      <c r="C1132"/>
      <c r="D1132"/>
    </row>
    <row r="1133" spans="1:4" x14ac:dyDescent="0.35">
      <c r="A1133"/>
      <c r="B1133"/>
      <c r="C1133"/>
      <c r="D1133"/>
    </row>
    <row r="1134" spans="1:4" x14ac:dyDescent="0.35">
      <c r="A1134"/>
      <c r="B1134"/>
      <c r="C1134"/>
      <c r="D1134"/>
    </row>
    <row r="1135" spans="1:4" x14ac:dyDescent="0.35">
      <c r="A1135"/>
      <c r="B1135"/>
      <c r="C1135"/>
      <c r="D1135"/>
    </row>
    <row r="1136" spans="1:4" x14ac:dyDescent="0.35">
      <c r="A1136"/>
      <c r="B1136"/>
      <c r="C1136"/>
      <c r="D1136"/>
    </row>
    <row r="1137" spans="1:4" x14ac:dyDescent="0.35">
      <c r="A1137"/>
      <c r="B1137"/>
      <c r="C1137"/>
      <c r="D1137"/>
    </row>
    <row r="1138" spans="1:4" x14ac:dyDescent="0.35">
      <c r="A1138"/>
      <c r="B1138"/>
      <c r="C1138"/>
      <c r="D1138"/>
    </row>
    <row r="1139" spans="1:4" x14ac:dyDescent="0.35">
      <c r="A1139"/>
      <c r="B1139"/>
      <c r="C1139"/>
      <c r="D1139"/>
    </row>
    <row r="1140" spans="1:4" x14ac:dyDescent="0.35">
      <c r="A1140"/>
      <c r="B1140"/>
      <c r="C1140"/>
      <c r="D1140"/>
    </row>
    <row r="1141" spans="1:4" x14ac:dyDescent="0.35">
      <c r="A1141"/>
      <c r="B1141"/>
      <c r="C1141"/>
      <c r="D1141"/>
    </row>
    <row r="1142" spans="1:4" x14ac:dyDescent="0.35">
      <c r="A1142"/>
      <c r="B1142"/>
      <c r="C1142"/>
      <c r="D1142"/>
    </row>
    <row r="1143" spans="1:4" x14ac:dyDescent="0.35">
      <c r="A1143"/>
      <c r="B1143"/>
      <c r="C1143"/>
      <c r="D1143"/>
    </row>
    <row r="1144" spans="1:4" x14ac:dyDescent="0.35">
      <c r="A1144"/>
      <c r="B1144"/>
      <c r="C1144"/>
      <c r="D1144"/>
    </row>
    <row r="1145" spans="1:4" x14ac:dyDescent="0.35">
      <c r="A1145"/>
      <c r="B1145"/>
      <c r="C1145"/>
      <c r="D1145"/>
    </row>
    <row r="1146" spans="1:4" x14ac:dyDescent="0.35">
      <c r="A1146"/>
      <c r="B1146"/>
      <c r="C1146"/>
      <c r="D1146"/>
    </row>
    <row r="1147" spans="1:4" x14ac:dyDescent="0.35">
      <c r="A1147"/>
      <c r="B1147"/>
      <c r="C1147"/>
      <c r="D1147"/>
    </row>
    <row r="1148" spans="1:4" x14ac:dyDescent="0.35">
      <c r="A1148"/>
      <c r="B1148"/>
      <c r="C1148"/>
      <c r="D1148"/>
    </row>
    <row r="1149" spans="1:4" x14ac:dyDescent="0.35">
      <c r="A1149"/>
      <c r="B1149"/>
      <c r="C1149"/>
      <c r="D1149"/>
    </row>
    <row r="1150" spans="1:4" x14ac:dyDescent="0.35">
      <c r="A1150"/>
      <c r="B1150"/>
      <c r="C1150"/>
      <c r="D1150"/>
    </row>
    <row r="1151" spans="1:4" x14ac:dyDescent="0.35">
      <c r="A1151"/>
      <c r="B1151"/>
      <c r="C1151"/>
      <c r="D1151"/>
    </row>
    <row r="1152" spans="1:4" x14ac:dyDescent="0.35">
      <c r="A1152"/>
      <c r="B1152"/>
      <c r="C1152"/>
      <c r="D1152"/>
    </row>
    <row r="1153" spans="1:4" x14ac:dyDescent="0.35">
      <c r="A1153"/>
      <c r="B1153"/>
      <c r="C1153"/>
      <c r="D1153"/>
    </row>
    <row r="1154" spans="1:4" x14ac:dyDescent="0.35">
      <c r="A1154"/>
      <c r="B1154"/>
      <c r="C1154"/>
      <c r="D1154"/>
    </row>
    <row r="1155" spans="1:4" x14ac:dyDescent="0.35">
      <c r="A1155"/>
      <c r="B1155"/>
      <c r="C1155"/>
      <c r="D1155"/>
    </row>
    <row r="1156" spans="1:4" x14ac:dyDescent="0.35">
      <c r="A1156"/>
      <c r="B1156"/>
      <c r="C1156"/>
      <c r="D1156"/>
    </row>
    <row r="1157" spans="1:4" x14ac:dyDescent="0.35">
      <c r="A1157"/>
      <c r="B1157"/>
      <c r="C1157"/>
      <c r="D1157"/>
    </row>
    <row r="1158" spans="1:4" x14ac:dyDescent="0.35">
      <c r="A1158"/>
      <c r="B1158"/>
      <c r="C1158"/>
      <c r="D1158"/>
    </row>
    <row r="1159" spans="1:4" x14ac:dyDescent="0.35">
      <c r="A1159"/>
      <c r="B1159"/>
      <c r="C1159"/>
      <c r="D1159"/>
    </row>
    <row r="1160" spans="1:4" x14ac:dyDescent="0.35">
      <c r="A1160"/>
      <c r="B1160"/>
      <c r="C1160"/>
      <c r="D1160"/>
    </row>
    <row r="1161" spans="1:4" x14ac:dyDescent="0.35">
      <c r="A1161"/>
      <c r="B1161"/>
      <c r="C1161"/>
      <c r="D1161"/>
    </row>
    <row r="1162" spans="1:4" x14ac:dyDescent="0.35">
      <c r="A1162"/>
      <c r="B1162"/>
      <c r="C1162"/>
      <c r="D1162"/>
    </row>
    <row r="1163" spans="1:4" x14ac:dyDescent="0.35">
      <c r="A1163"/>
      <c r="B1163"/>
      <c r="C1163"/>
      <c r="D1163"/>
    </row>
    <row r="1164" spans="1:4" x14ac:dyDescent="0.35">
      <c r="A1164"/>
      <c r="B1164"/>
      <c r="C1164"/>
      <c r="D1164"/>
    </row>
    <row r="1165" spans="1:4" x14ac:dyDescent="0.35">
      <c r="A1165"/>
      <c r="B1165"/>
      <c r="C1165"/>
      <c r="D1165"/>
    </row>
    <row r="1166" spans="1:4" x14ac:dyDescent="0.35">
      <c r="A1166"/>
      <c r="B1166"/>
      <c r="C1166"/>
      <c r="D1166"/>
    </row>
    <row r="1167" spans="1:4" x14ac:dyDescent="0.35">
      <c r="A1167"/>
      <c r="B1167"/>
      <c r="C1167"/>
      <c r="D1167"/>
    </row>
    <row r="1168" spans="1:4" x14ac:dyDescent="0.35">
      <c r="A1168"/>
      <c r="B1168"/>
      <c r="C1168"/>
      <c r="D1168"/>
    </row>
    <row r="1169" spans="1:4" x14ac:dyDescent="0.35">
      <c r="A1169"/>
      <c r="B1169"/>
      <c r="C1169"/>
      <c r="D1169"/>
    </row>
    <row r="1170" spans="1:4" x14ac:dyDescent="0.35">
      <c r="A1170"/>
      <c r="B1170"/>
      <c r="C1170"/>
      <c r="D1170"/>
    </row>
    <row r="1171" spans="1:4" x14ac:dyDescent="0.35">
      <c r="A1171"/>
      <c r="B1171"/>
      <c r="C1171"/>
      <c r="D1171"/>
    </row>
    <row r="1172" spans="1:4" x14ac:dyDescent="0.35">
      <c r="A1172"/>
      <c r="B1172"/>
      <c r="C1172"/>
      <c r="D1172"/>
    </row>
    <row r="1173" spans="1:4" x14ac:dyDescent="0.35">
      <c r="A1173"/>
      <c r="B1173"/>
      <c r="C1173"/>
      <c r="D1173"/>
    </row>
    <row r="1174" spans="1:4" x14ac:dyDescent="0.35">
      <c r="A1174"/>
      <c r="B1174"/>
      <c r="C1174"/>
      <c r="D1174"/>
    </row>
    <row r="1175" spans="1:4" x14ac:dyDescent="0.35">
      <c r="A1175"/>
      <c r="B1175"/>
      <c r="C1175"/>
      <c r="D1175"/>
    </row>
    <row r="1176" spans="1:4" x14ac:dyDescent="0.35">
      <c r="A1176"/>
      <c r="B1176"/>
      <c r="C1176"/>
      <c r="D1176"/>
    </row>
    <row r="1177" spans="1:4" x14ac:dyDescent="0.35">
      <c r="A1177"/>
      <c r="B1177"/>
      <c r="C1177"/>
      <c r="D1177"/>
    </row>
    <row r="1178" spans="1:4" x14ac:dyDescent="0.35">
      <c r="A1178"/>
      <c r="B1178"/>
      <c r="C1178"/>
      <c r="D1178"/>
    </row>
    <row r="1179" spans="1:4" x14ac:dyDescent="0.35">
      <c r="A1179"/>
      <c r="B1179"/>
      <c r="C1179"/>
      <c r="D1179"/>
    </row>
    <row r="1180" spans="1:4" x14ac:dyDescent="0.35">
      <c r="A1180"/>
      <c r="B1180"/>
      <c r="C1180"/>
      <c r="D1180"/>
    </row>
    <row r="1181" spans="1:4" x14ac:dyDescent="0.35">
      <c r="A1181"/>
      <c r="B1181"/>
      <c r="C1181"/>
      <c r="D1181"/>
    </row>
    <row r="1182" spans="1:4" x14ac:dyDescent="0.35">
      <c r="A1182"/>
      <c r="B1182"/>
      <c r="C1182"/>
      <c r="D1182"/>
    </row>
    <row r="1183" spans="1:4" x14ac:dyDescent="0.35">
      <c r="A1183"/>
      <c r="B1183"/>
      <c r="C1183"/>
      <c r="D1183"/>
    </row>
    <row r="1184" spans="1:4" x14ac:dyDescent="0.35">
      <c r="A1184"/>
      <c r="B1184"/>
      <c r="C1184"/>
      <c r="D1184"/>
    </row>
    <row r="1185" spans="1:4" x14ac:dyDescent="0.35">
      <c r="A1185"/>
      <c r="B1185"/>
      <c r="C1185"/>
      <c r="D1185"/>
    </row>
    <row r="1186" spans="1:4" x14ac:dyDescent="0.35">
      <c r="A1186"/>
      <c r="B1186"/>
      <c r="C1186"/>
      <c r="D1186"/>
    </row>
    <row r="1187" spans="1:4" x14ac:dyDescent="0.35">
      <c r="A1187"/>
      <c r="B1187"/>
      <c r="C1187"/>
      <c r="D1187"/>
    </row>
    <row r="1188" spans="1:4" x14ac:dyDescent="0.35">
      <c r="A1188"/>
      <c r="B1188"/>
      <c r="C1188"/>
      <c r="D1188"/>
    </row>
    <row r="1189" spans="1:4" x14ac:dyDescent="0.35">
      <c r="A1189"/>
      <c r="B1189"/>
      <c r="C1189"/>
      <c r="D1189"/>
    </row>
    <row r="1190" spans="1:4" x14ac:dyDescent="0.35">
      <c r="A1190"/>
      <c r="B1190"/>
      <c r="C1190"/>
      <c r="D1190"/>
    </row>
    <row r="1191" spans="1:4" x14ac:dyDescent="0.35">
      <c r="A1191"/>
      <c r="B1191"/>
      <c r="C1191"/>
      <c r="D1191"/>
    </row>
    <row r="1192" spans="1:4" x14ac:dyDescent="0.35">
      <c r="A1192"/>
      <c r="B1192"/>
      <c r="C1192"/>
      <c r="D1192"/>
    </row>
    <row r="1193" spans="1:4" x14ac:dyDescent="0.35">
      <c r="A1193"/>
      <c r="B1193"/>
      <c r="C1193"/>
      <c r="D1193"/>
    </row>
    <row r="1194" spans="1:4" x14ac:dyDescent="0.35">
      <c r="A1194"/>
      <c r="B1194"/>
      <c r="C1194"/>
      <c r="D1194"/>
    </row>
    <row r="1195" spans="1:4" x14ac:dyDescent="0.35">
      <c r="A1195"/>
      <c r="B1195"/>
      <c r="C1195"/>
      <c r="D1195"/>
    </row>
    <row r="1196" spans="1:4" x14ac:dyDescent="0.35">
      <c r="A1196"/>
      <c r="B1196"/>
      <c r="C1196"/>
      <c r="D1196"/>
    </row>
    <row r="1197" spans="1:4" x14ac:dyDescent="0.35">
      <c r="A1197"/>
      <c r="B1197"/>
      <c r="C1197"/>
      <c r="D1197"/>
    </row>
    <row r="1198" spans="1:4" x14ac:dyDescent="0.35">
      <c r="A1198"/>
      <c r="B1198"/>
      <c r="C1198"/>
      <c r="D1198"/>
    </row>
    <row r="1199" spans="1:4" x14ac:dyDescent="0.35">
      <c r="A1199"/>
      <c r="B1199"/>
      <c r="C1199"/>
      <c r="D1199"/>
    </row>
    <row r="1200" spans="1:4" x14ac:dyDescent="0.35">
      <c r="A1200"/>
      <c r="B1200"/>
      <c r="C1200"/>
      <c r="D1200"/>
    </row>
    <row r="1201" spans="1:4" x14ac:dyDescent="0.35">
      <c r="A1201"/>
      <c r="B1201"/>
      <c r="C1201"/>
      <c r="D1201"/>
    </row>
    <row r="1202" spans="1:4" x14ac:dyDescent="0.35">
      <c r="A1202"/>
      <c r="B1202"/>
      <c r="C1202"/>
      <c r="D1202"/>
    </row>
    <row r="1203" spans="1:4" x14ac:dyDescent="0.35">
      <c r="A1203"/>
      <c r="B1203"/>
      <c r="C1203"/>
      <c r="D1203"/>
    </row>
    <row r="1204" spans="1:4" x14ac:dyDescent="0.35">
      <c r="A1204"/>
      <c r="B1204"/>
      <c r="C1204"/>
      <c r="D1204"/>
    </row>
    <row r="1205" spans="1:4" x14ac:dyDescent="0.35">
      <c r="A1205"/>
      <c r="B1205"/>
      <c r="C1205"/>
      <c r="D1205"/>
    </row>
    <row r="1206" spans="1:4" x14ac:dyDescent="0.35">
      <c r="A1206"/>
      <c r="B1206"/>
      <c r="C1206"/>
      <c r="D1206"/>
    </row>
    <row r="1207" spans="1:4" x14ac:dyDescent="0.35">
      <c r="A1207"/>
      <c r="B1207"/>
      <c r="C1207"/>
      <c r="D1207"/>
    </row>
    <row r="1208" spans="1:4" x14ac:dyDescent="0.35">
      <c r="A1208"/>
      <c r="B1208"/>
      <c r="C1208"/>
      <c r="D1208"/>
    </row>
    <row r="1209" spans="1:4" x14ac:dyDescent="0.35">
      <c r="A1209"/>
      <c r="B1209"/>
      <c r="C1209"/>
      <c r="D1209"/>
    </row>
    <row r="1210" spans="1:4" x14ac:dyDescent="0.35">
      <c r="A1210"/>
      <c r="B1210"/>
      <c r="C1210"/>
      <c r="D1210"/>
    </row>
    <row r="1211" spans="1:4" x14ac:dyDescent="0.35">
      <c r="A1211"/>
      <c r="B1211"/>
      <c r="C1211"/>
      <c r="D1211"/>
    </row>
    <row r="1212" spans="1:4" x14ac:dyDescent="0.35">
      <c r="A1212"/>
      <c r="B1212"/>
      <c r="C1212"/>
      <c r="D1212"/>
    </row>
    <row r="1213" spans="1:4" x14ac:dyDescent="0.35">
      <c r="A1213"/>
      <c r="B1213"/>
      <c r="C1213"/>
      <c r="D1213"/>
    </row>
    <row r="1214" spans="1:4" x14ac:dyDescent="0.35">
      <c r="A1214"/>
      <c r="B1214"/>
      <c r="C1214"/>
      <c r="D1214"/>
    </row>
    <row r="1215" spans="1:4" x14ac:dyDescent="0.35">
      <c r="A1215"/>
      <c r="B1215"/>
      <c r="C1215"/>
      <c r="D1215"/>
    </row>
    <row r="1216" spans="1:4" x14ac:dyDescent="0.35">
      <c r="A1216"/>
      <c r="B1216"/>
      <c r="C1216"/>
      <c r="D1216"/>
    </row>
    <row r="1217" spans="1:4" x14ac:dyDescent="0.35">
      <c r="A1217"/>
      <c r="B1217"/>
      <c r="C1217"/>
      <c r="D1217"/>
    </row>
    <row r="1218" spans="1:4" x14ac:dyDescent="0.35">
      <c r="A1218"/>
      <c r="B1218"/>
      <c r="C1218"/>
      <c r="D1218"/>
    </row>
    <row r="1219" spans="1:4" x14ac:dyDescent="0.35">
      <c r="A1219"/>
      <c r="B1219"/>
      <c r="C1219"/>
      <c r="D1219"/>
    </row>
    <row r="1220" spans="1:4" x14ac:dyDescent="0.35">
      <c r="A1220"/>
      <c r="B1220"/>
      <c r="C1220"/>
      <c r="D1220"/>
    </row>
    <row r="1221" spans="1:4" x14ac:dyDescent="0.35">
      <c r="A1221"/>
      <c r="B1221"/>
      <c r="C1221"/>
      <c r="D1221"/>
    </row>
    <row r="1222" spans="1:4" x14ac:dyDescent="0.35">
      <c r="A1222"/>
      <c r="B1222"/>
      <c r="C1222"/>
      <c r="D1222"/>
    </row>
    <row r="1223" spans="1:4" x14ac:dyDescent="0.35">
      <c r="A1223"/>
      <c r="B1223"/>
      <c r="C1223"/>
      <c r="D1223"/>
    </row>
    <row r="1224" spans="1:4" x14ac:dyDescent="0.35">
      <c r="A1224"/>
      <c r="B1224"/>
      <c r="C1224"/>
      <c r="D1224"/>
    </row>
    <row r="1225" spans="1:4" x14ac:dyDescent="0.35">
      <c r="A1225"/>
      <c r="B1225"/>
      <c r="C1225"/>
      <c r="D1225"/>
    </row>
    <row r="1226" spans="1:4" x14ac:dyDescent="0.35">
      <c r="A1226"/>
      <c r="B1226"/>
      <c r="C1226"/>
      <c r="D1226"/>
    </row>
    <row r="1227" spans="1:4" x14ac:dyDescent="0.35">
      <c r="A1227"/>
      <c r="B1227"/>
      <c r="C1227"/>
      <c r="D1227"/>
    </row>
    <row r="1228" spans="1:4" x14ac:dyDescent="0.35">
      <c r="A1228"/>
      <c r="B1228"/>
      <c r="C1228"/>
      <c r="D1228"/>
    </row>
    <row r="1229" spans="1:4" x14ac:dyDescent="0.35">
      <c r="A1229"/>
      <c r="B1229"/>
      <c r="C1229"/>
      <c r="D1229"/>
    </row>
    <row r="1230" spans="1:4" x14ac:dyDescent="0.35">
      <c r="A1230"/>
      <c r="B1230"/>
      <c r="C1230"/>
      <c r="D1230"/>
    </row>
    <row r="1231" spans="1:4" x14ac:dyDescent="0.35">
      <c r="A1231"/>
      <c r="B1231"/>
      <c r="C1231"/>
      <c r="D1231"/>
    </row>
    <row r="1232" spans="1:4" x14ac:dyDescent="0.35">
      <c r="A1232"/>
      <c r="B1232"/>
      <c r="C1232"/>
      <c r="D1232"/>
    </row>
    <row r="1233" spans="1:4" x14ac:dyDescent="0.35">
      <c r="A1233"/>
      <c r="B1233"/>
      <c r="C1233"/>
      <c r="D1233"/>
    </row>
    <row r="1234" spans="1:4" x14ac:dyDescent="0.35">
      <c r="A1234"/>
      <c r="B1234"/>
      <c r="C1234"/>
      <c r="D1234"/>
    </row>
    <row r="1235" spans="1:4" x14ac:dyDescent="0.35">
      <c r="A1235"/>
      <c r="B1235"/>
      <c r="C1235"/>
      <c r="D1235"/>
    </row>
    <row r="1236" spans="1:4" x14ac:dyDescent="0.35">
      <c r="A1236"/>
      <c r="B1236"/>
      <c r="C1236"/>
      <c r="D1236"/>
    </row>
    <row r="1237" spans="1:4" x14ac:dyDescent="0.35">
      <c r="A1237"/>
      <c r="B1237"/>
      <c r="C1237"/>
      <c r="D1237"/>
    </row>
    <row r="1238" spans="1:4" x14ac:dyDescent="0.35">
      <c r="A1238"/>
      <c r="B1238"/>
      <c r="C1238"/>
      <c r="D1238"/>
    </row>
    <row r="1239" spans="1:4" x14ac:dyDescent="0.35">
      <c r="A1239"/>
      <c r="B1239"/>
      <c r="C1239"/>
      <c r="D1239"/>
    </row>
    <row r="1240" spans="1:4" x14ac:dyDescent="0.35">
      <c r="A1240"/>
      <c r="B1240"/>
      <c r="C1240"/>
      <c r="D1240"/>
    </row>
    <row r="1241" spans="1:4" x14ac:dyDescent="0.35">
      <c r="A1241"/>
      <c r="B1241"/>
      <c r="C1241"/>
      <c r="D1241"/>
    </row>
    <row r="1242" spans="1:4" x14ac:dyDescent="0.35">
      <c r="A1242"/>
      <c r="B1242"/>
      <c r="C1242"/>
      <c r="D1242"/>
    </row>
    <row r="1243" spans="1:4" x14ac:dyDescent="0.35">
      <c r="A1243"/>
      <c r="B1243"/>
      <c r="C1243"/>
      <c r="D1243"/>
    </row>
    <row r="1244" spans="1:4" x14ac:dyDescent="0.35">
      <c r="A1244"/>
      <c r="B1244"/>
      <c r="C1244"/>
      <c r="D1244"/>
    </row>
    <row r="1245" spans="1:4" x14ac:dyDescent="0.35">
      <c r="A1245"/>
      <c r="B1245"/>
      <c r="C1245"/>
      <c r="D1245"/>
    </row>
    <row r="1246" spans="1:4" x14ac:dyDescent="0.35">
      <c r="A1246"/>
      <c r="B1246"/>
      <c r="C1246"/>
      <c r="D1246"/>
    </row>
    <row r="1247" spans="1:4" x14ac:dyDescent="0.35">
      <c r="A1247"/>
      <c r="B1247"/>
      <c r="C1247"/>
      <c r="D1247"/>
    </row>
    <row r="1248" spans="1:4" x14ac:dyDescent="0.35">
      <c r="A1248"/>
      <c r="B1248"/>
      <c r="C1248"/>
      <c r="D1248"/>
    </row>
    <row r="1249" spans="1:4" x14ac:dyDescent="0.35">
      <c r="A1249"/>
      <c r="B1249"/>
      <c r="C1249"/>
      <c r="D1249"/>
    </row>
    <row r="1250" spans="1:4" x14ac:dyDescent="0.35">
      <c r="A1250"/>
      <c r="B1250"/>
      <c r="C1250"/>
      <c r="D1250"/>
    </row>
    <row r="1251" spans="1:4" x14ac:dyDescent="0.35">
      <c r="A1251"/>
      <c r="B1251"/>
      <c r="C1251"/>
      <c r="D1251"/>
    </row>
    <row r="1252" spans="1:4" x14ac:dyDescent="0.35">
      <c r="A1252"/>
      <c r="B1252"/>
      <c r="C1252"/>
      <c r="D1252"/>
    </row>
    <row r="1253" spans="1:4" x14ac:dyDescent="0.35">
      <c r="A1253"/>
      <c r="B1253"/>
      <c r="C1253"/>
      <c r="D1253"/>
    </row>
    <row r="1254" spans="1:4" x14ac:dyDescent="0.35">
      <c r="A1254"/>
      <c r="B1254"/>
      <c r="C1254"/>
      <c r="D1254"/>
    </row>
    <row r="1255" spans="1:4" x14ac:dyDescent="0.35">
      <c r="A1255"/>
      <c r="B1255"/>
      <c r="C1255"/>
      <c r="D1255"/>
    </row>
    <row r="1256" spans="1:4" x14ac:dyDescent="0.35">
      <c r="A1256"/>
      <c r="B1256"/>
      <c r="C1256"/>
      <c r="D1256"/>
    </row>
    <row r="1257" spans="1:4" x14ac:dyDescent="0.35">
      <c r="A1257"/>
      <c r="B1257"/>
      <c r="C1257"/>
      <c r="D1257"/>
    </row>
    <row r="1258" spans="1:4" x14ac:dyDescent="0.35">
      <c r="A1258"/>
      <c r="B1258"/>
      <c r="C1258"/>
      <c r="D1258"/>
    </row>
    <row r="1259" spans="1:4" x14ac:dyDescent="0.35">
      <c r="A1259"/>
      <c r="B1259"/>
      <c r="C1259"/>
      <c r="D1259"/>
    </row>
    <row r="1260" spans="1:4" x14ac:dyDescent="0.35">
      <c r="A1260"/>
      <c r="B1260"/>
      <c r="C1260"/>
      <c r="D1260"/>
    </row>
    <row r="1261" spans="1:4" x14ac:dyDescent="0.35">
      <c r="A1261"/>
      <c r="B1261"/>
      <c r="C1261"/>
      <c r="D1261"/>
    </row>
    <row r="1262" spans="1:4" x14ac:dyDescent="0.35">
      <c r="A1262"/>
      <c r="B1262"/>
      <c r="C1262"/>
      <c r="D1262"/>
    </row>
    <row r="1263" spans="1:4" x14ac:dyDescent="0.35">
      <c r="A1263"/>
      <c r="B1263"/>
      <c r="C1263"/>
      <c r="D1263"/>
    </row>
    <row r="1264" spans="1:4" x14ac:dyDescent="0.35">
      <c r="A1264"/>
      <c r="B1264"/>
      <c r="C1264"/>
      <c r="D1264"/>
    </row>
    <row r="1265" spans="1:4" x14ac:dyDescent="0.35">
      <c r="A1265"/>
      <c r="B1265"/>
      <c r="C1265"/>
      <c r="D1265"/>
    </row>
    <row r="1266" spans="1:4" x14ac:dyDescent="0.35">
      <c r="A1266"/>
      <c r="B1266"/>
      <c r="C1266"/>
      <c r="D1266"/>
    </row>
    <row r="1267" spans="1:4" x14ac:dyDescent="0.35">
      <c r="A1267"/>
      <c r="B1267"/>
      <c r="C1267"/>
      <c r="D1267"/>
    </row>
    <row r="1268" spans="1:4" x14ac:dyDescent="0.35">
      <c r="A1268"/>
      <c r="B1268"/>
      <c r="C1268"/>
      <c r="D1268"/>
    </row>
    <row r="1269" spans="1:4" x14ac:dyDescent="0.35">
      <c r="A1269"/>
      <c r="B1269"/>
      <c r="C1269"/>
      <c r="D1269"/>
    </row>
    <row r="1270" spans="1:4" x14ac:dyDescent="0.35">
      <c r="A1270"/>
      <c r="B1270"/>
      <c r="C1270"/>
      <c r="D1270"/>
    </row>
    <row r="1271" spans="1:4" x14ac:dyDescent="0.35">
      <c r="A1271"/>
      <c r="B1271"/>
      <c r="C1271"/>
      <c r="D1271"/>
    </row>
    <row r="1272" spans="1:4" x14ac:dyDescent="0.35">
      <c r="A1272"/>
      <c r="B1272"/>
      <c r="C1272"/>
      <c r="D1272"/>
    </row>
    <row r="1273" spans="1:4" x14ac:dyDescent="0.35">
      <c r="A1273"/>
      <c r="B1273"/>
      <c r="C1273"/>
      <c r="D1273"/>
    </row>
    <row r="1274" spans="1:4" x14ac:dyDescent="0.35">
      <c r="A1274"/>
      <c r="B1274"/>
      <c r="C1274"/>
      <c r="D1274"/>
    </row>
    <row r="1275" spans="1:4" x14ac:dyDescent="0.35">
      <c r="A1275"/>
      <c r="B1275"/>
      <c r="C1275"/>
      <c r="D1275"/>
    </row>
    <row r="1276" spans="1:4" x14ac:dyDescent="0.35">
      <c r="A1276"/>
      <c r="B1276"/>
      <c r="C1276"/>
      <c r="D1276"/>
    </row>
    <row r="1277" spans="1:4" x14ac:dyDescent="0.35">
      <c r="A1277"/>
      <c r="B1277"/>
      <c r="C1277"/>
      <c r="D1277"/>
    </row>
    <row r="1278" spans="1:4" x14ac:dyDescent="0.35">
      <c r="A1278"/>
      <c r="B1278"/>
      <c r="C1278"/>
      <c r="D1278"/>
    </row>
    <row r="1279" spans="1:4" x14ac:dyDescent="0.35">
      <c r="A1279"/>
      <c r="B1279"/>
      <c r="C1279"/>
      <c r="D1279"/>
    </row>
    <row r="1280" spans="1:4" x14ac:dyDescent="0.35">
      <c r="A1280"/>
      <c r="B1280"/>
      <c r="C1280"/>
      <c r="D1280"/>
    </row>
    <row r="1281" spans="1:4" x14ac:dyDescent="0.35">
      <c r="A1281"/>
      <c r="B1281"/>
      <c r="C1281"/>
      <c r="D1281"/>
    </row>
    <row r="1282" spans="1:4" x14ac:dyDescent="0.35">
      <c r="A1282"/>
      <c r="B1282"/>
      <c r="C1282"/>
      <c r="D1282"/>
    </row>
    <row r="1283" spans="1:4" x14ac:dyDescent="0.35">
      <c r="A1283"/>
      <c r="B1283"/>
      <c r="C1283"/>
      <c r="D1283"/>
    </row>
    <row r="1284" spans="1:4" x14ac:dyDescent="0.35">
      <c r="A1284"/>
      <c r="B1284"/>
      <c r="C1284"/>
      <c r="D1284"/>
    </row>
    <row r="1285" spans="1:4" x14ac:dyDescent="0.35">
      <c r="A1285"/>
      <c r="B1285"/>
      <c r="C1285"/>
      <c r="D1285"/>
    </row>
    <row r="1286" spans="1:4" x14ac:dyDescent="0.35">
      <c r="A1286"/>
      <c r="B1286"/>
      <c r="C1286"/>
      <c r="D1286"/>
    </row>
    <row r="1287" spans="1:4" x14ac:dyDescent="0.35">
      <c r="A1287"/>
      <c r="B1287"/>
      <c r="C1287"/>
      <c r="D1287"/>
    </row>
    <row r="1288" spans="1:4" x14ac:dyDescent="0.35">
      <c r="A1288"/>
      <c r="B1288"/>
      <c r="C1288"/>
      <c r="D1288"/>
    </row>
    <row r="1289" spans="1:4" x14ac:dyDescent="0.35">
      <c r="A1289"/>
      <c r="B1289"/>
      <c r="C1289"/>
      <c r="D1289"/>
    </row>
    <row r="1290" spans="1:4" x14ac:dyDescent="0.35">
      <c r="A1290"/>
      <c r="B1290"/>
      <c r="C1290"/>
      <c r="D1290"/>
    </row>
    <row r="1291" spans="1:4" x14ac:dyDescent="0.35">
      <c r="A1291"/>
      <c r="B1291"/>
      <c r="C1291"/>
      <c r="D1291"/>
    </row>
    <row r="1292" spans="1:4" x14ac:dyDescent="0.35">
      <c r="A1292"/>
      <c r="B1292"/>
      <c r="C1292"/>
      <c r="D1292"/>
    </row>
    <row r="1293" spans="1:4" x14ac:dyDescent="0.35">
      <c r="A1293"/>
      <c r="B1293"/>
      <c r="C1293"/>
      <c r="D1293"/>
    </row>
    <row r="1294" spans="1:4" x14ac:dyDescent="0.35">
      <c r="A1294"/>
      <c r="B1294"/>
      <c r="C1294"/>
      <c r="D1294"/>
    </row>
    <row r="1295" spans="1:4" x14ac:dyDescent="0.35">
      <c r="A1295"/>
      <c r="B1295"/>
      <c r="C1295"/>
      <c r="D1295"/>
    </row>
    <row r="1296" spans="1:4" x14ac:dyDescent="0.35">
      <c r="A1296"/>
      <c r="B1296"/>
      <c r="C1296"/>
      <c r="D1296"/>
    </row>
    <row r="1297" spans="1:4" x14ac:dyDescent="0.35">
      <c r="A1297"/>
      <c r="B1297"/>
      <c r="C1297"/>
      <c r="D1297"/>
    </row>
    <row r="1298" spans="1:4" x14ac:dyDescent="0.35">
      <c r="A1298"/>
      <c r="B1298"/>
      <c r="C1298"/>
      <c r="D1298"/>
    </row>
    <row r="1299" spans="1:4" x14ac:dyDescent="0.35">
      <c r="A1299"/>
      <c r="B1299"/>
      <c r="C1299"/>
      <c r="D1299"/>
    </row>
    <row r="1300" spans="1:4" x14ac:dyDescent="0.35">
      <c r="A1300"/>
      <c r="B1300"/>
      <c r="C1300"/>
      <c r="D1300"/>
    </row>
    <row r="1301" spans="1:4" x14ac:dyDescent="0.35">
      <c r="A1301"/>
      <c r="B1301"/>
      <c r="C1301"/>
      <c r="D1301"/>
    </row>
    <row r="1302" spans="1:4" x14ac:dyDescent="0.35">
      <c r="A1302"/>
      <c r="B1302"/>
      <c r="C1302"/>
      <c r="D1302"/>
    </row>
    <row r="1303" spans="1:4" x14ac:dyDescent="0.35">
      <c r="A1303"/>
      <c r="B1303"/>
      <c r="C1303"/>
      <c r="D1303"/>
    </row>
    <row r="1304" spans="1:4" x14ac:dyDescent="0.35">
      <c r="A1304"/>
      <c r="B1304"/>
      <c r="C1304"/>
      <c r="D1304"/>
    </row>
    <row r="1305" spans="1:4" x14ac:dyDescent="0.35">
      <c r="A1305"/>
      <c r="B1305"/>
      <c r="C1305"/>
      <c r="D1305"/>
    </row>
    <row r="1306" spans="1:4" x14ac:dyDescent="0.35">
      <c r="A1306"/>
      <c r="B1306"/>
      <c r="C1306"/>
      <c r="D1306"/>
    </row>
    <row r="1307" spans="1:4" x14ac:dyDescent="0.35">
      <c r="A1307"/>
      <c r="B1307"/>
      <c r="C1307"/>
      <c r="D1307"/>
    </row>
    <row r="1308" spans="1:4" x14ac:dyDescent="0.35">
      <c r="A1308"/>
      <c r="B1308"/>
      <c r="C1308"/>
      <c r="D1308"/>
    </row>
    <row r="1309" spans="1:4" x14ac:dyDescent="0.35">
      <c r="A1309"/>
      <c r="B1309"/>
      <c r="C1309"/>
      <c r="D1309"/>
    </row>
    <row r="1310" spans="1:4" x14ac:dyDescent="0.35">
      <c r="A1310"/>
      <c r="B1310"/>
      <c r="C1310"/>
      <c r="D1310"/>
    </row>
    <row r="1311" spans="1:4" x14ac:dyDescent="0.35">
      <c r="A1311"/>
      <c r="B1311"/>
      <c r="C1311"/>
      <c r="D1311"/>
    </row>
    <row r="1312" spans="1:4" x14ac:dyDescent="0.35">
      <c r="A1312"/>
      <c r="B1312"/>
      <c r="C1312"/>
      <c r="D1312"/>
    </row>
    <row r="1313" spans="1:4" x14ac:dyDescent="0.35">
      <c r="A1313"/>
      <c r="B1313"/>
      <c r="C1313"/>
      <c r="D1313"/>
    </row>
    <row r="1314" spans="1:4" x14ac:dyDescent="0.35">
      <c r="A1314"/>
      <c r="B1314"/>
      <c r="C1314"/>
      <c r="D1314"/>
    </row>
    <row r="1315" spans="1:4" x14ac:dyDescent="0.35">
      <c r="A1315"/>
      <c r="B1315"/>
      <c r="C1315"/>
      <c r="D1315"/>
    </row>
    <row r="1316" spans="1:4" x14ac:dyDescent="0.35">
      <c r="A1316"/>
      <c r="B1316"/>
      <c r="C1316"/>
      <c r="D1316"/>
    </row>
    <row r="1317" spans="1:4" x14ac:dyDescent="0.35">
      <c r="A1317"/>
      <c r="B1317"/>
      <c r="C1317"/>
      <c r="D1317"/>
    </row>
    <row r="1318" spans="1:4" x14ac:dyDescent="0.35">
      <c r="A1318"/>
      <c r="B1318"/>
      <c r="C1318"/>
      <c r="D1318"/>
    </row>
    <row r="1319" spans="1:4" x14ac:dyDescent="0.35">
      <c r="A1319"/>
      <c r="B1319"/>
      <c r="C1319"/>
      <c r="D1319"/>
    </row>
    <row r="1320" spans="1:4" x14ac:dyDescent="0.35">
      <c r="A1320"/>
      <c r="B1320"/>
      <c r="C1320"/>
      <c r="D1320"/>
    </row>
    <row r="1321" spans="1:4" x14ac:dyDescent="0.35">
      <c r="A1321"/>
      <c r="B1321"/>
      <c r="C1321"/>
      <c r="D1321"/>
    </row>
    <row r="1322" spans="1:4" x14ac:dyDescent="0.35">
      <c r="A1322"/>
      <c r="B1322"/>
      <c r="C1322"/>
      <c r="D1322"/>
    </row>
    <row r="1323" spans="1:4" x14ac:dyDescent="0.35">
      <c r="A1323"/>
      <c r="B1323"/>
      <c r="C1323"/>
      <c r="D1323"/>
    </row>
    <row r="1324" spans="1:4" x14ac:dyDescent="0.35">
      <c r="A1324"/>
      <c r="B1324"/>
      <c r="C1324"/>
      <c r="D1324"/>
    </row>
    <row r="1325" spans="1:4" x14ac:dyDescent="0.35">
      <c r="A1325"/>
      <c r="B1325"/>
      <c r="C1325"/>
      <c r="D1325"/>
    </row>
    <row r="1326" spans="1:4" x14ac:dyDescent="0.35">
      <c r="A1326"/>
      <c r="B1326"/>
      <c r="C1326"/>
      <c r="D1326"/>
    </row>
    <row r="1327" spans="1:4" x14ac:dyDescent="0.35">
      <c r="A1327"/>
      <c r="B1327"/>
      <c r="C1327"/>
      <c r="D1327"/>
    </row>
    <row r="1328" spans="1:4" x14ac:dyDescent="0.35">
      <c r="A1328"/>
      <c r="B1328"/>
      <c r="C1328"/>
      <c r="D1328"/>
    </row>
    <row r="1329" spans="1:4" x14ac:dyDescent="0.35">
      <c r="A1329"/>
      <c r="B1329"/>
      <c r="C1329"/>
      <c r="D1329"/>
    </row>
    <row r="1330" spans="1:4" x14ac:dyDescent="0.35">
      <c r="A1330"/>
      <c r="B1330"/>
      <c r="C1330"/>
      <c r="D1330"/>
    </row>
    <row r="1331" spans="1:4" x14ac:dyDescent="0.35">
      <c r="A1331"/>
      <c r="B1331"/>
      <c r="C1331"/>
      <c r="D1331"/>
    </row>
    <row r="1332" spans="1:4" x14ac:dyDescent="0.35">
      <c r="A1332"/>
      <c r="B1332"/>
      <c r="C1332"/>
      <c r="D1332"/>
    </row>
    <row r="1333" spans="1:4" x14ac:dyDescent="0.35">
      <c r="A1333"/>
      <c r="B1333"/>
      <c r="C1333"/>
      <c r="D1333"/>
    </row>
    <row r="1334" spans="1:4" x14ac:dyDescent="0.35">
      <c r="A1334"/>
      <c r="B1334"/>
      <c r="C1334"/>
      <c r="D1334"/>
    </row>
    <row r="1335" spans="1:4" x14ac:dyDescent="0.35">
      <c r="A1335"/>
      <c r="B1335"/>
      <c r="C1335"/>
      <c r="D1335"/>
    </row>
    <row r="1336" spans="1:4" x14ac:dyDescent="0.35">
      <c r="A1336"/>
      <c r="B1336"/>
      <c r="C1336"/>
      <c r="D1336"/>
    </row>
    <row r="1337" spans="1:4" x14ac:dyDescent="0.35">
      <c r="A1337"/>
      <c r="B1337"/>
      <c r="C1337"/>
      <c r="D1337"/>
    </row>
    <row r="1338" spans="1:4" x14ac:dyDescent="0.35">
      <c r="A1338"/>
      <c r="B1338"/>
      <c r="C1338"/>
      <c r="D1338"/>
    </row>
    <row r="1339" spans="1:4" x14ac:dyDescent="0.35">
      <c r="A1339"/>
      <c r="B1339"/>
      <c r="C1339"/>
      <c r="D1339"/>
    </row>
    <row r="1340" spans="1:4" x14ac:dyDescent="0.35">
      <c r="A1340"/>
      <c r="B1340"/>
      <c r="C1340"/>
      <c r="D1340"/>
    </row>
    <row r="1341" spans="1:4" x14ac:dyDescent="0.35">
      <c r="A1341"/>
      <c r="B1341"/>
      <c r="C1341"/>
      <c r="D1341"/>
    </row>
    <row r="1342" spans="1:4" x14ac:dyDescent="0.35">
      <c r="A1342"/>
      <c r="B1342"/>
      <c r="C1342"/>
      <c r="D1342"/>
    </row>
    <row r="1343" spans="1:4" x14ac:dyDescent="0.35">
      <c r="A1343"/>
      <c r="B1343"/>
      <c r="C1343"/>
      <c r="D1343"/>
    </row>
    <row r="1344" spans="1:4" x14ac:dyDescent="0.35">
      <c r="A1344"/>
      <c r="B1344"/>
      <c r="C1344"/>
      <c r="D1344"/>
    </row>
    <row r="1345" spans="1:4" x14ac:dyDescent="0.35">
      <c r="A1345"/>
      <c r="B1345"/>
      <c r="C1345"/>
      <c r="D1345"/>
    </row>
    <row r="1346" spans="1:4" x14ac:dyDescent="0.35">
      <c r="A1346"/>
      <c r="B1346"/>
      <c r="C1346"/>
      <c r="D1346"/>
    </row>
    <row r="1347" spans="1:4" x14ac:dyDescent="0.35">
      <c r="A1347"/>
      <c r="B1347"/>
      <c r="C1347"/>
      <c r="D1347"/>
    </row>
    <row r="1348" spans="1:4" x14ac:dyDescent="0.35">
      <c r="A1348"/>
      <c r="B1348"/>
      <c r="C1348"/>
      <c r="D1348"/>
    </row>
    <row r="1349" spans="1:4" x14ac:dyDescent="0.35">
      <c r="A1349"/>
      <c r="B1349"/>
      <c r="C1349"/>
      <c r="D1349"/>
    </row>
    <row r="1350" spans="1:4" x14ac:dyDescent="0.35">
      <c r="A1350"/>
      <c r="B1350"/>
      <c r="C1350"/>
      <c r="D1350"/>
    </row>
    <row r="1351" spans="1:4" x14ac:dyDescent="0.35">
      <c r="A1351"/>
      <c r="B1351"/>
      <c r="C1351"/>
      <c r="D1351"/>
    </row>
    <row r="1352" spans="1:4" x14ac:dyDescent="0.35">
      <c r="A1352"/>
      <c r="B1352"/>
      <c r="C1352"/>
      <c r="D1352"/>
    </row>
    <row r="1353" spans="1:4" x14ac:dyDescent="0.35">
      <c r="A1353"/>
      <c r="B1353"/>
      <c r="C1353"/>
      <c r="D1353"/>
    </row>
    <row r="1354" spans="1:4" x14ac:dyDescent="0.35">
      <c r="A1354"/>
      <c r="B1354"/>
      <c r="C1354"/>
      <c r="D1354"/>
    </row>
    <row r="1355" spans="1:4" x14ac:dyDescent="0.35">
      <c r="A1355"/>
      <c r="B1355"/>
      <c r="C1355"/>
      <c r="D1355"/>
    </row>
    <row r="1356" spans="1:4" x14ac:dyDescent="0.35">
      <c r="A1356"/>
      <c r="B1356"/>
      <c r="C1356"/>
      <c r="D1356"/>
    </row>
    <row r="1357" spans="1:4" x14ac:dyDescent="0.35">
      <c r="A1357"/>
      <c r="B1357"/>
      <c r="C1357"/>
      <c r="D1357"/>
    </row>
    <row r="1358" spans="1:4" x14ac:dyDescent="0.35">
      <c r="A1358"/>
      <c r="B1358"/>
      <c r="C1358"/>
      <c r="D1358"/>
    </row>
    <row r="1359" spans="1:4" x14ac:dyDescent="0.35">
      <c r="A1359"/>
      <c r="B1359"/>
      <c r="C1359"/>
      <c r="D1359"/>
    </row>
    <row r="1360" spans="1:4" x14ac:dyDescent="0.35">
      <c r="A1360"/>
      <c r="B1360"/>
      <c r="C1360"/>
      <c r="D1360"/>
    </row>
    <row r="1361" spans="1:4" x14ac:dyDescent="0.35">
      <c r="A1361"/>
      <c r="B1361"/>
      <c r="C1361"/>
      <c r="D1361"/>
    </row>
    <row r="1362" spans="1:4" x14ac:dyDescent="0.35">
      <c r="A1362"/>
      <c r="B1362"/>
      <c r="C1362"/>
      <c r="D1362"/>
    </row>
    <row r="1363" spans="1:4" x14ac:dyDescent="0.35">
      <c r="A1363"/>
      <c r="B1363"/>
      <c r="C1363"/>
      <c r="D1363"/>
    </row>
    <row r="1364" spans="1:4" x14ac:dyDescent="0.35">
      <c r="A1364"/>
      <c r="B1364"/>
      <c r="C1364"/>
      <c r="D1364"/>
    </row>
    <row r="1365" spans="1:4" x14ac:dyDescent="0.35">
      <c r="A1365"/>
      <c r="B1365"/>
      <c r="C1365"/>
      <c r="D1365"/>
    </row>
    <row r="1366" spans="1:4" x14ac:dyDescent="0.35">
      <c r="A1366"/>
      <c r="B1366"/>
      <c r="C1366"/>
      <c r="D1366"/>
    </row>
    <row r="1367" spans="1:4" x14ac:dyDescent="0.35">
      <c r="A1367"/>
      <c r="B1367"/>
      <c r="C1367"/>
      <c r="D1367"/>
    </row>
    <row r="1368" spans="1:4" x14ac:dyDescent="0.35">
      <c r="A1368"/>
      <c r="B1368"/>
      <c r="C1368"/>
      <c r="D1368"/>
    </row>
    <row r="1369" spans="1:4" x14ac:dyDescent="0.35">
      <c r="A1369"/>
      <c r="B1369"/>
      <c r="C1369"/>
      <c r="D1369"/>
    </row>
    <row r="1370" spans="1:4" x14ac:dyDescent="0.35">
      <c r="A1370"/>
      <c r="B1370"/>
      <c r="C1370"/>
      <c r="D1370"/>
    </row>
    <row r="1371" spans="1:4" x14ac:dyDescent="0.35">
      <c r="A1371"/>
      <c r="B1371"/>
      <c r="C1371"/>
      <c r="D1371"/>
    </row>
    <row r="1372" spans="1:4" x14ac:dyDescent="0.35">
      <c r="A1372"/>
      <c r="B1372"/>
      <c r="C1372"/>
      <c r="D1372"/>
    </row>
    <row r="1373" spans="1:4" x14ac:dyDescent="0.35">
      <c r="A1373"/>
      <c r="B1373"/>
      <c r="C1373"/>
      <c r="D1373"/>
    </row>
    <row r="1374" spans="1:4" x14ac:dyDescent="0.35">
      <c r="A1374"/>
      <c r="B1374"/>
      <c r="C1374"/>
      <c r="D1374"/>
    </row>
    <row r="1375" spans="1:4" x14ac:dyDescent="0.35">
      <c r="A1375"/>
      <c r="B1375"/>
      <c r="C1375"/>
      <c r="D1375"/>
    </row>
    <row r="1376" spans="1:4" x14ac:dyDescent="0.35">
      <c r="A1376"/>
      <c r="B1376"/>
      <c r="C1376"/>
      <c r="D1376"/>
    </row>
    <row r="1377" spans="1:4" x14ac:dyDescent="0.35">
      <c r="A1377"/>
      <c r="B1377"/>
      <c r="C1377"/>
      <c r="D1377"/>
    </row>
    <row r="1378" spans="1:4" x14ac:dyDescent="0.35">
      <c r="A1378"/>
      <c r="B1378"/>
      <c r="C1378"/>
      <c r="D1378"/>
    </row>
    <row r="1379" spans="1:4" x14ac:dyDescent="0.35">
      <c r="A1379"/>
      <c r="B1379"/>
      <c r="C1379"/>
      <c r="D1379"/>
    </row>
    <row r="1380" spans="1:4" x14ac:dyDescent="0.35">
      <c r="A1380"/>
      <c r="B1380"/>
      <c r="C1380"/>
      <c r="D1380"/>
    </row>
    <row r="1381" spans="1:4" x14ac:dyDescent="0.35">
      <c r="A1381"/>
      <c r="B1381"/>
      <c r="C1381"/>
      <c r="D1381"/>
    </row>
    <row r="1382" spans="1:4" x14ac:dyDescent="0.35">
      <c r="A1382"/>
      <c r="B1382"/>
      <c r="C1382"/>
      <c r="D1382"/>
    </row>
    <row r="1383" spans="1:4" x14ac:dyDescent="0.35">
      <c r="A1383"/>
      <c r="B1383"/>
      <c r="C1383"/>
      <c r="D1383"/>
    </row>
    <row r="1384" spans="1:4" x14ac:dyDescent="0.35">
      <c r="A1384"/>
      <c r="B1384"/>
      <c r="C1384"/>
      <c r="D1384"/>
    </row>
    <row r="1385" spans="1:4" x14ac:dyDescent="0.35">
      <c r="A1385"/>
      <c r="B1385"/>
      <c r="C1385"/>
      <c r="D1385"/>
    </row>
    <row r="1386" spans="1:4" x14ac:dyDescent="0.35">
      <c r="A1386"/>
      <c r="B1386"/>
      <c r="C1386"/>
      <c r="D1386"/>
    </row>
    <row r="1387" spans="1:4" x14ac:dyDescent="0.35">
      <c r="A1387"/>
      <c r="B1387"/>
      <c r="C1387"/>
      <c r="D1387"/>
    </row>
    <row r="1388" spans="1:4" x14ac:dyDescent="0.35">
      <c r="A1388"/>
      <c r="B1388"/>
      <c r="C1388"/>
      <c r="D1388"/>
    </row>
    <row r="1389" spans="1:4" x14ac:dyDescent="0.35">
      <c r="A1389"/>
      <c r="B1389"/>
      <c r="C1389"/>
      <c r="D1389"/>
    </row>
    <row r="1390" spans="1:4" x14ac:dyDescent="0.35">
      <c r="A1390"/>
      <c r="B1390"/>
      <c r="C1390"/>
      <c r="D1390"/>
    </row>
    <row r="1391" spans="1:4" x14ac:dyDescent="0.35">
      <c r="A1391"/>
      <c r="B1391"/>
      <c r="C1391"/>
      <c r="D1391"/>
    </row>
    <row r="1392" spans="1:4" x14ac:dyDescent="0.35">
      <c r="A1392"/>
      <c r="B1392"/>
      <c r="C1392"/>
      <c r="D1392"/>
    </row>
    <row r="1393" spans="1:4" x14ac:dyDescent="0.35">
      <c r="A1393"/>
      <c r="B1393"/>
      <c r="C1393"/>
      <c r="D1393"/>
    </row>
    <row r="1394" spans="1:4" x14ac:dyDescent="0.35">
      <c r="A1394"/>
      <c r="B1394"/>
      <c r="C1394"/>
      <c r="D1394"/>
    </row>
    <row r="1395" spans="1:4" x14ac:dyDescent="0.35">
      <c r="A1395"/>
      <c r="B1395"/>
      <c r="C1395"/>
      <c r="D1395"/>
    </row>
    <row r="1396" spans="1:4" x14ac:dyDescent="0.35">
      <c r="A1396"/>
      <c r="B1396"/>
      <c r="C1396"/>
      <c r="D1396"/>
    </row>
    <row r="1397" spans="1:4" x14ac:dyDescent="0.35">
      <c r="A1397"/>
      <c r="B1397"/>
      <c r="C1397"/>
      <c r="D1397"/>
    </row>
    <row r="1398" spans="1:4" x14ac:dyDescent="0.35">
      <c r="A1398"/>
      <c r="B1398"/>
      <c r="C1398"/>
      <c r="D1398"/>
    </row>
    <row r="1399" spans="1:4" x14ac:dyDescent="0.35">
      <c r="A1399"/>
      <c r="B1399"/>
      <c r="C1399"/>
      <c r="D1399"/>
    </row>
    <row r="1400" spans="1:4" x14ac:dyDescent="0.35">
      <c r="A1400"/>
      <c r="B1400"/>
      <c r="C1400"/>
      <c r="D1400"/>
    </row>
    <row r="1401" spans="1:4" x14ac:dyDescent="0.35">
      <c r="A1401"/>
      <c r="B1401"/>
      <c r="C1401"/>
      <c r="D1401"/>
    </row>
    <row r="1402" spans="1:4" x14ac:dyDescent="0.35">
      <c r="A1402"/>
      <c r="B1402"/>
      <c r="C1402"/>
      <c r="D1402"/>
    </row>
    <row r="1403" spans="1:4" x14ac:dyDescent="0.35">
      <c r="A1403"/>
      <c r="B1403"/>
      <c r="C1403"/>
      <c r="D1403"/>
    </row>
    <row r="1404" spans="1:4" x14ac:dyDescent="0.35">
      <c r="A1404"/>
      <c r="B1404"/>
      <c r="C1404"/>
      <c r="D1404"/>
    </row>
    <row r="1405" spans="1:4" x14ac:dyDescent="0.35">
      <c r="A1405"/>
      <c r="B1405"/>
      <c r="C1405"/>
      <c r="D1405"/>
    </row>
    <row r="1406" spans="1:4" x14ac:dyDescent="0.35">
      <c r="A1406"/>
      <c r="B1406"/>
      <c r="C1406"/>
      <c r="D1406"/>
    </row>
    <row r="1407" spans="1:4" x14ac:dyDescent="0.35">
      <c r="A1407"/>
      <c r="B1407"/>
      <c r="C1407"/>
      <c r="D1407"/>
    </row>
    <row r="1408" spans="1:4" x14ac:dyDescent="0.35">
      <c r="A1408"/>
      <c r="B1408"/>
      <c r="C1408"/>
      <c r="D1408"/>
    </row>
    <row r="1409" spans="1:4" x14ac:dyDescent="0.35">
      <c r="A1409"/>
      <c r="B1409"/>
      <c r="C1409"/>
      <c r="D1409"/>
    </row>
    <row r="1410" spans="1:4" x14ac:dyDescent="0.35">
      <c r="A1410"/>
      <c r="B1410"/>
      <c r="C1410"/>
      <c r="D1410"/>
    </row>
    <row r="1411" spans="1:4" x14ac:dyDescent="0.35">
      <c r="A1411"/>
      <c r="B1411"/>
      <c r="C1411"/>
      <c r="D1411"/>
    </row>
    <row r="1412" spans="1:4" x14ac:dyDescent="0.35">
      <c r="A1412"/>
      <c r="B1412"/>
      <c r="C1412"/>
      <c r="D1412"/>
    </row>
    <row r="1413" spans="1:4" x14ac:dyDescent="0.35">
      <c r="A1413"/>
      <c r="B1413"/>
      <c r="C1413"/>
      <c r="D1413"/>
    </row>
    <row r="1414" spans="1:4" x14ac:dyDescent="0.35">
      <c r="A1414"/>
      <c r="B1414"/>
      <c r="C1414"/>
      <c r="D1414"/>
    </row>
    <row r="1415" spans="1:4" x14ac:dyDescent="0.35">
      <c r="A1415"/>
      <c r="B1415"/>
      <c r="C1415"/>
      <c r="D1415"/>
    </row>
    <row r="1416" spans="1:4" x14ac:dyDescent="0.35">
      <c r="A1416"/>
      <c r="B1416"/>
      <c r="C1416"/>
      <c r="D1416"/>
    </row>
    <row r="1417" spans="1:4" x14ac:dyDescent="0.35">
      <c r="A1417"/>
      <c r="B1417"/>
      <c r="C1417"/>
      <c r="D1417"/>
    </row>
    <row r="1418" spans="1:4" x14ac:dyDescent="0.35">
      <c r="A1418"/>
      <c r="B1418"/>
      <c r="C1418"/>
      <c r="D1418"/>
    </row>
    <row r="1419" spans="1:4" x14ac:dyDescent="0.35">
      <c r="A1419"/>
      <c r="B1419"/>
      <c r="C1419"/>
      <c r="D1419"/>
    </row>
    <row r="1420" spans="1:4" x14ac:dyDescent="0.35">
      <c r="A1420"/>
      <c r="B1420"/>
      <c r="C1420"/>
      <c r="D1420"/>
    </row>
    <row r="1421" spans="1:4" x14ac:dyDescent="0.35">
      <c r="A1421"/>
      <c r="B1421"/>
      <c r="C1421"/>
      <c r="D1421"/>
    </row>
    <row r="1422" spans="1:4" x14ac:dyDescent="0.35">
      <c r="A1422"/>
      <c r="B1422"/>
      <c r="C1422"/>
      <c r="D1422"/>
    </row>
    <row r="1423" spans="1:4" x14ac:dyDescent="0.35">
      <c r="A1423"/>
      <c r="B1423"/>
      <c r="C1423"/>
      <c r="D1423"/>
    </row>
    <row r="1424" spans="1:4" x14ac:dyDescent="0.35">
      <c r="A1424"/>
      <c r="B1424"/>
      <c r="C1424"/>
      <c r="D1424"/>
    </row>
    <row r="1425" spans="1:4" x14ac:dyDescent="0.35">
      <c r="A1425"/>
      <c r="B1425"/>
      <c r="C1425"/>
      <c r="D1425"/>
    </row>
    <row r="1426" spans="1:4" x14ac:dyDescent="0.35">
      <c r="A1426"/>
      <c r="B1426"/>
      <c r="C1426"/>
      <c r="D1426"/>
    </row>
    <row r="1427" spans="1:4" x14ac:dyDescent="0.35">
      <c r="A1427"/>
      <c r="B1427"/>
      <c r="C1427"/>
      <c r="D1427"/>
    </row>
    <row r="1428" spans="1:4" x14ac:dyDescent="0.35">
      <c r="A1428"/>
      <c r="B1428"/>
      <c r="C1428"/>
      <c r="D1428"/>
    </row>
    <row r="1429" spans="1:4" x14ac:dyDescent="0.35">
      <c r="A1429"/>
      <c r="B1429"/>
      <c r="C1429"/>
      <c r="D1429"/>
    </row>
    <row r="1430" spans="1:4" x14ac:dyDescent="0.35">
      <c r="A1430"/>
      <c r="B1430"/>
      <c r="C1430"/>
      <c r="D1430"/>
    </row>
    <row r="1431" spans="1:4" x14ac:dyDescent="0.35">
      <c r="A1431"/>
      <c r="B1431"/>
      <c r="C1431"/>
      <c r="D1431"/>
    </row>
    <row r="1432" spans="1:4" x14ac:dyDescent="0.35">
      <c r="A1432"/>
      <c r="B1432"/>
      <c r="C1432"/>
      <c r="D1432"/>
    </row>
    <row r="1433" spans="1:4" x14ac:dyDescent="0.35">
      <c r="A1433"/>
      <c r="B1433"/>
      <c r="C1433"/>
      <c r="D1433"/>
    </row>
    <row r="1434" spans="1:4" x14ac:dyDescent="0.35">
      <c r="A1434"/>
      <c r="B1434"/>
      <c r="C1434"/>
      <c r="D1434"/>
    </row>
    <row r="1435" spans="1:4" x14ac:dyDescent="0.35">
      <c r="A1435"/>
      <c r="B1435"/>
      <c r="C1435"/>
      <c r="D1435"/>
    </row>
    <row r="1436" spans="1:4" x14ac:dyDescent="0.35">
      <c r="A1436"/>
      <c r="B1436"/>
      <c r="C1436"/>
      <c r="D1436"/>
    </row>
    <row r="1437" spans="1:4" x14ac:dyDescent="0.35">
      <c r="A1437"/>
      <c r="B1437"/>
      <c r="C1437"/>
      <c r="D1437"/>
    </row>
    <row r="1438" spans="1:4" x14ac:dyDescent="0.35">
      <c r="A1438"/>
      <c r="B1438"/>
      <c r="C1438"/>
      <c r="D1438"/>
    </row>
    <row r="1439" spans="1:4" x14ac:dyDescent="0.35">
      <c r="A1439"/>
      <c r="B1439"/>
      <c r="C1439"/>
      <c r="D1439"/>
    </row>
    <row r="1440" spans="1:4" x14ac:dyDescent="0.35">
      <c r="A1440"/>
      <c r="B1440"/>
      <c r="C1440"/>
      <c r="D1440"/>
    </row>
    <row r="1441" spans="1:4" x14ac:dyDescent="0.35">
      <c r="A1441"/>
      <c r="B1441"/>
      <c r="C1441"/>
      <c r="D1441"/>
    </row>
    <row r="1442" spans="1:4" x14ac:dyDescent="0.35">
      <c r="A1442"/>
      <c r="B1442"/>
      <c r="C1442"/>
      <c r="D1442"/>
    </row>
    <row r="1443" spans="1:4" x14ac:dyDescent="0.35">
      <c r="A1443"/>
      <c r="B1443"/>
      <c r="C1443"/>
      <c r="D1443"/>
    </row>
    <row r="1444" spans="1:4" x14ac:dyDescent="0.35">
      <c r="A1444"/>
      <c r="B1444"/>
      <c r="C1444"/>
      <c r="D1444"/>
    </row>
    <row r="1445" spans="1:4" x14ac:dyDescent="0.35">
      <c r="A1445"/>
      <c r="B1445"/>
      <c r="C1445"/>
      <c r="D1445"/>
    </row>
    <row r="1446" spans="1:4" x14ac:dyDescent="0.35">
      <c r="A1446"/>
      <c r="B1446"/>
      <c r="C1446"/>
      <c r="D1446"/>
    </row>
    <row r="1447" spans="1:4" x14ac:dyDescent="0.35">
      <c r="A1447"/>
      <c r="B1447"/>
      <c r="C1447"/>
      <c r="D1447"/>
    </row>
    <row r="1448" spans="1:4" x14ac:dyDescent="0.35">
      <c r="A1448"/>
      <c r="B1448"/>
      <c r="C1448"/>
      <c r="D1448"/>
    </row>
    <row r="1449" spans="1:4" x14ac:dyDescent="0.35">
      <c r="A1449"/>
      <c r="B1449"/>
      <c r="C1449"/>
      <c r="D1449"/>
    </row>
    <row r="1450" spans="1:4" x14ac:dyDescent="0.35">
      <c r="A1450"/>
      <c r="B1450"/>
      <c r="C1450"/>
      <c r="D1450"/>
    </row>
    <row r="1451" spans="1:4" x14ac:dyDescent="0.35">
      <c r="A1451"/>
      <c r="B1451"/>
      <c r="C1451"/>
      <c r="D1451"/>
    </row>
    <row r="1452" spans="1:4" x14ac:dyDescent="0.35">
      <c r="A1452"/>
      <c r="B1452"/>
      <c r="C1452"/>
      <c r="D1452"/>
    </row>
    <row r="1453" spans="1:4" x14ac:dyDescent="0.35">
      <c r="A1453"/>
      <c r="B1453"/>
      <c r="C1453"/>
      <c r="D1453"/>
    </row>
    <row r="1454" spans="1:4" x14ac:dyDescent="0.35">
      <c r="A1454"/>
      <c r="B1454"/>
      <c r="C1454"/>
      <c r="D1454"/>
    </row>
    <row r="1455" spans="1:4" x14ac:dyDescent="0.35">
      <c r="A1455"/>
      <c r="B1455"/>
      <c r="C1455"/>
      <c r="D1455"/>
    </row>
    <row r="1456" spans="1:4" x14ac:dyDescent="0.35">
      <c r="A1456"/>
      <c r="B1456"/>
      <c r="C1456"/>
      <c r="D1456"/>
    </row>
    <row r="1457" spans="1:4" x14ac:dyDescent="0.35">
      <c r="A1457"/>
      <c r="B1457"/>
      <c r="C1457"/>
      <c r="D1457"/>
    </row>
    <row r="1458" spans="1:4" x14ac:dyDescent="0.35">
      <c r="A1458"/>
      <c r="B1458"/>
      <c r="C1458"/>
      <c r="D1458"/>
    </row>
    <row r="1459" spans="1:4" x14ac:dyDescent="0.35">
      <c r="A1459"/>
      <c r="B1459"/>
      <c r="C1459"/>
      <c r="D1459"/>
    </row>
    <row r="1460" spans="1:4" x14ac:dyDescent="0.35">
      <c r="A1460"/>
      <c r="B1460"/>
      <c r="C1460"/>
      <c r="D1460"/>
    </row>
    <row r="1461" spans="1:4" x14ac:dyDescent="0.35">
      <c r="A1461"/>
      <c r="B1461"/>
      <c r="C1461"/>
      <c r="D1461"/>
    </row>
    <row r="1462" spans="1:4" x14ac:dyDescent="0.35">
      <c r="A1462"/>
      <c r="B1462"/>
      <c r="C1462"/>
      <c r="D1462"/>
    </row>
    <row r="1463" spans="1:4" x14ac:dyDescent="0.35">
      <c r="A1463"/>
      <c r="B1463"/>
      <c r="C1463"/>
      <c r="D1463"/>
    </row>
    <row r="1464" spans="1:4" x14ac:dyDescent="0.35">
      <c r="A1464"/>
      <c r="B1464"/>
      <c r="C1464"/>
      <c r="D1464"/>
    </row>
    <row r="1465" spans="1:4" x14ac:dyDescent="0.35">
      <c r="A1465"/>
      <c r="B1465"/>
      <c r="C1465"/>
      <c r="D1465"/>
    </row>
    <row r="1466" spans="1:4" x14ac:dyDescent="0.35">
      <c r="A1466"/>
      <c r="B1466"/>
      <c r="C1466"/>
      <c r="D1466"/>
    </row>
    <row r="1467" spans="1:4" x14ac:dyDescent="0.35">
      <c r="A1467"/>
      <c r="B1467"/>
      <c r="C1467"/>
      <c r="D1467"/>
    </row>
    <row r="1468" spans="1:4" x14ac:dyDescent="0.35">
      <c r="A1468"/>
      <c r="B1468"/>
      <c r="C1468"/>
      <c r="D1468"/>
    </row>
    <row r="1469" spans="1:4" x14ac:dyDescent="0.35">
      <c r="A1469"/>
      <c r="B1469"/>
      <c r="C1469"/>
      <c r="D1469"/>
    </row>
    <row r="1470" spans="1:4" x14ac:dyDescent="0.35">
      <c r="A1470"/>
      <c r="B1470"/>
      <c r="C1470"/>
      <c r="D1470"/>
    </row>
    <row r="1471" spans="1:4" x14ac:dyDescent="0.35">
      <c r="A1471"/>
      <c r="B1471"/>
      <c r="C1471"/>
      <c r="D1471"/>
    </row>
    <row r="1472" spans="1:4" x14ac:dyDescent="0.35">
      <c r="A1472"/>
      <c r="B1472"/>
      <c r="C1472"/>
      <c r="D1472"/>
    </row>
    <row r="1473" spans="1:4" x14ac:dyDescent="0.35">
      <c r="A1473"/>
      <c r="B1473"/>
      <c r="C1473"/>
      <c r="D1473"/>
    </row>
    <row r="1474" spans="1:4" x14ac:dyDescent="0.35">
      <c r="A1474"/>
      <c r="B1474"/>
      <c r="C1474"/>
      <c r="D1474"/>
    </row>
    <row r="1475" spans="1:4" x14ac:dyDescent="0.35">
      <c r="A1475"/>
      <c r="B1475"/>
      <c r="C1475"/>
      <c r="D1475"/>
    </row>
    <row r="1476" spans="1:4" x14ac:dyDescent="0.35">
      <c r="A1476"/>
      <c r="B1476"/>
      <c r="C1476"/>
      <c r="D1476"/>
    </row>
    <row r="1477" spans="1:4" x14ac:dyDescent="0.35">
      <c r="A1477"/>
      <c r="B1477"/>
      <c r="C1477"/>
      <c r="D1477"/>
    </row>
    <row r="1478" spans="1:4" x14ac:dyDescent="0.35">
      <c r="A1478"/>
      <c r="B1478"/>
      <c r="C1478"/>
      <c r="D1478"/>
    </row>
    <row r="1479" spans="1:4" x14ac:dyDescent="0.35">
      <c r="A1479"/>
      <c r="B1479"/>
      <c r="C1479"/>
      <c r="D1479"/>
    </row>
    <row r="1480" spans="1:4" x14ac:dyDescent="0.35">
      <c r="A1480"/>
      <c r="B1480"/>
      <c r="C1480"/>
      <c r="D1480"/>
    </row>
    <row r="1481" spans="1:4" x14ac:dyDescent="0.35">
      <c r="A1481"/>
      <c r="B1481"/>
      <c r="C1481"/>
      <c r="D1481"/>
    </row>
    <row r="1482" spans="1:4" x14ac:dyDescent="0.35">
      <c r="A1482"/>
      <c r="B1482"/>
      <c r="C1482"/>
      <c r="D1482"/>
    </row>
    <row r="1483" spans="1:4" x14ac:dyDescent="0.35">
      <c r="A1483"/>
      <c r="B1483"/>
      <c r="C1483"/>
      <c r="D1483"/>
    </row>
    <row r="1484" spans="1:4" x14ac:dyDescent="0.35">
      <c r="A1484"/>
      <c r="B1484"/>
      <c r="C1484"/>
      <c r="D1484"/>
    </row>
    <row r="1485" spans="1:4" x14ac:dyDescent="0.35">
      <c r="A1485"/>
      <c r="B1485"/>
      <c r="C1485"/>
      <c r="D1485"/>
    </row>
    <row r="1486" spans="1:4" x14ac:dyDescent="0.35">
      <c r="A1486"/>
      <c r="B1486"/>
      <c r="C1486"/>
      <c r="D1486"/>
    </row>
    <row r="1487" spans="1:4" x14ac:dyDescent="0.35">
      <c r="A1487"/>
      <c r="B1487"/>
      <c r="C1487"/>
      <c r="D1487"/>
    </row>
    <row r="1488" spans="1:4" x14ac:dyDescent="0.35">
      <c r="A1488"/>
      <c r="B1488"/>
      <c r="C1488"/>
      <c r="D1488"/>
    </row>
    <row r="1489" spans="1:4" x14ac:dyDescent="0.35">
      <c r="A1489"/>
      <c r="B1489"/>
      <c r="C1489"/>
      <c r="D1489"/>
    </row>
    <row r="1490" spans="1:4" x14ac:dyDescent="0.35">
      <c r="A1490"/>
      <c r="B1490"/>
      <c r="C1490"/>
      <c r="D1490"/>
    </row>
    <row r="1491" spans="1:4" x14ac:dyDescent="0.35">
      <c r="A1491"/>
      <c r="B1491"/>
      <c r="C1491"/>
      <c r="D1491"/>
    </row>
    <row r="1492" spans="1:4" x14ac:dyDescent="0.35">
      <c r="A1492"/>
      <c r="B1492"/>
      <c r="C1492"/>
      <c r="D1492"/>
    </row>
    <row r="1493" spans="1:4" x14ac:dyDescent="0.35">
      <c r="A1493"/>
      <c r="B1493"/>
      <c r="C1493"/>
      <c r="D1493"/>
    </row>
    <row r="1494" spans="1:4" x14ac:dyDescent="0.35">
      <c r="A1494"/>
      <c r="B1494"/>
      <c r="C1494"/>
      <c r="D1494"/>
    </row>
    <row r="1495" spans="1:4" x14ac:dyDescent="0.35">
      <c r="A1495"/>
      <c r="B1495"/>
      <c r="C1495"/>
      <c r="D1495"/>
    </row>
    <row r="1496" spans="1:4" x14ac:dyDescent="0.35">
      <c r="A1496"/>
      <c r="B1496"/>
      <c r="C1496"/>
      <c r="D1496"/>
    </row>
    <row r="1497" spans="1:4" x14ac:dyDescent="0.35">
      <c r="A1497"/>
      <c r="B1497"/>
      <c r="C1497"/>
      <c r="D1497"/>
    </row>
    <row r="1498" spans="1:4" x14ac:dyDescent="0.35">
      <c r="A1498"/>
      <c r="B1498"/>
      <c r="C1498"/>
      <c r="D1498"/>
    </row>
    <row r="1499" spans="1:4" x14ac:dyDescent="0.35">
      <c r="A1499"/>
      <c r="B1499"/>
      <c r="C1499"/>
      <c r="D1499"/>
    </row>
    <row r="1500" spans="1:4" x14ac:dyDescent="0.35">
      <c r="A1500"/>
      <c r="B1500"/>
      <c r="C1500"/>
      <c r="D1500"/>
    </row>
    <row r="1501" spans="1:4" x14ac:dyDescent="0.35">
      <c r="A1501"/>
      <c r="B1501"/>
      <c r="C1501"/>
      <c r="D1501"/>
    </row>
    <row r="1502" spans="1:4" x14ac:dyDescent="0.35">
      <c r="A1502"/>
      <c r="B1502"/>
      <c r="C1502"/>
      <c r="D1502"/>
    </row>
    <row r="1503" spans="1:4" x14ac:dyDescent="0.35">
      <c r="A1503"/>
      <c r="B1503"/>
      <c r="C1503"/>
      <c r="D1503"/>
    </row>
    <row r="1504" spans="1:4" x14ac:dyDescent="0.35">
      <c r="A1504"/>
      <c r="B1504"/>
      <c r="C1504"/>
      <c r="D1504"/>
    </row>
    <row r="1505" spans="1:4" x14ac:dyDescent="0.35">
      <c r="A1505"/>
      <c r="B1505"/>
      <c r="C1505"/>
      <c r="D1505"/>
    </row>
    <row r="1506" spans="1:4" x14ac:dyDescent="0.35">
      <c r="A1506"/>
      <c r="B1506"/>
      <c r="C1506"/>
      <c r="D1506"/>
    </row>
    <row r="1507" spans="1:4" x14ac:dyDescent="0.35">
      <c r="A1507"/>
      <c r="B1507"/>
      <c r="C1507"/>
      <c r="D1507"/>
    </row>
    <row r="1508" spans="1:4" x14ac:dyDescent="0.35">
      <c r="A1508"/>
      <c r="B1508"/>
      <c r="C1508"/>
      <c r="D1508"/>
    </row>
    <row r="1509" spans="1:4" x14ac:dyDescent="0.35">
      <c r="A1509"/>
      <c r="B1509"/>
      <c r="C1509"/>
      <c r="D1509"/>
    </row>
    <row r="1510" spans="1:4" x14ac:dyDescent="0.35">
      <c r="A1510"/>
      <c r="B1510"/>
      <c r="C1510"/>
      <c r="D1510"/>
    </row>
    <row r="1511" spans="1:4" x14ac:dyDescent="0.35">
      <c r="A1511"/>
      <c r="B1511"/>
      <c r="C1511"/>
      <c r="D1511"/>
    </row>
    <row r="1512" spans="1:4" x14ac:dyDescent="0.35">
      <c r="A1512"/>
      <c r="B1512"/>
      <c r="C1512"/>
      <c r="D1512"/>
    </row>
    <row r="1513" spans="1:4" x14ac:dyDescent="0.35">
      <c r="A1513"/>
      <c r="B1513"/>
      <c r="C1513"/>
      <c r="D1513"/>
    </row>
    <row r="1514" spans="1:4" x14ac:dyDescent="0.35">
      <c r="A1514"/>
      <c r="B1514"/>
      <c r="C1514"/>
      <c r="D1514"/>
    </row>
    <row r="1515" spans="1:4" x14ac:dyDescent="0.35">
      <c r="A1515"/>
      <c r="B1515"/>
      <c r="C1515"/>
      <c r="D1515"/>
    </row>
    <row r="1516" spans="1:4" x14ac:dyDescent="0.35">
      <c r="A1516"/>
      <c r="B1516"/>
      <c r="C1516"/>
      <c r="D1516"/>
    </row>
    <row r="1517" spans="1:4" x14ac:dyDescent="0.35">
      <c r="A1517"/>
      <c r="B1517"/>
      <c r="C1517"/>
      <c r="D1517"/>
    </row>
    <row r="1518" spans="1:4" x14ac:dyDescent="0.35">
      <c r="A1518"/>
      <c r="B1518"/>
      <c r="C1518"/>
      <c r="D1518"/>
    </row>
    <row r="1519" spans="1:4" x14ac:dyDescent="0.35">
      <c r="A1519"/>
      <c r="B1519"/>
      <c r="C1519"/>
      <c r="D1519"/>
    </row>
    <row r="1520" spans="1:4" x14ac:dyDescent="0.35">
      <c r="A1520"/>
      <c r="B1520"/>
      <c r="C1520"/>
      <c r="D1520"/>
    </row>
    <row r="1521" spans="1:4" x14ac:dyDescent="0.35">
      <c r="A1521"/>
      <c r="B1521"/>
      <c r="C1521"/>
      <c r="D1521"/>
    </row>
    <row r="1522" spans="1:4" x14ac:dyDescent="0.35">
      <c r="A1522"/>
      <c r="B1522"/>
      <c r="C1522"/>
      <c r="D1522"/>
    </row>
    <row r="1523" spans="1:4" x14ac:dyDescent="0.35">
      <c r="A1523"/>
      <c r="B1523"/>
      <c r="C1523"/>
      <c r="D1523"/>
    </row>
    <row r="1524" spans="1:4" x14ac:dyDescent="0.35">
      <c r="A1524"/>
      <c r="B1524"/>
      <c r="C1524"/>
      <c r="D1524"/>
    </row>
    <row r="1525" spans="1:4" x14ac:dyDescent="0.35">
      <c r="A1525"/>
      <c r="B1525"/>
      <c r="C1525"/>
      <c r="D1525"/>
    </row>
    <row r="1526" spans="1:4" x14ac:dyDescent="0.35">
      <c r="A1526"/>
      <c r="B1526"/>
      <c r="C1526"/>
      <c r="D1526"/>
    </row>
    <row r="1527" spans="1:4" x14ac:dyDescent="0.35">
      <c r="A1527"/>
      <c r="B1527"/>
      <c r="C1527"/>
      <c r="D1527"/>
    </row>
    <row r="1528" spans="1:4" x14ac:dyDescent="0.35">
      <c r="A1528"/>
      <c r="B1528"/>
      <c r="C1528"/>
      <c r="D1528"/>
    </row>
    <row r="1529" spans="1:4" x14ac:dyDescent="0.35">
      <c r="A1529"/>
      <c r="B1529"/>
      <c r="C1529"/>
      <c r="D1529"/>
    </row>
    <row r="1530" spans="1:4" x14ac:dyDescent="0.35">
      <c r="A1530"/>
      <c r="B1530"/>
      <c r="C1530"/>
      <c r="D1530"/>
    </row>
    <row r="1531" spans="1:4" x14ac:dyDescent="0.35">
      <c r="A1531"/>
      <c r="B1531"/>
      <c r="C1531"/>
      <c r="D1531"/>
    </row>
    <row r="1532" spans="1:4" x14ac:dyDescent="0.35">
      <c r="A1532"/>
      <c r="B1532"/>
      <c r="C1532"/>
      <c r="D1532"/>
    </row>
    <row r="1533" spans="1:4" x14ac:dyDescent="0.35">
      <c r="A1533"/>
      <c r="B1533"/>
      <c r="C1533"/>
      <c r="D1533"/>
    </row>
    <row r="1534" spans="1:4" x14ac:dyDescent="0.35">
      <c r="A1534"/>
      <c r="B1534"/>
      <c r="C1534"/>
      <c r="D1534"/>
    </row>
    <row r="1535" spans="1:4" x14ac:dyDescent="0.35">
      <c r="A1535"/>
      <c r="B1535"/>
      <c r="C1535"/>
      <c r="D1535"/>
    </row>
    <row r="1536" spans="1:4" x14ac:dyDescent="0.35">
      <c r="A1536"/>
      <c r="B1536"/>
      <c r="C1536"/>
      <c r="D1536"/>
    </row>
    <row r="1537" spans="1:4" x14ac:dyDescent="0.35">
      <c r="A1537"/>
      <c r="B1537"/>
      <c r="C1537"/>
      <c r="D1537"/>
    </row>
    <row r="1538" spans="1:4" x14ac:dyDescent="0.35">
      <c r="A1538"/>
      <c r="B1538"/>
      <c r="C1538"/>
      <c r="D1538"/>
    </row>
    <row r="1539" spans="1:4" x14ac:dyDescent="0.35">
      <c r="A1539"/>
      <c r="B1539"/>
      <c r="C1539"/>
      <c r="D1539"/>
    </row>
    <row r="1540" spans="1:4" x14ac:dyDescent="0.35">
      <c r="A1540"/>
      <c r="B1540"/>
      <c r="C1540"/>
      <c r="D1540"/>
    </row>
    <row r="1541" spans="1:4" x14ac:dyDescent="0.35">
      <c r="A1541"/>
      <c r="B1541"/>
      <c r="C1541"/>
      <c r="D1541"/>
    </row>
    <row r="1542" spans="1:4" x14ac:dyDescent="0.35">
      <c r="A1542"/>
      <c r="B1542"/>
      <c r="C1542"/>
      <c r="D1542"/>
    </row>
    <row r="1543" spans="1:4" x14ac:dyDescent="0.35">
      <c r="A1543"/>
      <c r="B1543"/>
      <c r="C1543"/>
      <c r="D1543"/>
    </row>
    <row r="1544" spans="1:4" x14ac:dyDescent="0.35">
      <c r="A1544"/>
      <c r="B1544"/>
      <c r="C1544"/>
      <c r="D1544"/>
    </row>
    <row r="1545" spans="1:4" x14ac:dyDescent="0.35">
      <c r="A1545"/>
      <c r="B1545"/>
      <c r="C1545"/>
      <c r="D1545"/>
    </row>
    <row r="1546" spans="1:4" x14ac:dyDescent="0.35">
      <c r="A1546"/>
      <c r="B1546"/>
      <c r="C1546"/>
      <c r="D1546"/>
    </row>
    <row r="1547" spans="1:4" x14ac:dyDescent="0.35">
      <c r="A1547"/>
      <c r="B1547"/>
      <c r="C1547"/>
      <c r="D1547"/>
    </row>
    <row r="1548" spans="1:4" x14ac:dyDescent="0.35">
      <c r="A1548"/>
      <c r="B1548"/>
      <c r="C1548"/>
      <c r="D1548"/>
    </row>
    <row r="1549" spans="1:4" x14ac:dyDescent="0.35">
      <c r="A1549"/>
      <c r="B1549"/>
      <c r="C1549"/>
      <c r="D1549"/>
    </row>
    <row r="1550" spans="1:4" x14ac:dyDescent="0.35">
      <c r="A1550"/>
      <c r="B1550"/>
      <c r="C1550"/>
      <c r="D1550"/>
    </row>
    <row r="1551" spans="1:4" x14ac:dyDescent="0.35">
      <c r="A1551"/>
      <c r="B1551"/>
      <c r="C1551"/>
      <c r="D1551"/>
    </row>
    <row r="1552" spans="1:4" x14ac:dyDescent="0.35">
      <c r="A1552"/>
      <c r="B1552"/>
      <c r="C1552"/>
      <c r="D1552"/>
    </row>
    <row r="1553" spans="1:4" x14ac:dyDescent="0.35">
      <c r="A1553"/>
      <c r="B1553"/>
      <c r="C1553"/>
      <c r="D1553"/>
    </row>
    <row r="1554" spans="1:4" x14ac:dyDescent="0.35">
      <c r="A1554"/>
      <c r="B1554"/>
      <c r="C1554"/>
      <c r="D1554"/>
    </row>
    <row r="1555" spans="1:4" x14ac:dyDescent="0.35">
      <c r="A1555"/>
      <c r="B1555"/>
      <c r="C1555"/>
      <c r="D1555"/>
    </row>
    <row r="1556" spans="1:4" x14ac:dyDescent="0.35">
      <c r="A1556"/>
      <c r="B1556"/>
      <c r="C1556"/>
      <c r="D1556"/>
    </row>
    <row r="1557" spans="1:4" x14ac:dyDescent="0.35">
      <c r="A1557"/>
      <c r="B1557"/>
      <c r="C1557"/>
      <c r="D1557"/>
    </row>
    <row r="1558" spans="1:4" x14ac:dyDescent="0.35">
      <c r="A1558"/>
      <c r="B1558"/>
      <c r="C1558"/>
      <c r="D1558"/>
    </row>
    <row r="1559" spans="1:4" x14ac:dyDescent="0.35">
      <c r="A1559"/>
      <c r="B1559"/>
      <c r="C1559"/>
      <c r="D1559"/>
    </row>
    <row r="1560" spans="1:4" x14ac:dyDescent="0.35">
      <c r="A1560"/>
      <c r="B1560"/>
      <c r="C1560"/>
      <c r="D1560"/>
    </row>
    <row r="1561" spans="1:4" x14ac:dyDescent="0.35">
      <c r="A1561"/>
      <c r="B1561"/>
      <c r="C1561"/>
      <c r="D1561"/>
    </row>
    <row r="1562" spans="1:4" x14ac:dyDescent="0.35">
      <c r="A1562"/>
      <c r="B1562"/>
      <c r="C1562"/>
      <c r="D1562"/>
    </row>
    <row r="1563" spans="1:4" x14ac:dyDescent="0.35">
      <c r="A1563"/>
      <c r="B1563"/>
      <c r="C1563"/>
      <c r="D1563"/>
    </row>
    <row r="1564" spans="1:4" x14ac:dyDescent="0.35">
      <c r="A1564"/>
      <c r="B1564"/>
      <c r="C1564"/>
      <c r="D1564"/>
    </row>
    <row r="1565" spans="1:4" x14ac:dyDescent="0.35">
      <c r="A1565"/>
      <c r="B1565"/>
      <c r="C1565"/>
      <c r="D1565"/>
    </row>
    <row r="1566" spans="1:4" x14ac:dyDescent="0.35">
      <c r="A1566"/>
      <c r="B1566"/>
      <c r="C1566"/>
      <c r="D1566"/>
    </row>
    <row r="1567" spans="1:4" x14ac:dyDescent="0.35">
      <c r="A1567"/>
      <c r="B1567"/>
      <c r="C1567"/>
      <c r="D1567"/>
    </row>
    <row r="1568" spans="1:4" x14ac:dyDescent="0.35">
      <c r="A1568"/>
      <c r="B1568"/>
      <c r="C1568"/>
      <c r="D1568"/>
    </row>
    <row r="1569" spans="1:4" x14ac:dyDescent="0.35">
      <c r="A1569"/>
      <c r="B1569"/>
      <c r="C1569"/>
      <c r="D1569"/>
    </row>
    <row r="1570" spans="1:4" x14ac:dyDescent="0.35">
      <c r="A1570"/>
      <c r="B1570"/>
      <c r="C1570"/>
      <c r="D1570"/>
    </row>
    <row r="1571" spans="1:4" x14ac:dyDescent="0.35">
      <c r="A1571"/>
      <c r="B1571"/>
      <c r="C1571"/>
      <c r="D1571"/>
    </row>
    <row r="1572" spans="1:4" x14ac:dyDescent="0.35">
      <c r="A1572"/>
      <c r="B1572"/>
      <c r="C1572"/>
      <c r="D1572"/>
    </row>
    <row r="1573" spans="1:4" x14ac:dyDescent="0.35">
      <c r="A1573"/>
      <c r="B1573"/>
      <c r="C1573"/>
      <c r="D1573"/>
    </row>
    <row r="1574" spans="1:4" x14ac:dyDescent="0.35">
      <c r="A1574"/>
      <c r="B1574"/>
      <c r="C1574"/>
      <c r="D1574"/>
    </row>
    <row r="1575" spans="1:4" x14ac:dyDescent="0.35">
      <c r="A1575"/>
      <c r="B1575"/>
      <c r="C1575"/>
      <c r="D1575"/>
    </row>
    <row r="1576" spans="1:4" x14ac:dyDescent="0.35">
      <c r="A1576"/>
      <c r="B1576"/>
      <c r="C1576"/>
      <c r="D1576"/>
    </row>
    <row r="1577" spans="1:4" x14ac:dyDescent="0.35">
      <c r="A1577"/>
      <c r="B1577"/>
      <c r="C1577"/>
      <c r="D1577"/>
    </row>
    <row r="1578" spans="1:4" x14ac:dyDescent="0.35">
      <c r="A1578"/>
      <c r="B1578"/>
      <c r="C1578"/>
      <c r="D1578"/>
    </row>
    <row r="1579" spans="1:4" x14ac:dyDescent="0.35">
      <c r="A1579"/>
      <c r="B1579"/>
      <c r="C1579"/>
      <c r="D1579"/>
    </row>
    <row r="1580" spans="1:4" x14ac:dyDescent="0.35">
      <c r="A1580"/>
      <c r="B1580"/>
      <c r="C1580"/>
      <c r="D1580"/>
    </row>
    <row r="1581" spans="1:4" x14ac:dyDescent="0.35">
      <c r="A1581"/>
      <c r="B1581"/>
      <c r="C1581"/>
      <c r="D1581"/>
    </row>
    <row r="1582" spans="1:4" x14ac:dyDescent="0.35">
      <c r="A1582"/>
      <c r="B1582"/>
      <c r="C1582"/>
      <c r="D1582"/>
    </row>
    <row r="1583" spans="1:4" x14ac:dyDescent="0.35">
      <c r="A1583"/>
      <c r="B1583"/>
      <c r="C1583"/>
      <c r="D1583"/>
    </row>
    <row r="1584" spans="1:4" x14ac:dyDescent="0.35">
      <c r="A1584"/>
      <c r="B1584"/>
      <c r="C1584"/>
      <c r="D1584"/>
    </row>
    <row r="1585" spans="1:4" x14ac:dyDescent="0.35">
      <c r="A1585"/>
      <c r="B1585"/>
      <c r="C1585"/>
      <c r="D1585"/>
    </row>
    <row r="1586" spans="1:4" x14ac:dyDescent="0.35">
      <c r="A1586"/>
      <c r="B1586"/>
      <c r="C1586"/>
      <c r="D1586"/>
    </row>
    <row r="1587" spans="1:4" x14ac:dyDescent="0.35">
      <c r="A1587"/>
      <c r="B1587"/>
      <c r="C1587"/>
      <c r="D1587"/>
    </row>
    <row r="1588" spans="1:4" x14ac:dyDescent="0.35">
      <c r="A1588"/>
      <c r="B1588"/>
      <c r="C1588"/>
      <c r="D1588"/>
    </row>
    <row r="1589" spans="1:4" x14ac:dyDescent="0.35">
      <c r="A1589"/>
      <c r="B1589"/>
      <c r="C1589"/>
      <c r="D1589"/>
    </row>
    <row r="1590" spans="1:4" x14ac:dyDescent="0.35">
      <c r="A1590"/>
      <c r="B1590"/>
      <c r="C1590"/>
      <c r="D1590"/>
    </row>
    <row r="1591" spans="1:4" x14ac:dyDescent="0.35">
      <c r="A1591"/>
      <c r="B1591"/>
      <c r="C1591"/>
      <c r="D1591"/>
    </row>
    <row r="1592" spans="1:4" x14ac:dyDescent="0.35">
      <c r="A1592"/>
      <c r="B1592"/>
      <c r="C1592"/>
      <c r="D1592"/>
    </row>
    <row r="1593" spans="1:4" x14ac:dyDescent="0.35">
      <c r="A1593"/>
      <c r="B1593"/>
      <c r="C1593"/>
      <c r="D1593"/>
    </row>
    <row r="1594" spans="1:4" x14ac:dyDescent="0.35">
      <c r="A1594"/>
      <c r="B1594"/>
      <c r="C1594"/>
      <c r="D1594"/>
    </row>
    <row r="1595" spans="1:4" x14ac:dyDescent="0.35">
      <c r="A1595"/>
      <c r="B1595"/>
      <c r="C1595"/>
      <c r="D1595"/>
    </row>
    <row r="1596" spans="1:4" x14ac:dyDescent="0.35">
      <c r="A1596"/>
      <c r="B1596"/>
      <c r="C1596"/>
      <c r="D1596"/>
    </row>
    <row r="1597" spans="1:4" x14ac:dyDescent="0.35">
      <c r="A1597"/>
      <c r="B1597"/>
      <c r="C1597"/>
      <c r="D1597"/>
    </row>
    <row r="1598" spans="1:4" x14ac:dyDescent="0.35">
      <c r="A1598"/>
      <c r="B1598"/>
      <c r="C1598"/>
      <c r="D1598"/>
    </row>
    <row r="1599" spans="1:4" x14ac:dyDescent="0.35">
      <c r="A1599"/>
      <c r="B1599"/>
      <c r="C1599"/>
      <c r="D1599"/>
    </row>
    <row r="1600" spans="1:4" x14ac:dyDescent="0.35">
      <c r="A1600"/>
      <c r="B1600"/>
      <c r="C1600"/>
      <c r="D1600"/>
    </row>
    <row r="1601" spans="1:4" x14ac:dyDescent="0.35">
      <c r="A1601"/>
      <c r="B1601"/>
      <c r="C1601"/>
      <c r="D1601"/>
    </row>
    <row r="1602" spans="1:4" x14ac:dyDescent="0.35">
      <c r="A1602"/>
      <c r="B1602"/>
      <c r="C1602"/>
      <c r="D1602"/>
    </row>
    <row r="1603" spans="1:4" x14ac:dyDescent="0.35">
      <c r="A1603"/>
      <c r="B1603"/>
      <c r="C1603"/>
      <c r="D1603"/>
    </row>
    <row r="1604" spans="1:4" x14ac:dyDescent="0.35">
      <c r="A1604"/>
      <c r="B1604"/>
      <c r="C1604"/>
      <c r="D1604"/>
    </row>
    <row r="1605" spans="1:4" x14ac:dyDescent="0.35">
      <c r="A1605"/>
      <c r="B1605"/>
      <c r="C1605"/>
      <c r="D1605"/>
    </row>
    <row r="1606" spans="1:4" x14ac:dyDescent="0.35">
      <c r="A1606"/>
      <c r="B1606"/>
      <c r="C1606"/>
      <c r="D1606"/>
    </row>
    <row r="1607" spans="1:4" x14ac:dyDescent="0.35">
      <c r="A1607"/>
      <c r="B1607"/>
      <c r="C1607"/>
      <c r="D1607"/>
    </row>
    <row r="1608" spans="1:4" x14ac:dyDescent="0.35">
      <c r="A1608"/>
      <c r="B1608"/>
      <c r="C1608"/>
      <c r="D1608"/>
    </row>
    <row r="1609" spans="1:4" x14ac:dyDescent="0.35">
      <c r="A1609"/>
      <c r="B1609"/>
      <c r="C1609"/>
      <c r="D1609"/>
    </row>
    <row r="1610" spans="1:4" x14ac:dyDescent="0.35">
      <c r="A1610"/>
      <c r="B1610"/>
      <c r="C1610"/>
      <c r="D1610"/>
    </row>
    <row r="1611" spans="1:4" x14ac:dyDescent="0.35">
      <c r="A1611"/>
      <c r="B1611"/>
      <c r="C1611"/>
      <c r="D1611"/>
    </row>
    <row r="1612" spans="1:4" x14ac:dyDescent="0.35">
      <c r="A1612"/>
      <c r="B1612"/>
      <c r="C1612"/>
      <c r="D1612"/>
    </row>
    <row r="1613" spans="1:4" x14ac:dyDescent="0.35">
      <c r="A1613"/>
      <c r="B1613"/>
      <c r="C1613"/>
      <c r="D1613"/>
    </row>
    <row r="1614" spans="1:4" x14ac:dyDescent="0.35">
      <c r="A1614"/>
      <c r="B1614"/>
      <c r="C1614"/>
      <c r="D1614"/>
    </row>
    <row r="1615" spans="1:4" x14ac:dyDescent="0.35">
      <c r="A1615"/>
      <c r="B1615"/>
      <c r="C1615"/>
      <c r="D1615"/>
    </row>
    <row r="1616" spans="1:4" x14ac:dyDescent="0.35">
      <c r="A1616"/>
      <c r="B1616"/>
      <c r="C1616"/>
      <c r="D1616"/>
    </row>
    <row r="1617" spans="1:4" x14ac:dyDescent="0.35">
      <c r="A1617"/>
      <c r="B1617"/>
      <c r="C1617"/>
      <c r="D1617"/>
    </row>
    <row r="1618" spans="1:4" x14ac:dyDescent="0.35">
      <c r="A1618"/>
      <c r="B1618"/>
      <c r="C1618"/>
      <c r="D1618"/>
    </row>
    <row r="1619" spans="1:4" x14ac:dyDescent="0.35">
      <c r="A1619"/>
      <c r="B1619"/>
      <c r="C1619"/>
      <c r="D1619"/>
    </row>
    <row r="1620" spans="1:4" x14ac:dyDescent="0.35">
      <c r="A1620"/>
      <c r="B1620"/>
      <c r="C1620"/>
      <c r="D1620"/>
    </row>
    <row r="1621" spans="1:4" x14ac:dyDescent="0.35">
      <c r="A1621"/>
      <c r="B1621"/>
      <c r="C1621"/>
      <c r="D1621"/>
    </row>
    <row r="1622" spans="1:4" x14ac:dyDescent="0.35">
      <c r="A1622"/>
      <c r="B1622"/>
      <c r="C1622"/>
      <c r="D1622"/>
    </row>
    <row r="1623" spans="1:4" x14ac:dyDescent="0.35">
      <c r="A1623"/>
      <c r="B1623"/>
      <c r="C1623"/>
      <c r="D1623"/>
    </row>
    <row r="1624" spans="1:4" x14ac:dyDescent="0.35">
      <c r="A1624"/>
      <c r="B1624"/>
      <c r="C1624"/>
      <c r="D1624"/>
    </row>
    <row r="1625" spans="1:4" x14ac:dyDescent="0.35">
      <c r="A1625"/>
      <c r="B1625"/>
      <c r="C1625"/>
      <c r="D1625"/>
    </row>
    <row r="1626" spans="1:4" x14ac:dyDescent="0.35">
      <c r="A1626"/>
      <c r="B1626"/>
      <c r="C1626"/>
      <c r="D1626"/>
    </row>
    <row r="1627" spans="1:4" x14ac:dyDescent="0.35">
      <c r="A1627"/>
      <c r="B1627"/>
      <c r="C1627"/>
      <c r="D1627"/>
    </row>
    <row r="1628" spans="1:4" x14ac:dyDescent="0.35">
      <c r="A1628"/>
      <c r="B1628"/>
      <c r="C1628"/>
      <c r="D1628"/>
    </row>
    <row r="1629" spans="1:4" x14ac:dyDescent="0.35">
      <c r="A1629"/>
      <c r="B1629"/>
      <c r="C1629"/>
      <c r="D1629"/>
    </row>
    <row r="1630" spans="1:4" x14ac:dyDescent="0.35">
      <c r="A1630"/>
      <c r="B1630"/>
      <c r="C1630"/>
      <c r="D1630"/>
    </row>
    <row r="1631" spans="1:4" x14ac:dyDescent="0.35">
      <c r="A1631"/>
      <c r="B1631"/>
      <c r="C1631"/>
      <c r="D1631"/>
    </row>
    <row r="1632" spans="1:4" x14ac:dyDescent="0.35">
      <c r="A1632"/>
      <c r="B1632"/>
      <c r="C1632"/>
      <c r="D1632"/>
    </row>
    <row r="1633" spans="1:4" x14ac:dyDescent="0.35">
      <c r="A1633"/>
      <c r="B1633"/>
      <c r="C1633"/>
      <c r="D1633"/>
    </row>
    <row r="1634" spans="1:4" x14ac:dyDescent="0.35">
      <c r="A1634"/>
      <c r="B1634"/>
      <c r="C1634"/>
      <c r="D1634"/>
    </row>
    <row r="1635" spans="1:4" x14ac:dyDescent="0.35">
      <c r="A1635"/>
      <c r="B1635"/>
      <c r="C1635"/>
      <c r="D1635"/>
    </row>
    <row r="1636" spans="1:4" x14ac:dyDescent="0.35">
      <c r="A1636"/>
      <c r="B1636"/>
      <c r="C1636"/>
      <c r="D1636"/>
    </row>
    <row r="1637" spans="1:4" x14ac:dyDescent="0.35">
      <c r="A1637"/>
      <c r="B1637"/>
      <c r="C1637"/>
      <c r="D1637"/>
    </row>
    <row r="1638" spans="1:4" x14ac:dyDescent="0.35">
      <c r="A1638"/>
      <c r="B1638"/>
      <c r="C1638"/>
      <c r="D1638"/>
    </row>
    <row r="1639" spans="1:4" x14ac:dyDescent="0.35">
      <c r="A1639"/>
      <c r="B1639"/>
      <c r="C1639"/>
      <c r="D1639"/>
    </row>
    <row r="1640" spans="1:4" x14ac:dyDescent="0.35">
      <c r="A1640"/>
      <c r="B1640"/>
      <c r="C1640"/>
      <c r="D1640"/>
    </row>
    <row r="1641" spans="1:4" x14ac:dyDescent="0.35">
      <c r="A1641"/>
      <c r="B1641"/>
      <c r="C1641"/>
      <c r="D1641"/>
    </row>
    <row r="1642" spans="1:4" x14ac:dyDescent="0.35">
      <c r="A1642"/>
      <c r="B1642"/>
      <c r="C1642"/>
      <c r="D1642"/>
    </row>
    <row r="1643" spans="1:4" x14ac:dyDescent="0.35">
      <c r="A1643"/>
      <c r="B1643"/>
      <c r="C1643"/>
      <c r="D1643"/>
    </row>
    <row r="1644" spans="1:4" x14ac:dyDescent="0.35">
      <c r="A1644"/>
      <c r="B1644"/>
      <c r="C1644"/>
      <c r="D1644"/>
    </row>
    <row r="1645" spans="1:4" x14ac:dyDescent="0.35">
      <c r="A1645"/>
      <c r="B1645"/>
      <c r="C1645"/>
      <c r="D1645"/>
    </row>
    <row r="1646" spans="1:4" x14ac:dyDescent="0.35">
      <c r="A1646"/>
      <c r="B1646"/>
      <c r="C1646"/>
      <c r="D1646"/>
    </row>
    <row r="1647" spans="1:4" x14ac:dyDescent="0.35">
      <c r="A1647"/>
      <c r="B1647"/>
      <c r="C1647"/>
      <c r="D1647"/>
    </row>
    <row r="1648" spans="1:4" x14ac:dyDescent="0.35">
      <c r="A1648"/>
      <c r="B1648"/>
      <c r="C1648"/>
      <c r="D1648"/>
    </row>
    <row r="1649" spans="1:4" x14ac:dyDescent="0.35">
      <c r="A1649"/>
      <c r="B1649"/>
      <c r="C1649"/>
      <c r="D1649"/>
    </row>
    <row r="1650" spans="1:4" x14ac:dyDescent="0.35">
      <c r="A1650"/>
      <c r="B1650"/>
      <c r="C1650"/>
      <c r="D1650"/>
    </row>
    <row r="1651" spans="1:4" x14ac:dyDescent="0.35">
      <c r="A1651"/>
      <c r="B1651"/>
      <c r="C1651"/>
      <c r="D1651"/>
    </row>
    <row r="1652" spans="1:4" x14ac:dyDescent="0.35">
      <c r="A1652"/>
      <c r="B1652"/>
      <c r="C1652"/>
      <c r="D1652"/>
    </row>
    <row r="1653" spans="1:4" x14ac:dyDescent="0.35">
      <c r="A1653"/>
      <c r="B1653"/>
      <c r="C1653"/>
      <c r="D1653"/>
    </row>
    <row r="1654" spans="1:4" x14ac:dyDescent="0.35">
      <c r="A1654"/>
      <c r="B1654"/>
      <c r="C1654"/>
      <c r="D1654"/>
    </row>
    <row r="1655" spans="1:4" x14ac:dyDescent="0.35">
      <c r="A1655"/>
      <c r="B1655"/>
      <c r="C1655"/>
      <c r="D1655"/>
    </row>
    <row r="1656" spans="1:4" x14ac:dyDescent="0.35">
      <c r="A1656"/>
      <c r="B1656"/>
      <c r="C1656"/>
      <c r="D1656"/>
    </row>
    <row r="1657" spans="1:4" x14ac:dyDescent="0.35">
      <c r="A1657"/>
      <c r="B1657"/>
      <c r="C1657"/>
      <c r="D1657"/>
    </row>
    <row r="1658" spans="1:4" x14ac:dyDescent="0.35">
      <c r="A1658"/>
      <c r="B1658"/>
      <c r="C1658"/>
      <c r="D1658"/>
    </row>
    <row r="1659" spans="1:4" x14ac:dyDescent="0.35">
      <c r="A1659"/>
      <c r="B1659"/>
      <c r="C1659"/>
      <c r="D1659"/>
    </row>
    <row r="1660" spans="1:4" x14ac:dyDescent="0.35">
      <c r="A1660"/>
      <c r="B1660"/>
      <c r="C1660"/>
      <c r="D1660"/>
    </row>
    <row r="1661" spans="1:4" x14ac:dyDescent="0.35">
      <c r="A1661"/>
      <c r="B1661"/>
      <c r="C1661"/>
      <c r="D1661"/>
    </row>
    <row r="1662" spans="1:4" x14ac:dyDescent="0.35">
      <c r="A1662"/>
      <c r="B1662"/>
      <c r="C1662"/>
      <c r="D1662"/>
    </row>
    <row r="1663" spans="1:4" x14ac:dyDescent="0.35">
      <c r="A1663"/>
      <c r="B1663"/>
      <c r="C1663"/>
      <c r="D1663"/>
    </row>
    <row r="1664" spans="1:4" x14ac:dyDescent="0.35">
      <c r="A1664"/>
      <c r="B1664"/>
      <c r="C1664"/>
      <c r="D1664"/>
    </row>
    <row r="1665" spans="1:4" x14ac:dyDescent="0.35">
      <c r="A1665"/>
      <c r="B1665"/>
      <c r="C1665"/>
      <c r="D1665"/>
    </row>
    <row r="1666" spans="1:4" x14ac:dyDescent="0.35">
      <c r="A1666"/>
      <c r="B1666"/>
      <c r="C1666"/>
      <c r="D1666"/>
    </row>
    <row r="1667" spans="1:4" x14ac:dyDescent="0.35">
      <c r="A1667"/>
      <c r="B1667"/>
      <c r="C1667"/>
      <c r="D1667"/>
    </row>
    <row r="1668" spans="1:4" x14ac:dyDescent="0.35">
      <c r="A1668"/>
      <c r="B1668"/>
      <c r="C1668"/>
      <c r="D1668"/>
    </row>
    <row r="1669" spans="1:4" x14ac:dyDescent="0.35">
      <c r="A1669"/>
      <c r="B1669"/>
      <c r="C1669"/>
      <c r="D1669"/>
    </row>
    <row r="1670" spans="1:4" x14ac:dyDescent="0.35">
      <c r="A1670"/>
      <c r="B1670"/>
      <c r="C1670"/>
      <c r="D1670"/>
    </row>
    <row r="1671" spans="1:4" x14ac:dyDescent="0.35">
      <c r="A1671"/>
      <c r="B1671"/>
      <c r="C1671"/>
      <c r="D1671"/>
    </row>
    <row r="1672" spans="1:4" x14ac:dyDescent="0.35">
      <c r="A1672"/>
      <c r="B1672"/>
      <c r="C1672"/>
      <c r="D1672"/>
    </row>
    <row r="1673" spans="1:4" x14ac:dyDescent="0.35">
      <c r="A1673"/>
      <c r="B1673"/>
      <c r="C1673"/>
      <c r="D1673"/>
    </row>
    <row r="1674" spans="1:4" x14ac:dyDescent="0.35">
      <c r="A1674"/>
      <c r="B1674"/>
      <c r="C1674"/>
      <c r="D1674"/>
    </row>
    <row r="1675" spans="1:4" x14ac:dyDescent="0.35">
      <c r="A1675"/>
      <c r="B1675"/>
      <c r="C1675"/>
      <c r="D1675"/>
    </row>
    <row r="1676" spans="1:4" x14ac:dyDescent="0.35">
      <c r="A1676"/>
      <c r="B1676"/>
      <c r="C1676"/>
      <c r="D1676"/>
    </row>
    <row r="1677" spans="1:4" x14ac:dyDescent="0.35">
      <c r="A1677"/>
      <c r="B1677"/>
      <c r="C1677"/>
      <c r="D1677"/>
    </row>
    <row r="1678" spans="1:4" x14ac:dyDescent="0.35">
      <c r="A1678"/>
      <c r="B1678"/>
      <c r="C1678"/>
      <c r="D1678"/>
    </row>
    <row r="1679" spans="1:4" x14ac:dyDescent="0.35">
      <c r="A1679"/>
      <c r="B1679"/>
      <c r="C1679"/>
      <c r="D1679"/>
    </row>
    <row r="1680" spans="1:4" x14ac:dyDescent="0.35">
      <c r="A1680"/>
      <c r="B1680"/>
      <c r="C1680"/>
      <c r="D1680"/>
    </row>
    <row r="1681" spans="1:4" x14ac:dyDescent="0.35">
      <c r="A1681"/>
      <c r="B1681"/>
      <c r="C1681"/>
      <c r="D1681"/>
    </row>
    <row r="1682" spans="1:4" x14ac:dyDescent="0.35">
      <c r="A1682"/>
      <c r="B1682"/>
      <c r="C1682"/>
      <c r="D1682"/>
    </row>
    <row r="1683" spans="1:4" x14ac:dyDescent="0.35">
      <c r="A1683"/>
      <c r="B1683"/>
      <c r="C1683"/>
      <c r="D1683"/>
    </row>
    <row r="1684" spans="1:4" x14ac:dyDescent="0.35">
      <c r="A1684"/>
      <c r="B1684"/>
      <c r="C1684"/>
      <c r="D1684"/>
    </row>
    <row r="1685" spans="1:4" x14ac:dyDescent="0.35">
      <c r="A1685"/>
      <c r="B1685"/>
      <c r="C1685"/>
      <c r="D1685"/>
    </row>
    <row r="1686" spans="1:4" x14ac:dyDescent="0.35">
      <c r="A1686"/>
      <c r="B1686"/>
      <c r="C1686"/>
      <c r="D1686"/>
    </row>
    <row r="1687" spans="1:4" x14ac:dyDescent="0.35">
      <c r="A1687"/>
      <c r="B1687"/>
      <c r="C1687"/>
      <c r="D1687"/>
    </row>
    <row r="1688" spans="1:4" x14ac:dyDescent="0.35">
      <c r="A1688"/>
      <c r="B1688"/>
      <c r="C1688"/>
      <c r="D1688"/>
    </row>
    <row r="1689" spans="1:4" x14ac:dyDescent="0.35">
      <c r="A1689"/>
      <c r="B1689"/>
      <c r="C1689"/>
      <c r="D1689"/>
    </row>
    <row r="1690" spans="1:4" x14ac:dyDescent="0.35">
      <c r="A1690"/>
      <c r="B1690"/>
      <c r="C1690"/>
      <c r="D1690"/>
    </row>
    <row r="1691" spans="1:4" x14ac:dyDescent="0.35">
      <c r="A1691"/>
      <c r="B1691"/>
      <c r="C1691"/>
      <c r="D1691"/>
    </row>
    <row r="1692" spans="1:4" x14ac:dyDescent="0.35">
      <c r="A1692"/>
      <c r="B1692"/>
      <c r="C1692"/>
      <c r="D1692"/>
    </row>
    <row r="1693" spans="1:4" x14ac:dyDescent="0.35">
      <c r="A1693"/>
      <c r="B1693"/>
      <c r="C1693"/>
      <c r="D1693"/>
    </row>
    <row r="1694" spans="1:4" x14ac:dyDescent="0.35">
      <c r="A1694"/>
      <c r="B1694"/>
      <c r="C1694"/>
      <c r="D1694"/>
    </row>
    <row r="1695" spans="1:4" x14ac:dyDescent="0.35">
      <c r="A1695"/>
      <c r="B1695"/>
      <c r="C1695"/>
      <c r="D1695"/>
    </row>
    <row r="1696" spans="1:4" x14ac:dyDescent="0.35">
      <c r="A1696"/>
      <c r="B1696"/>
      <c r="C1696"/>
      <c r="D1696"/>
    </row>
    <row r="1697" spans="1:4" x14ac:dyDescent="0.35">
      <c r="A1697"/>
      <c r="B1697"/>
      <c r="C1697"/>
      <c r="D1697"/>
    </row>
    <row r="1698" spans="1:4" x14ac:dyDescent="0.35">
      <c r="A1698"/>
      <c r="B1698"/>
      <c r="C1698"/>
      <c r="D1698"/>
    </row>
    <row r="1699" spans="1:4" x14ac:dyDescent="0.35">
      <c r="A1699"/>
      <c r="B1699"/>
      <c r="C1699"/>
      <c r="D1699"/>
    </row>
    <row r="1700" spans="1:4" x14ac:dyDescent="0.35">
      <c r="A1700"/>
      <c r="B1700"/>
      <c r="C1700"/>
      <c r="D1700"/>
    </row>
    <row r="1701" spans="1:4" x14ac:dyDescent="0.35">
      <c r="A1701"/>
      <c r="B1701"/>
      <c r="C1701"/>
      <c r="D1701"/>
    </row>
    <row r="1702" spans="1:4" x14ac:dyDescent="0.35">
      <c r="A1702"/>
      <c r="B1702"/>
      <c r="C1702"/>
      <c r="D1702"/>
    </row>
    <row r="1703" spans="1:4" x14ac:dyDescent="0.35">
      <c r="A1703"/>
      <c r="B1703"/>
      <c r="C1703"/>
      <c r="D1703"/>
    </row>
    <row r="1704" spans="1:4" x14ac:dyDescent="0.35">
      <c r="A1704"/>
      <c r="B1704"/>
      <c r="C1704"/>
      <c r="D1704"/>
    </row>
    <row r="1705" spans="1:4" x14ac:dyDescent="0.35">
      <c r="A1705"/>
      <c r="B1705"/>
      <c r="C1705"/>
      <c r="D1705"/>
    </row>
    <row r="1706" spans="1:4" x14ac:dyDescent="0.35">
      <c r="A1706"/>
      <c r="B1706"/>
      <c r="C1706"/>
      <c r="D1706"/>
    </row>
    <row r="1707" spans="1:4" x14ac:dyDescent="0.35">
      <c r="A1707"/>
      <c r="B1707"/>
      <c r="C1707"/>
      <c r="D1707"/>
    </row>
    <row r="1708" spans="1:4" x14ac:dyDescent="0.35">
      <c r="A1708"/>
      <c r="B1708"/>
      <c r="C1708"/>
      <c r="D1708"/>
    </row>
    <row r="1709" spans="1:4" x14ac:dyDescent="0.35">
      <c r="A1709"/>
      <c r="B1709"/>
      <c r="C1709"/>
      <c r="D1709"/>
    </row>
    <row r="1710" spans="1:4" x14ac:dyDescent="0.35">
      <c r="A1710"/>
      <c r="B1710"/>
      <c r="C1710"/>
      <c r="D1710"/>
    </row>
    <row r="1711" spans="1:4" x14ac:dyDescent="0.35">
      <c r="A1711"/>
      <c r="B1711"/>
      <c r="C1711"/>
      <c r="D1711"/>
    </row>
    <row r="1712" spans="1:4" x14ac:dyDescent="0.35">
      <c r="A1712"/>
      <c r="B1712"/>
      <c r="C1712"/>
      <c r="D1712"/>
    </row>
    <row r="1713" spans="1:4" x14ac:dyDescent="0.35">
      <c r="A1713"/>
      <c r="B1713"/>
      <c r="C1713"/>
      <c r="D1713"/>
    </row>
    <row r="1714" spans="1:4" x14ac:dyDescent="0.35">
      <c r="A1714"/>
      <c r="B1714"/>
      <c r="C1714"/>
      <c r="D1714"/>
    </row>
    <row r="1715" spans="1:4" x14ac:dyDescent="0.35">
      <c r="A1715"/>
      <c r="B1715"/>
      <c r="C1715"/>
      <c r="D1715"/>
    </row>
    <row r="1716" spans="1:4" x14ac:dyDescent="0.35">
      <c r="A1716"/>
      <c r="B1716"/>
      <c r="C1716"/>
      <c r="D1716"/>
    </row>
    <row r="1717" spans="1:4" x14ac:dyDescent="0.35">
      <c r="A1717"/>
      <c r="B1717"/>
      <c r="C1717"/>
      <c r="D1717"/>
    </row>
    <row r="1718" spans="1:4" x14ac:dyDescent="0.35">
      <c r="A1718"/>
      <c r="B1718"/>
      <c r="C1718"/>
      <c r="D1718"/>
    </row>
    <row r="1719" spans="1:4" x14ac:dyDescent="0.35">
      <c r="A1719"/>
      <c r="B1719"/>
      <c r="C1719"/>
      <c r="D1719"/>
    </row>
    <row r="1720" spans="1:4" x14ac:dyDescent="0.35">
      <c r="A1720"/>
      <c r="B1720"/>
      <c r="C1720"/>
      <c r="D1720"/>
    </row>
    <row r="1721" spans="1:4" x14ac:dyDescent="0.35">
      <c r="A1721"/>
      <c r="B1721"/>
      <c r="C1721"/>
      <c r="D1721"/>
    </row>
    <row r="1722" spans="1:4" x14ac:dyDescent="0.35">
      <c r="A1722"/>
      <c r="B1722"/>
      <c r="C1722"/>
      <c r="D1722"/>
    </row>
    <row r="1723" spans="1:4" x14ac:dyDescent="0.35">
      <c r="A1723"/>
      <c r="B1723"/>
      <c r="C1723"/>
      <c r="D1723"/>
    </row>
    <row r="1724" spans="1:4" x14ac:dyDescent="0.35">
      <c r="A1724"/>
      <c r="B1724"/>
      <c r="C1724"/>
      <c r="D1724"/>
    </row>
    <row r="1725" spans="1:4" x14ac:dyDescent="0.35">
      <c r="A1725"/>
      <c r="B1725"/>
      <c r="C1725"/>
      <c r="D1725"/>
    </row>
    <row r="1726" spans="1:4" x14ac:dyDescent="0.35">
      <c r="A1726"/>
      <c r="B1726"/>
      <c r="C1726"/>
      <c r="D1726"/>
    </row>
    <row r="1727" spans="1:4" x14ac:dyDescent="0.35">
      <c r="A1727"/>
      <c r="B1727"/>
      <c r="C1727"/>
      <c r="D1727"/>
    </row>
    <row r="1728" spans="1:4" x14ac:dyDescent="0.35">
      <c r="A1728"/>
      <c r="B1728"/>
      <c r="C1728"/>
      <c r="D1728"/>
    </row>
    <row r="1729" spans="1:4" x14ac:dyDescent="0.35">
      <c r="A1729"/>
      <c r="B1729"/>
      <c r="C1729"/>
      <c r="D1729"/>
    </row>
    <row r="1730" spans="1:4" x14ac:dyDescent="0.35">
      <c r="A1730"/>
      <c r="B1730"/>
      <c r="C1730"/>
      <c r="D1730"/>
    </row>
    <row r="1731" spans="1:4" x14ac:dyDescent="0.35">
      <c r="A1731"/>
      <c r="B1731"/>
      <c r="C1731"/>
      <c r="D1731"/>
    </row>
    <row r="1732" spans="1:4" x14ac:dyDescent="0.35">
      <c r="A1732"/>
      <c r="B1732"/>
      <c r="C1732"/>
      <c r="D1732"/>
    </row>
    <row r="1733" spans="1:4" x14ac:dyDescent="0.35">
      <c r="A1733"/>
      <c r="B1733"/>
      <c r="C1733"/>
      <c r="D1733"/>
    </row>
    <row r="1734" spans="1:4" x14ac:dyDescent="0.35">
      <c r="A1734"/>
      <c r="B1734"/>
      <c r="C1734"/>
      <c r="D1734"/>
    </row>
    <row r="1735" spans="1:4" x14ac:dyDescent="0.35">
      <c r="A1735"/>
      <c r="B1735"/>
      <c r="C1735"/>
      <c r="D1735"/>
    </row>
    <row r="1736" spans="1:4" x14ac:dyDescent="0.35">
      <c r="A1736"/>
      <c r="B1736"/>
      <c r="C1736"/>
      <c r="D1736"/>
    </row>
    <row r="1737" spans="1:4" x14ac:dyDescent="0.35">
      <c r="A1737"/>
      <c r="B1737"/>
      <c r="C1737"/>
      <c r="D1737"/>
    </row>
    <row r="1738" spans="1:4" x14ac:dyDescent="0.35">
      <c r="A1738"/>
      <c r="B1738"/>
      <c r="C1738"/>
      <c r="D1738"/>
    </row>
    <row r="1739" spans="1:4" x14ac:dyDescent="0.35">
      <c r="A1739"/>
      <c r="B1739"/>
      <c r="C1739"/>
      <c r="D1739"/>
    </row>
    <row r="1740" spans="1:4" x14ac:dyDescent="0.35">
      <c r="A1740"/>
      <c r="B1740"/>
      <c r="C1740"/>
      <c r="D1740"/>
    </row>
    <row r="1741" spans="1:4" x14ac:dyDescent="0.35">
      <c r="A1741"/>
      <c r="B1741"/>
      <c r="C1741"/>
      <c r="D1741"/>
    </row>
    <row r="1742" spans="1:4" x14ac:dyDescent="0.35">
      <c r="A1742"/>
      <c r="B1742"/>
      <c r="C1742"/>
      <c r="D1742"/>
    </row>
    <row r="1743" spans="1:4" x14ac:dyDescent="0.35">
      <c r="A1743"/>
      <c r="B1743"/>
      <c r="C1743"/>
      <c r="D1743"/>
    </row>
    <row r="1744" spans="1:4" x14ac:dyDescent="0.35">
      <c r="A1744"/>
      <c r="B1744"/>
      <c r="C1744"/>
      <c r="D1744"/>
    </row>
    <row r="1745" spans="1:4" x14ac:dyDescent="0.35">
      <c r="A1745"/>
      <c r="B1745"/>
      <c r="C1745"/>
      <c r="D1745"/>
    </row>
    <row r="1746" spans="1:4" x14ac:dyDescent="0.35">
      <c r="A1746"/>
      <c r="B1746"/>
      <c r="C1746"/>
      <c r="D1746"/>
    </row>
    <row r="1747" spans="1:4" x14ac:dyDescent="0.35">
      <c r="A1747"/>
      <c r="B1747"/>
      <c r="C1747"/>
      <c r="D1747"/>
    </row>
    <row r="1748" spans="1:4" x14ac:dyDescent="0.35">
      <c r="A1748"/>
      <c r="B1748"/>
      <c r="C1748"/>
      <c r="D1748"/>
    </row>
    <row r="1749" spans="1:4" x14ac:dyDescent="0.35">
      <c r="A1749"/>
      <c r="B1749"/>
      <c r="C1749"/>
      <c r="D1749"/>
    </row>
    <row r="1750" spans="1:4" x14ac:dyDescent="0.35">
      <c r="A1750"/>
      <c r="B1750"/>
      <c r="C1750"/>
      <c r="D1750"/>
    </row>
    <row r="1751" spans="1:4" x14ac:dyDescent="0.35">
      <c r="A1751"/>
      <c r="B1751"/>
      <c r="C1751"/>
      <c r="D1751"/>
    </row>
    <row r="1752" spans="1:4" x14ac:dyDescent="0.35">
      <c r="A1752"/>
      <c r="B1752"/>
      <c r="C1752"/>
      <c r="D1752"/>
    </row>
    <row r="1753" spans="1:4" x14ac:dyDescent="0.35">
      <c r="A1753"/>
      <c r="B1753"/>
      <c r="C1753"/>
      <c r="D1753"/>
    </row>
    <row r="1754" spans="1:4" x14ac:dyDescent="0.35">
      <c r="A1754"/>
      <c r="B1754"/>
      <c r="C1754"/>
      <c r="D1754"/>
    </row>
    <row r="1755" spans="1:4" x14ac:dyDescent="0.35">
      <c r="A1755"/>
      <c r="B1755"/>
      <c r="C1755"/>
      <c r="D1755"/>
    </row>
    <row r="1756" spans="1:4" x14ac:dyDescent="0.35">
      <c r="A1756"/>
      <c r="B1756"/>
      <c r="C1756"/>
      <c r="D1756"/>
    </row>
    <row r="1757" spans="1:4" x14ac:dyDescent="0.35">
      <c r="A1757"/>
      <c r="B1757"/>
      <c r="C1757"/>
      <c r="D1757"/>
    </row>
    <row r="1758" spans="1:4" x14ac:dyDescent="0.35">
      <c r="A1758"/>
      <c r="B1758"/>
      <c r="C1758"/>
      <c r="D1758"/>
    </row>
    <row r="1759" spans="1:4" x14ac:dyDescent="0.35">
      <c r="A1759"/>
      <c r="B1759"/>
      <c r="C1759"/>
      <c r="D1759"/>
    </row>
    <row r="1760" spans="1:4" x14ac:dyDescent="0.35">
      <c r="A1760"/>
      <c r="B1760"/>
      <c r="C1760"/>
      <c r="D1760"/>
    </row>
    <row r="1761" spans="1:4" x14ac:dyDescent="0.35">
      <c r="A1761"/>
      <c r="B1761"/>
      <c r="C1761"/>
      <c r="D1761"/>
    </row>
    <row r="1762" spans="1:4" x14ac:dyDescent="0.35">
      <c r="A1762"/>
      <c r="B1762"/>
      <c r="C1762"/>
      <c r="D1762"/>
    </row>
    <row r="1763" spans="1:4" x14ac:dyDescent="0.35">
      <c r="A1763"/>
      <c r="B1763"/>
      <c r="C1763"/>
      <c r="D1763"/>
    </row>
    <row r="1764" spans="1:4" x14ac:dyDescent="0.35">
      <c r="A1764"/>
      <c r="B1764"/>
      <c r="C1764"/>
      <c r="D1764"/>
    </row>
    <row r="1765" spans="1:4" x14ac:dyDescent="0.35">
      <c r="A1765"/>
      <c r="B1765"/>
      <c r="C1765"/>
      <c r="D1765"/>
    </row>
    <row r="1766" spans="1:4" x14ac:dyDescent="0.35">
      <c r="A1766"/>
      <c r="B1766"/>
      <c r="C1766"/>
      <c r="D1766"/>
    </row>
    <row r="1767" spans="1:4" x14ac:dyDescent="0.35">
      <c r="A1767"/>
      <c r="B1767"/>
      <c r="C1767"/>
      <c r="D1767"/>
    </row>
    <row r="1768" spans="1:4" x14ac:dyDescent="0.35">
      <c r="A1768"/>
      <c r="B1768"/>
      <c r="C1768"/>
      <c r="D1768"/>
    </row>
    <row r="1769" spans="1:4" x14ac:dyDescent="0.35">
      <c r="A1769"/>
      <c r="B1769"/>
      <c r="C1769"/>
      <c r="D1769"/>
    </row>
    <row r="1770" spans="1:4" x14ac:dyDescent="0.35">
      <c r="A1770"/>
      <c r="B1770"/>
      <c r="C1770"/>
      <c r="D1770"/>
    </row>
    <row r="1771" spans="1:4" x14ac:dyDescent="0.35">
      <c r="A1771"/>
      <c r="B1771"/>
      <c r="C1771"/>
      <c r="D1771"/>
    </row>
    <row r="1772" spans="1:4" x14ac:dyDescent="0.35">
      <c r="A1772"/>
      <c r="B1772"/>
      <c r="C1772"/>
      <c r="D1772"/>
    </row>
    <row r="1773" spans="1:4" x14ac:dyDescent="0.35">
      <c r="A1773"/>
      <c r="B1773"/>
      <c r="C1773"/>
      <c r="D1773"/>
    </row>
    <row r="1774" spans="1:4" x14ac:dyDescent="0.35">
      <c r="A1774"/>
      <c r="B1774"/>
      <c r="C1774"/>
      <c r="D1774"/>
    </row>
    <row r="1775" spans="1:4" x14ac:dyDescent="0.35">
      <c r="A1775"/>
      <c r="B1775"/>
      <c r="C1775"/>
      <c r="D1775"/>
    </row>
    <row r="1776" spans="1:4" x14ac:dyDescent="0.35">
      <c r="A1776"/>
      <c r="B1776"/>
      <c r="C1776"/>
      <c r="D1776"/>
    </row>
    <row r="1777" spans="1:4" x14ac:dyDescent="0.35">
      <c r="A1777"/>
      <c r="B1777"/>
      <c r="C1777"/>
      <c r="D1777"/>
    </row>
    <row r="1778" spans="1:4" x14ac:dyDescent="0.35">
      <c r="A1778"/>
      <c r="B1778"/>
      <c r="C1778"/>
      <c r="D1778"/>
    </row>
    <row r="1779" spans="1:4" x14ac:dyDescent="0.35">
      <c r="A1779"/>
      <c r="B1779"/>
      <c r="C1779"/>
      <c r="D1779"/>
    </row>
    <row r="1780" spans="1:4" x14ac:dyDescent="0.35">
      <c r="A1780"/>
      <c r="B1780"/>
      <c r="C1780"/>
      <c r="D1780"/>
    </row>
    <row r="1781" spans="1:4" x14ac:dyDescent="0.35">
      <c r="A1781"/>
      <c r="B1781"/>
      <c r="C1781"/>
      <c r="D1781"/>
    </row>
    <row r="1782" spans="1:4" x14ac:dyDescent="0.35">
      <c r="A1782"/>
      <c r="B1782"/>
      <c r="C1782"/>
      <c r="D1782"/>
    </row>
    <row r="1783" spans="1:4" x14ac:dyDescent="0.35">
      <c r="A1783"/>
      <c r="B1783"/>
      <c r="C1783"/>
      <c r="D1783"/>
    </row>
    <row r="1784" spans="1:4" x14ac:dyDescent="0.35">
      <c r="A1784"/>
      <c r="B1784"/>
      <c r="C1784"/>
      <c r="D1784"/>
    </row>
    <row r="1785" spans="1:4" x14ac:dyDescent="0.35">
      <c r="A1785"/>
      <c r="B1785"/>
      <c r="C1785"/>
      <c r="D1785"/>
    </row>
    <row r="1786" spans="1:4" x14ac:dyDescent="0.35">
      <c r="A1786"/>
      <c r="B1786"/>
      <c r="C1786"/>
      <c r="D1786"/>
    </row>
    <row r="1787" spans="1:4" x14ac:dyDescent="0.35">
      <c r="A1787"/>
      <c r="B1787"/>
      <c r="C1787"/>
      <c r="D1787"/>
    </row>
    <row r="1788" spans="1:4" x14ac:dyDescent="0.35">
      <c r="A1788"/>
      <c r="B1788"/>
      <c r="C1788"/>
      <c r="D1788"/>
    </row>
    <row r="1789" spans="1:4" x14ac:dyDescent="0.35">
      <c r="A1789"/>
      <c r="B1789"/>
      <c r="C1789"/>
      <c r="D1789"/>
    </row>
    <row r="1790" spans="1:4" x14ac:dyDescent="0.35">
      <c r="A1790"/>
      <c r="B1790"/>
      <c r="C1790"/>
      <c r="D1790"/>
    </row>
    <row r="1791" spans="1:4" x14ac:dyDescent="0.35">
      <c r="A1791"/>
      <c r="B1791"/>
      <c r="C1791"/>
      <c r="D1791"/>
    </row>
    <row r="1792" spans="1:4" x14ac:dyDescent="0.35">
      <c r="A1792"/>
      <c r="B1792"/>
      <c r="C1792"/>
      <c r="D1792"/>
    </row>
    <row r="1793" spans="1:4" x14ac:dyDescent="0.35">
      <c r="A1793"/>
      <c r="B1793"/>
      <c r="C1793"/>
      <c r="D1793"/>
    </row>
    <row r="1794" spans="1:4" x14ac:dyDescent="0.35">
      <c r="A1794"/>
      <c r="B1794"/>
      <c r="C1794"/>
      <c r="D1794"/>
    </row>
    <row r="1795" spans="1:4" x14ac:dyDescent="0.35">
      <c r="A1795"/>
      <c r="B1795"/>
      <c r="C1795"/>
      <c r="D1795"/>
    </row>
    <row r="1796" spans="1:4" x14ac:dyDescent="0.35">
      <c r="A1796"/>
      <c r="B1796"/>
      <c r="C1796"/>
      <c r="D1796"/>
    </row>
    <row r="1797" spans="1:4" x14ac:dyDescent="0.35">
      <c r="A1797"/>
      <c r="B1797"/>
      <c r="C1797"/>
      <c r="D1797"/>
    </row>
    <row r="1798" spans="1:4" x14ac:dyDescent="0.35">
      <c r="A1798"/>
      <c r="B1798"/>
      <c r="C1798"/>
      <c r="D1798"/>
    </row>
    <row r="1799" spans="1:4" x14ac:dyDescent="0.35">
      <c r="A1799"/>
      <c r="B1799"/>
      <c r="C1799"/>
      <c r="D1799"/>
    </row>
    <row r="1800" spans="1:4" x14ac:dyDescent="0.35">
      <c r="A1800"/>
      <c r="B1800"/>
      <c r="C1800"/>
      <c r="D1800"/>
    </row>
    <row r="1801" spans="1:4" x14ac:dyDescent="0.35">
      <c r="A1801"/>
      <c r="B1801"/>
      <c r="C1801"/>
      <c r="D1801"/>
    </row>
    <row r="1802" spans="1:4" x14ac:dyDescent="0.35">
      <c r="A1802"/>
      <c r="B1802"/>
      <c r="C1802"/>
      <c r="D1802"/>
    </row>
    <row r="1803" spans="1:4" x14ac:dyDescent="0.35">
      <c r="A1803"/>
      <c r="B1803"/>
      <c r="C1803"/>
      <c r="D1803"/>
    </row>
    <row r="1804" spans="1:4" x14ac:dyDescent="0.35">
      <c r="A1804"/>
      <c r="B1804"/>
      <c r="C1804"/>
      <c r="D1804"/>
    </row>
    <row r="1805" spans="1:4" x14ac:dyDescent="0.35">
      <c r="A1805"/>
      <c r="B1805"/>
      <c r="C1805"/>
      <c r="D1805"/>
    </row>
    <row r="1806" spans="1:4" x14ac:dyDescent="0.35">
      <c r="A1806"/>
      <c r="B1806"/>
      <c r="C1806"/>
      <c r="D1806"/>
    </row>
    <row r="1807" spans="1:4" x14ac:dyDescent="0.35">
      <c r="A1807"/>
      <c r="B1807"/>
      <c r="C1807"/>
      <c r="D1807"/>
    </row>
    <row r="1808" spans="1:4" x14ac:dyDescent="0.35">
      <c r="A1808"/>
      <c r="B1808"/>
      <c r="C1808"/>
      <c r="D1808"/>
    </row>
    <row r="1809" spans="1:4" x14ac:dyDescent="0.35">
      <c r="A1809"/>
      <c r="B1809"/>
      <c r="C1809"/>
      <c r="D1809"/>
    </row>
    <row r="1810" spans="1:4" x14ac:dyDescent="0.35">
      <c r="A1810"/>
      <c r="B1810"/>
      <c r="C1810"/>
      <c r="D1810"/>
    </row>
    <row r="1811" spans="1:4" x14ac:dyDescent="0.35">
      <c r="A1811"/>
      <c r="B1811"/>
      <c r="C1811"/>
      <c r="D1811"/>
    </row>
    <row r="1812" spans="1:4" x14ac:dyDescent="0.35">
      <c r="A1812"/>
      <c r="B1812"/>
      <c r="C1812"/>
      <c r="D1812"/>
    </row>
    <row r="1813" spans="1:4" x14ac:dyDescent="0.35">
      <c r="A1813"/>
      <c r="B1813"/>
      <c r="C1813"/>
      <c r="D1813"/>
    </row>
    <row r="1814" spans="1:4" x14ac:dyDescent="0.35">
      <c r="A1814"/>
      <c r="B1814"/>
      <c r="C1814"/>
      <c r="D1814"/>
    </row>
    <row r="1815" spans="1:4" x14ac:dyDescent="0.35">
      <c r="A1815"/>
      <c r="B1815"/>
      <c r="C1815"/>
      <c r="D1815"/>
    </row>
    <row r="1816" spans="1:4" x14ac:dyDescent="0.35">
      <c r="A1816"/>
      <c r="B1816"/>
      <c r="C1816"/>
      <c r="D1816"/>
    </row>
    <row r="1817" spans="1:4" x14ac:dyDescent="0.35">
      <c r="A1817"/>
      <c r="B1817"/>
      <c r="C1817"/>
      <c r="D1817"/>
    </row>
    <row r="1818" spans="1:4" x14ac:dyDescent="0.35">
      <c r="A1818"/>
      <c r="B1818"/>
      <c r="C1818"/>
      <c r="D1818"/>
    </row>
    <row r="1819" spans="1:4" x14ac:dyDescent="0.35">
      <c r="A1819"/>
      <c r="B1819"/>
      <c r="C1819"/>
      <c r="D1819"/>
    </row>
    <row r="1820" spans="1:4" x14ac:dyDescent="0.35">
      <c r="A1820"/>
      <c r="B1820"/>
      <c r="C1820"/>
      <c r="D1820"/>
    </row>
    <row r="1821" spans="1:4" x14ac:dyDescent="0.35">
      <c r="A1821"/>
      <c r="B1821"/>
      <c r="C1821"/>
      <c r="D1821"/>
    </row>
    <row r="1822" spans="1:4" x14ac:dyDescent="0.35">
      <c r="A1822"/>
      <c r="B1822"/>
      <c r="C1822"/>
      <c r="D1822"/>
    </row>
    <row r="1823" spans="1:4" x14ac:dyDescent="0.35">
      <c r="A1823"/>
      <c r="B1823"/>
      <c r="C1823"/>
      <c r="D1823"/>
    </row>
    <row r="1824" spans="1:4" x14ac:dyDescent="0.35">
      <c r="A1824"/>
      <c r="B1824"/>
      <c r="C1824"/>
      <c r="D1824"/>
    </row>
    <row r="1825" spans="1:4" x14ac:dyDescent="0.35">
      <c r="A1825"/>
      <c r="B1825"/>
      <c r="C1825"/>
      <c r="D1825"/>
    </row>
    <row r="1826" spans="1:4" x14ac:dyDescent="0.35">
      <c r="A1826"/>
      <c r="B1826"/>
      <c r="C1826"/>
      <c r="D1826"/>
    </row>
    <row r="1827" spans="1:4" x14ac:dyDescent="0.35">
      <c r="A1827"/>
      <c r="B1827"/>
      <c r="C1827"/>
      <c r="D1827"/>
    </row>
    <row r="1828" spans="1:4" x14ac:dyDescent="0.35">
      <c r="A1828"/>
      <c r="B1828"/>
      <c r="C1828"/>
      <c r="D1828"/>
    </row>
    <row r="1829" spans="1:4" x14ac:dyDescent="0.35">
      <c r="A1829"/>
      <c r="B1829"/>
      <c r="C1829"/>
      <c r="D1829"/>
    </row>
    <row r="1830" spans="1:4" x14ac:dyDescent="0.35">
      <c r="A1830"/>
      <c r="B1830"/>
      <c r="C1830"/>
      <c r="D1830"/>
    </row>
    <row r="1831" spans="1:4" x14ac:dyDescent="0.35">
      <c r="A1831"/>
      <c r="B1831"/>
      <c r="C1831"/>
      <c r="D1831"/>
    </row>
    <row r="1832" spans="1:4" x14ac:dyDescent="0.35">
      <c r="A1832"/>
      <c r="B1832"/>
      <c r="C1832"/>
      <c r="D1832"/>
    </row>
    <row r="1833" spans="1:4" x14ac:dyDescent="0.35">
      <c r="A1833"/>
      <c r="B1833"/>
      <c r="C1833"/>
      <c r="D1833"/>
    </row>
    <row r="1834" spans="1:4" x14ac:dyDescent="0.35">
      <c r="A1834"/>
      <c r="B1834"/>
      <c r="C1834"/>
      <c r="D1834"/>
    </row>
    <row r="1835" spans="1:4" x14ac:dyDescent="0.35">
      <c r="A1835"/>
      <c r="B1835"/>
      <c r="C1835"/>
      <c r="D1835"/>
    </row>
    <row r="1836" spans="1:4" x14ac:dyDescent="0.35">
      <c r="A1836"/>
      <c r="B1836"/>
      <c r="C1836"/>
      <c r="D1836"/>
    </row>
    <row r="1837" spans="1:4" x14ac:dyDescent="0.35">
      <c r="A1837"/>
      <c r="B1837"/>
      <c r="C1837"/>
      <c r="D1837"/>
    </row>
    <row r="1838" spans="1:4" x14ac:dyDescent="0.35">
      <c r="A1838"/>
      <c r="B1838"/>
      <c r="C1838"/>
      <c r="D1838"/>
    </row>
    <row r="1839" spans="1:4" x14ac:dyDescent="0.35">
      <c r="A1839"/>
      <c r="B1839"/>
      <c r="C1839"/>
      <c r="D1839"/>
    </row>
    <row r="1840" spans="1:4" x14ac:dyDescent="0.35">
      <c r="A1840"/>
      <c r="B1840"/>
      <c r="C1840"/>
      <c r="D1840"/>
    </row>
    <row r="1841" spans="1:4" x14ac:dyDescent="0.35">
      <c r="A1841"/>
      <c r="B1841"/>
      <c r="C1841"/>
      <c r="D1841"/>
    </row>
    <row r="1842" spans="1:4" x14ac:dyDescent="0.35">
      <c r="A1842"/>
      <c r="B1842"/>
      <c r="C1842"/>
      <c r="D1842"/>
    </row>
    <row r="1843" spans="1:4" x14ac:dyDescent="0.35">
      <c r="A1843"/>
      <c r="B1843"/>
      <c r="C1843"/>
      <c r="D1843"/>
    </row>
    <row r="1844" spans="1:4" x14ac:dyDescent="0.35">
      <c r="A1844"/>
      <c r="B1844"/>
      <c r="C1844"/>
      <c r="D1844"/>
    </row>
    <row r="1845" spans="1:4" x14ac:dyDescent="0.35">
      <c r="A1845"/>
      <c r="B1845"/>
      <c r="C1845"/>
      <c r="D1845"/>
    </row>
    <row r="1846" spans="1:4" x14ac:dyDescent="0.35">
      <c r="A1846"/>
      <c r="B1846"/>
      <c r="C1846"/>
      <c r="D1846"/>
    </row>
    <row r="1847" spans="1:4" x14ac:dyDescent="0.35">
      <c r="A1847"/>
      <c r="B1847"/>
      <c r="C1847"/>
      <c r="D1847"/>
    </row>
    <row r="1848" spans="1:4" x14ac:dyDescent="0.35">
      <c r="A1848"/>
      <c r="B1848"/>
      <c r="C1848"/>
      <c r="D1848"/>
    </row>
    <row r="1849" spans="1:4" x14ac:dyDescent="0.35">
      <c r="A1849"/>
      <c r="B1849"/>
      <c r="C1849"/>
      <c r="D1849"/>
    </row>
    <row r="1850" spans="1:4" x14ac:dyDescent="0.35">
      <c r="A1850"/>
      <c r="B1850"/>
      <c r="C1850"/>
      <c r="D1850"/>
    </row>
    <row r="1851" spans="1:4" x14ac:dyDescent="0.35">
      <c r="A1851"/>
      <c r="B1851"/>
      <c r="C1851"/>
      <c r="D1851"/>
    </row>
    <row r="1852" spans="1:4" x14ac:dyDescent="0.35">
      <c r="A1852"/>
      <c r="B1852"/>
      <c r="C1852"/>
      <c r="D1852"/>
    </row>
    <row r="1853" spans="1:4" x14ac:dyDescent="0.35">
      <c r="A1853"/>
      <c r="B1853"/>
      <c r="C1853"/>
      <c r="D1853"/>
    </row>
    <row r="1854" spans="1:4" x14ac:dyDescent="0.35">
      <c r="A1854"/>
      <c r="B1854"/>
      <c r="C1854"/>
      <c r="D1854"/>
    </row>
    <row r="1855" spans="1:4" x14ac:dyDescent="0.35">
      <c r="A1855"/>
      <c r="B1855"/>
      <c r="C1855"/>
      <c r="D1855"/>
    </row>
    <row r="1856" spans="1:4" x14ac:dyDescent="0.35">
      <c r="A1856"/>
      <c r="B1856"/>
      <c r="C1856"/>
      <c r="D1856"/>
    </row>
    <row r="1857" spans="1:4" x14ac:dyDescent="0.35">
      <c r="A1857"/>
      <c r="B1857"/>
      <c r="C1857"/>
      <c r="D1857"/>
    </row>
    <row r="1858" spans="1:4" x14ac:dyDescent="0.35">
      <c r="A1858"/>
      <c r="B1858"/>
      <c r="C1858"/>
      <c r="D1858"/>
    </row>
    <row r="1859" spans="1:4" x14ac:dyDescent="0.35">
      <c r="A1859"/>
      <c r="B1859"/>
      <c r="C1859"/>
      <c r="D1859"/>
    </row>
    <row r="1860" spans="1:4" x14ac:dyDescent="0.35">
      <c r="A1860"/>
      <c r="B1860"/>
      <c r="C1860"/>
      <c r="D1860"/>
    </row>
    <row r="1861" spans="1:4" x14ac:dyDescent="0.35">
      <c r="A1861"/>
      <c r="B1861"/>
      <c r="C1861"/>
      <c r="D1861"/>
    </row>
    <row r="1862" spans="1:4" x14ac:dyDescent="0.35">
      <c r="A1862"/>
      <c r="B1862"/>
      <c r="C1862"/>
      <c r="D1862"/>
    </row>
    <row r="1863" spans="1:4" x14ac:dyDescent="0.35">
      <c r="A1863"/>
      <c r="B1863"/>
      <c r="C1863"/>
      <c r="D1863"/>
    </row>
    <row r="1864" spans="1:4" x14ac:dyDescent="0.35">
      <c r="A1864"/>
      <c r="B1864"/>
      <c r="C1864"/>
      <c r="D1864"/>
    </row>
    <row r="1865" spans="1:4" x14ac:dyDescent="0.35">
      <c r="A1865"/>
      <c r="B1865"/>
      <c r="C1865"/>
      <c r="D1865"/>
    </row>
    <row r="1866" spans="1:4" x14ac:dyDescent="0.35">
      <c r="A1866"/>
      <c r="B1866"/>
      <c r="C1866"/>
      <c r="D1866"/>
    </row>
    <row r="1867" spans="1:4" x14ac:dyDescent="0.35">
      <c r="A1867"/>
      <c r="B1867"/>
      <c r="C1867"/>
      <c r="D1867"/>
    </row>
    <row r="1868" spans="1:4" x14ac:dyDescent="0.35">
      <c r="A1868"/>
      <c r="B1868"/>
      <c r="C1868"/>
      <c r="D1868"/>
    </row>
    <row r="1869" spans="1:4" x14ac:dyDescent="0.35">
      <c r="A1869"/>
      <c r="B1869"/>
      <c r="C1869"/>
      <c r="D1869"/>
    </row>
    <row r="1870" spans="1:4" x14ac:dyDescent="0.35">
      <c r="A1870"/>
      <c r="B1870"/>
      <c r="C1870"/>
      <c r="D1870"/>
    </row>
    <row r="1871" spans="1:4" x14ac:dyDescent="0.35">
      <c r="A1871"/>
      <c r="B1871"/>
      <c r="C1871"/>
      <c r="D1871"/>
    </row>
    <row r="1872" spans="1:4" x14ac:dyDescent="0.35">
      <c r="A1872"/>
      <c r="B1872"/>
      <c r="C1872"/>
      <c r="D1872"/>
    </row>
    <row r="1873" spans="1:4" x14ac:dyDescent="0.35">
      <c r="A1873"/>
      <c r="B1873"/>
      <c r="C1873"/>
      <c r="D1873"/>
    </row>
    <row r="1874" spans="1:4" x14ac:dyDescent="0.35">
      <c r="A1874"/>
      <c r="B1874"/>
      <c r="C1874"/>
      <c r="D1874"/>
    </row>
    <row r="1875" spans="1:4" x14ac:dyDescent="0.35">
      <c r="A1875"/>
      <c r="B1875"/>
      <c r="C1875"/>
      <c r="D1875"/>
    </row>
    <row r="1876" spans="1:4" x14ac:dyDescent="0.35">
      <c r="A1876"/>
      <c r="B1876"/>
      <c r="C1876"/>
      <c r="D1876"/>
    </row>
    <row r="1877" spans="1:4" x14ac:dyDescent="0.35">
      <c r="A1877"/>
      <c r="B1877"/>
      <c r="C1877"/>
      <c r="D1877"/>
    </row>
    <row r="1878" spans="1:4" x14ac:dyDescent="0.35">
      <c r="A1878"/>
      <c r="B1878"/>
      <c r="C1878"/>
      <c r="D1878"/>
    </row>
    <row r="1879" spans="1:4" x14ac:dyDescent="0.35">
      <c r="A1879"/>
      <c r="B1879"/>
      <c r="C1879"/>
      <c r="D1879"/>
    </row>
    <row r="1880" spans="1:4" x14ac:dyDescent="0.35">
      <c r="A1880"/>
      <c r="B1880"/>
      <c r="C1880"/>
      <c r="D1880"/>
    </row>
    <row r="1881" spans="1:4" x14ac:dyDescent="0.35">
      <c r="A1881"/>
      <c r="B1881"/>
      <c r="C1881"/>
      <c r="D1881"/>
    </row>
    <row r="1882" spans="1:4" x14ac:dyDescent="0.35">
      <c r="A1882"/>
      <c r="B1882"/>
      <c r="C1882"/>
      <c r="D1882"/>
    </row>
    <row r="1883" spans="1:4" x14ac:dyDescent="0.35">
      <c r="A1883"/>
      <c r="B1883"/>
      <c r="C1883"/>
      <c r="D1883"/>
    </row>
    <row r="1884" spans="1:4" x14ac:dyDescent="0.35">
      <c r="A1884"/>
      <c r="B1884"/>
      <c r="C1884"/>
      <c r="D1884"/>
    </row>
    <row r="1885" spans="1:4" x14ac:dyDescent="0.35">
      <c r="A1885"/>
      <c r="B1885"/>
      <c r="C1885"/>
      <c r="D1885"/>
    </row>
    <row r="1886" spans="1:4" x14ac:dyDescent="0.35">
      <c r="A1886"/>
      <c r="B1886"/>
      <c r="C1886"/>
      <c r="D1886"/>
    </row>
    <row r="1887" spans="1:4" x14ac:dyDescent="0.35">
      <c r="A1887"/>
      <c r="B1887"/>
      <c r="C1887"/>
      <c r="D1887"/>
    </row>
    <row r="1888" spans="1:4" x14ac:dyDescent="0.35">
      <c r="A1888"/>
      <c r="B1888"/>
      <c r="C1888"/>
      <c r="D1888"/>
    </row>
    <row r="1889" spans="1:4" x14ac:dyDescent="0.35">
      <c r="A1889"/>
      <c r="B1889"/>
      <c r="C1889"/>
      <c r="D1889"/>
    </row>
    <row r="1890" spans="1:4" x14ac:dyDescent="0.35">
      <c r="A1890"/>
      <c r="B1890"/>
      <c r="C1890"/>
      <c r="D1890"/>
    </row>
    <row r="1891" spans="1:4" x14ac:dyDescent="0.35">
      <c r="A1891"/>
      <c r="B1891"/>
      <c r="C1891"/>
      <c r="D1891"/>
    </row>
    <row r="1892" spans="1:4" x14ac:dyDescent="0.35">
      <c r="A1892"/>
      <c r="B1892"/>
      <c r="C1892"/>
      <c r="D1892"/>
    </row>
    <row r="1893" spans="1:4" x14ac:dyDescent="0.35">
      <c r="A1893"/>
      <c r="B1893"/>
      <c r="C1893"/>
      <c r="D1893"/>
    </row>
    <row r="1894" spans="1:4" x14ac:dyDescent="0.35">
      <c r="A1894"/>
      <c r="B1894"/>
      <c r="C1894"/>
      <c r="D1894"/>
    </row>
    <row r="1895" spans="1:4" x14ac:dyDescent="0.35">
      <c r="A1895"/>
      <c r="B1895"/>
      <c r="C1895"/>
      <c r="D1895"/>
    </row>
    <row r="1896" spans="1:4" x14ac:dyDescent="0.35">
      <c r="A1896"/>
      <c r="B1896"/>
      <c r="C1896"/>
      <c r="D1896"/>
    </row>
    <row r="1897" spans="1:4" x14ac:dyDescent="0.35">
      <c r="A1897"/>
      <c r="B1897"/>
      <c r="C1897"/>
      <c r="D1897"/>
    </row>
    <row r="1898" spans="1:4" x14ac:dyDescent="0.35">
      <c r="A1898"/>
      <c r="B1898"/>
      <c r="C1898"/>
      <c r="D1898"/>
    </row>
    <row r="1899" spans="1:4" x14ac:dyDescent="0.35">
      <c r="A1899"/>
      <c r="B1899"/>
      <c r="C1899"/>
      <c r="D1899"/>
    </row>
    <row r="1900" spans="1:4" x14ac:dyDescent="0.35">
      <c r="A1900"/>
      <c r="B1900"/>
      <c r="C1900"/>
      <c r="D1900"/>
    </row>
    <row r="1901" spans="1:4" x14ac:dyDescent="0.35">
      <c r="A1901"/>
      <c r="B1901"/>
      <c r="C1901"/>
      <c r="D1901"/>
    </row>
    <row r="1902" spans="1:4" x14ac:dyDescent="0.35">
      <c r="A1902"/>
      <c r="B1902"/>
      <c r="C1902"/>
      <c r="D1902"/>
    </row>
    <row r="1903" spans="1:4" x14ac:dyDescent="0.35">
      <c r="A1903"/>
      <c r="B1903"/>
      <c r="C1903"/>
      <c r="D1903"/>
    </row>
    <row r="1904" spans="1:4" x14ac:dyDescent="0.35">
      <c r="A1904"/>
      <c r="B1904"/>
      <c r="C1904"/>
      <c r="D1904"/>
    </row>
    <row r="1905" spans="1:4" x14ac:dyDescent="0.35">
      <c r="A1905"/>
      <c r="B1905"/>
      <c r="C1905"/>
      <c r="D1905"/>
    </row>
    <row r="1906" spans="1:4" x14ac:dyDescent="0.35">
      <c r="A1906"/>
      <c r="B1906"/>
      <c r="C1906"/>
      <c r="D1906"/>
    </row>
    <row r="1907" spans="1:4" x14ac:dyDescent="0.35">
      <c r="A1907"/>
      <c r="B1907"/>
      <c r="C1907"/>
      <c r="D1907"/>
    </row>
    <row r="1908" spans="1:4" x14ac:dyDescent="0.35">
      <c r="A1908"/>
      <c r="B1908"/>
      <c r="C1908"/>
      <c r="D1908"/>
    </row>
    <row r="1909" spans="1:4" x14ac:dyDescent="0.35">
      <c r="A1909"/>
      <c r="B1909"/>
      <c r="C1909"/>
      <c r="D1909"/>
    </row>
    <row r="1910" spans="1:4" x14ac:dyDescent="0.35">
      <c r="A1910"/>
      <c r="B1910"/>
      <c r="C1910"/>
      <c r="D1910"/>
    </row>
    <row r="1911" spans="1:4" x14ac:dyDescent="0.35">
      <c r="A1911"/>
      <c r="B1911"/>
      <c r="C1911"/>
      <c r="D1911"/>
    </row>
    <row r="1912" spans="1:4" x14ac:dyDescent="0.35">
      <c r="A1912"/>
      <c r="B1912"/>
      <c r="C1912"/>
      <c r="D1912"/>
    </row>
    <row r="1913" spans="1:4" x14ac:dyDescent="0.35">
      <c r="A1913"/>
      <c r="B1913"/>
      <c r="C1913"/>
      <c r="D1913"/>
    </row>
    <row r="1914" spans="1:4" x14ac:dyDescent="0.35">
      <c r="A1914"/>
      <c r="B1914"/>
      <c r="C1914"/>
      <c r="D1914"/>
    </row>
    <row r="1915" spans="1:4" x14ac:dyDescent="0.35">
      <c r="A1915"/>
      <c r="B1915"/>
      <c r="C1915"/>
      <c r="D1915"/>
    </row>
    <row r="1916" spans="1:4" x14ac:dyDescent="0.35">
      <c r="A1916"/>
      <c r="B1916"/>
      <c r="C1916"/>
      <c r="D1916"/>
    </row>
    <row r="1917" spans="1:4" x14ac:dyDescent="0.35">
      <c r="A1917"/>
      <c r="B1917"/>
      <c r="C1917"/>
      <c r="D1917"/>
    </row>
    <row r="1918" spans="1:4" x14ac:dyDescent="0.35">
      <c r="A1918"/>
      <c r="B1918"/>
      <c r="C1918"/>
      <c r="D1918"/>
    </row>
    <row r="1919" spans="1:4" x14ac:dyDescent="0.35">
      <c r="A1919"/>
      <c r="B1919"/>
      <c r="C1919"/>
      <c r="D1919"/>
    </row>
    <row r="1920" spans="1:4" x14ac:dyDescent="0.35">
      <c r="A1920"/>
      <c r="B1920"/>
      <c r="C1920"/>
      <c r="D1920"/>
    </row>
    <row r="1921" spans="1:4" x14ac:dyDescent="0.35">
      <c r="A1921"/>
      <c r="B1921"/>
      <c r="C1921"/>
      <c r="D1921"/>
    </row>
    <row r="1922" spans="1:4" x14ac:dyDescent="0.35">
      <c r="A1922"/>
      <c r="B1922"/>
      <c r="C1922"/>
      <c r="D1922"/>
    </row>
    <row r="1923" spans="1:4" x14ac:dyDescent="0.35">
      <c r="A1923"/>
      <c r="B1923"/>
      <c r="C1923"/>
      <c r="D1923"/>
    </row>
    <row r="1924" spans="1:4" x14ac:dyDescent="0.35">
      <c r="A1924"/>
      <c r="B1924"/>
      <c r="C1924"/>
      <c r="D1924"/>
    </row>
    <row r="1925" spans="1:4" x14ac:dyDescent="0.35">
      <c r="A1925"/>
      <c r="B1925"/>
      <c r="C1925"/>
      <c r="D1925"/>
    </row>
    <row r="1926" spans="1:4" x14ac:dyDescent="0.35">
      <c r="A1926"/>
      <c r="B1926"/>
      <c r="C1926"/>
      <c r="D1926"/>
    </row>
    <row r="1927" spans="1:4" x14ac:dyDescent="0.35">
      <c r="A1927"/>
      <c r="B1927"/>
      <c r="C1927"/>
      <c r="D1927"/>
    </row>
    <row r="1928" spans="1:4" x14ac:dyDescent="0.35">
      <c r="A1928"/>
      <c r="B1928"/>
      <c r="C1928"/>
      <c r="D1928"/>
    </row>
    <row r="1929" spans="1:4" x14ac:dyDescent="0.35">
      <c r="A1929"/>
      <c r="B1929"/>
      <c r="C1929"/>
      <c r="D1929"/>
    </row>
    <row r="1930" spans="1:4" x14ac:dyDescent="0.35">
      <c r="A1930"/>
      <c r="B1930"/>
      <c r="C1930"/>
      <c r="D1930"/>
    </row>
    <row r="1931" spans="1:4" x14ac:dyDescent="0.35">
      <c r="A1931"/>
      <c r="B1931"/>
      <c r="C1931"/>
      <c r="D1931"/>
    </row>
    <row r="1932" spans="1:4" x14ac:dyDescent="0.35">
      <c r="A1932"/>
      <c r="B1932"/>
      <c r="C1932"/>
      <c r="D1932"/>
    </row>
    <row r="1933" spans="1:4" x14ac:dyDescent="0.35">
      <c r="A1933"/>
      <c r="B1933"/>
      <c r="C1933"/>
      <c r="D1933"/>
    </row>
    <row r="1934" spans="1:4" x14ac:dyDescent="0.35">
      <c r="A1934"/>
      <c r="B1934"/>
      <c r="C1934"/>
      <c r="D1934"/>
    </row>
    <row r="1935" spans="1:4" x14ac:dyDescent="0.35">
      <c r="A1935"/>
      <c r="B1935"/>
      <c r="C1935"/>
      <c r="D1935"/>
    </row>
    <row r="1936" spans="1:4" x14ac:dyDescent="0.35">
      <c r="A1936"/>
      <c r="B1936"/>
      <c r="C1936"/>
      <c r="D1936"/>
    </row>
    <row r="1937" spans="1:4" x14ac:dyDescent="0.35">
      <c r="A1937"/>
      <c r="B1937"/>
      <c r="C1937"/>
      <c r="D1937"/>
    </row>
    <row r="1938" spans="1:4" x14ac:dyDescent="0.35">
      <c r="A1938"/>
      <c r="B1938"/>
      <c r="C1938"/>
      <c r="D1938"/>
    </row>
    <row r="1939" spans="1:4" x14ac:dyDescent="0.35">
      <c r="A1939"/>
      <c r="B1939"/>
      <c r="C1939"/>
      <c r="D1939"/>
    </row>
    <row r="1940" spans="1:4" x14ac:dyDescent="0.35">
      <c r="A1940"/>
      <c r="B1940"/>
      <c r="C1940"/>
      <c r="D1940"/>
    </row>
    <row r="1941" spans="1:4" x14ac:dyDescent="0.35">
      <c r="A1941"/>
      <c r="B1941"/>
      <c r="C1941"/>
      <c r="D1941"/>
    </row>
    <row r="1942" spans="1:4" x14ac:dyDescent="0.35">
      <c r="A1942"/>
      <c r="B1942"/>
      <c r="C1942"/>
      <c r="D1942"/>
    </row>
    <row r="1943" spans="1:4" x14ac:dyDescent="0.35">
      <c r="A1943"/>
      <c r="B1943"/>
      <c r="C1943"/>
      <c r="D1943"/>
    </row>
    <row r="1944" spans="1:4" x14ac:dyDescent="0.35">
      <c r="A1944"/>
      <c r="B1944"/>
      <c r="C1944"/>
      <c r="D1944"/>
    </row>
    <row r="1945" spans="1:4" x14ac:dyDescent="0.35">
      <c r="A1945"/>
      <c r="B1945"/>
      <c r="C1945"/>
      <c r="D1945"/>
    </row>
    <row r="1946" spans="1:4" x14ac:dyDescent="0.35">
      <c r="A1946"/>
      <c r="B1946"/>
      <c r="C1946"/>
      <c r="D1946"/>
    </row>
    <row r="1947" spans="1:4" x14ac:dyDescent="0.35">
      <c r="A1947"/>
      <c r="B1947"/>
      <c r="C1947"/>
      <c r="D1947"/>
    </row>
    <row r="1948" spans="1:4" x14ac:dyDescent="0.35">
      <c r="A1948"/>
      <c r="B1948"/>
      <c r="C1948"/>
      <c r="D1948"/>
    </row>
    <row r="1949" spans="1:4" x14ac:dyDescent="0.35">
      <c r="A1949"/>
      <c r="B1949"/>
      <c r="C1949"/>
      <c r="D1949"/>
    </row>
    <row r="1950" spans="1:4" x14ac:dyDescent="0.35">
      <c r="A1950"/>
      <c r="B1950"/>
      <c r="C1950"/>
      <c r="D1950"/>
    </row>
    <row r="1951" spans="1:4" x14ac:dyDescent="0.35">
      <c r="A1951"/>
      <c r="B1951"/>
      <c r="C1951"/>
      <c r="D1951"/>
    </row>
    <row r="1952" spans="1:4" x14ac:dyDescent="0.35">
      <c r="A1952"/>
      <c r="B1952"/>
      <c r="C1952"/>
      <c r="D1952"/>
    </row>
    <row r="1953" spans="1:4" x14ac:dyDescent="0.35">
      <c r="A1953"/>
      <c r="B1953"/>
      <c r="C1953"/>
      <c r="D1953"/>
    </row>
    <row r="1954" spans="1:4" x14ac:dyDescent="0.35">
      <c r="A1954"/>
      <c r="B1954"/>
      <c r="C1954"/>
      <c r="D1954"/>
    </row>
    <row r="1955" spans="1:4" x14ac:dyDescent="0.35">
      <c r="A1955"/>
      <c r="B1955"/>
      <c r="C1955"/>
      <c r="D1955"/>
    </row>
    <row r="1956" spans="1:4" x14ac:dyDescent="0.35">
      <c r="A1956"/>
      <c r="B1956"/>
      <c r="C1956"/>
      <c r="D1956"/>
    </row>
    <row r="1957" spans="1:4" x14ac:dyDescent="0.35">
      <c r="A1957"/>
      <c r="B1957"/>
      <c r="C1957"/>
      <c r="D1957"/>
    </row>
    <row r="1958" spans="1:4" x14ac:dyDescent="0.35">
      <c r="A1958"/>
      <c r="B1958"/>
      <c r="C1958"/>
      <c r="D1958"/>
    </row>
    <row r="1959" spans="1:4" x14ac:dyDescent="0.35">
      <c r="A1959"/>
      <c r="B1959"/>
      <c r="C1959"/>
      <c r="D1959"/>
    </row>
    <row r="1960" spans="1:4" x14ac:dyDescent="0.35">
      <c r="A1960"/>
      <c r="B1960"/>
      <c r="C1960"/>
      <c r="D1960"/>
    </row>
    <row r="1961" spans="1:4" x14ac:dyDescent="0.35">
      <c r="A1961"/>
      <c r="B1961"/>
      <c r="C1961"/>
      <c r="D1961"/>
    </row>
    <row r="1962" spans="1:4" x14ac:dyDescent="0.35">
      <c r="A1962"/>
      <c r="B1962"/>
      <c r="C1962"/>
      <c r="D1962"/>
    </row>
    <row r="1963" spans="1:4" x14ac:dyDescent="0.35">
      <c r="A1963"/>
      <c r="B1963"/>
      <c r="C1963"/>
      <c r="D1963"/>
    </row>
    <row r="1964" spans="1:4" x14ac:dyDescent="0.35">
      <c r="A1964"/>
      <c r="B1964"/>
      <c r="C1964"/>
      <c r="D1964"/>
    </row>
    <row r="1965" spans="1:4" x14ac:dyDescent="0.35">
      <c r="A1965"/>
      <c r="B1965"/>
      <c r="C1965"/>
      <c r="D1965"/>
    </row>
    <row r="1966" spans="1:4" x14ac:dyDescent="0.35">
      <c r="A1966"/>
      <c r="B1966"/>
      <c r="C1966"/>
      <c r="D1966"/>
    </row>
    <row r="1967" spans="1:4" x14ac:dyDescent="0.35">
      <c r="A1967"/>
      <c r="B1967"/>
      <c r="C1967"/>
      <c r="D1967"/>
    </row>
    <row r="1968" spans="1:4" x14ac:dyDescent="0.35">
      <c r="A1968"/>
      <c r="B1968"/>
      <c r="C1968"/>
      <c r="D1968"/>
    </row>
    <row r="1969" spans="1:4" x14ac:dyDescent="0.35">
      <c r="A1969"/>
      <c r="B1969"/>
      <c r="C1969"/>
      <c r="D1969"/>
    </row>
    <row r="1970" spans="1:4" x14ac:dyDescent="0.35">
      <c r="A1970"/>
      <c r="B1970"/>
      <c r="C1970"/>
      <c r="D1970"/>
    </row>
    <row r="1971" spans="1:4" x14ac:dyDescent="0.35">
      <c r="A1971"/>
      <c r="B1971"/>
      <c r="C1971"/>
      <c r="D1971"/>
    </row>
    <row r="1972" spans="1:4" x14ac:dyDescent="0.35">
      <c r="A1972"/>
      <c r="B1972"/>
      <c r="C1972"/>
      <c r="D1972"/>
    </row>
    <row r="1973" spans="1:4" x14ac:dyDescent="0.35">
      <c r="A1973"/>
      <c r="B1973"/>
      <c r="C1973"/>
      <c r="D1973"/>
    </row>
    <row r="1974" spans="1:4" x14ac:dyDescent="0.35">
      <c r="A1974"/>
      <c r="B1974"/>
      <c r="C1974"/>
      <c r="D1974"/>
    </row>
    <row r="1975" spans="1:4" x14ac:dyDescent="0.35">
      <c r="A1975"/>
      <c r="B1975"/>
      <c r="C1975"/>
      <c r="D1975"/>
    </row>
    <row r="1976" spans="1:4" x14ac:dyDescent="0.35">
      <c r="A1976"/>
      <c r="B1976"/>
      <c r="C1976"/>
      <c r="D1976"/>
    </row>
    <row r="1977" spans="1:4" x14ac:dyDescent="0.35">
      <c r="A1977"/>
      <c r="B1977"/>
      <c r="C1977"/>
      <c r="D1977"/>
    </row>
    <row r="1978" spans="1:4" x14ac:dyDescent="0.35">
      <c r="A1978"/>
      <c r="B1978"/>
      <c r="C1978"/>
      <c r="D1978"/>
    </row>
    <row r="1979" spans="1:4" x14ac:dyDescent="0.35">
      <c r="A1979"/>
      <c r="B1979"/>
      <c r="C1979"/>
      <c r="D1979"/>
    </row>
    <row r="1980" spans="1:4" x14ac:dyDescent="0.35">
      <c r="A1980"/>
      <c r="B1980"/>
      <c r="C1980"/>
      <c r="D1980"/>
    </row>
    <row r="1981" spans="1:4" x14ac:dyDescent="0.35">
      <c r="A1981"/>
      <c r="B1981"/>
      <c r="C1981"/>
      <c r="D1981"/>
    </row>
    <row r="1982" spans="1:4" x14ac:dyDescent="0.35">
      <c r="A1982"/>
      <c r="B1982"/>
      <c r="C1982"/>
      <c r="D1982"/>
    </row>
    <row r="1983" spans="1:4" x14ac:dyDescent="0.35">
      <c r="A1983"/>
      <c r="B1983"/>
      <c r="C1983"/>
      <c r="D1983"/>
    </row>
    <row r="1984" spans="1:4" x14ac:dyDescent="0.35">
      <c r="A1984"/>
      <c r="B1984"/>
      <c r="C1984"/>
      <c r="D1984"/>
    </row>
    <row r="1985" spans="1:4" x14ac:dyDescent="0.35">
      <c r="A1985"/>
      <c r="B1985"/>
      <c r="C1985"/>
      <c r="D1985"/>
    </row>
    <row r="1986" spans="1:4" x14ac:dyDescent="0.35">
      <c r="A1986"/>
      <c r="B1986"/>
      <c r="C1986"/>
      <c r="D1986"/>
    </row>
    <row r="1987" spans="1:4" x14ac:dyDescent="0.35">
      <c r="A1987"/>
      <c r="B1987"/>
      <c r="C1987"/>
      <c r="D1987"/>
    </row>
    <row r="1988" spans="1:4" x14ac:dyDescent="0.35">
      <c r="A1988"/>
      <c r="B1988"/>
      <c r="C1988"/>
      <c r="D1988"/>
    </row>
    <row r="1989" spans="1:4" x14ac:dyDescent="0.35">
      <c r="A1989"/>
      <c r="B1989"/>
      <c r="C1989"/>
      <c r="D1989"/>
    </row>
    <row r="1990" spans="1:4" x14ac:dyDescent="0.35">
      <c r="A1990"/>
      <c r="B1990"/>
      <c r="C1990"/>
      <c r="D1990"/>
    </row>
    <row r="1991" spans="1:4" x14ac:dyDescent="0.35">
      <c r="A1991"/>
      <c r="B1991"/>
      <c r="C1991"/>
      <c r="D1991"/>
    </row>
    <row r="1992" spans="1:4" x14ac:dyDescent="0.35">
      <c r="A1992"/>
      <c r="B1992"/>
      <c r="C1992"/>
      <c r="D1992"/>
    </row>
    <row r="1993" spans="1:4" x14ac:dyDescent="0.35">
      <c r="A1993"/>
      <c r="B1993"/>
      <c r="C1993"/>
      <c r="D1993"/>
    </row>
    <row r="1994" spans="1:4" x14ac:dyDescent="0.35">
      <c r="A1994"/>
      <c r="B1994"/>
      <c r="C1994"/>
      <c r="D1994"/>
    </row>
    <row r="1995" spans="1:4" x14ac:dyDescent="0.35">
      <c r="A1995"/>
      <c r="B1995"/>
      <c r="C1995"/>
      <c r="D1995"/>
    </row>
    <row r="1996" spans="1:4" x14ac:dyDescent="0.35">
      <c r="A1996"/>
      <c r="B1996"/>
      <c r="C1996"/>
      <c r="D1996"/>
    </row>
    <row r="1997" spans="1:4" x14ac:dyDescent="0.35">
      <c r="A1997"/>
      <c r="B1997"/>
      <c r="C1997"/>
      <c r="D1997"/>
    </row>
    <row r="1998" spans="1:4" x14ac:dyDescent="0.35">
      <c r="A1998"/>
      <c r="B1998"/>
      <c r="C1998"/>
      <c r="D1998"/>
    </row>
    <row r="1999" spans="1:4" x14ac:dyDescent="0.35">
      <c r="A1999"/>
      <c r="B1999"/>
      <c r="C1999"/>
      <c r="D1999"/>
    </row>
    <row r="2000" spans="1:4" x14ac:dyDescent="0.35">
      <c r="A2000"/>
      <c r="B2000"/>
      <c r="C2000"/>
      <c r="D2000"/>
    </row>
    <row r="2001" spans="1:4" x14ac:dyDescent="0.35">
      <c r="A2001"/>
      <c r="B2001"/>
      <c r="C2001"/>
      <c r="D2001"/>
    </row>
    <row r="2002" spans="1:4" x14ac:dyDescent="0.35">
      <c r="A2002"/>
      <c r="B2002"/>
      <c r="C2002"/>
      <c r="D2002"/>
    </row>
    <row r="2003" spans="1:4" x14ac:dyDescent="0.35">
      <c r="A2003"/>
      <c r="B2003"/>
      <c r="C2003"/>
      <c r="D2003"/>
    </row>
    <row r="2004" spans="1:4" x14ac:dyDescent="0.35">
      <c r="A2004"/>
      <c r="B2004"/>
      <c r="C2004"/>
      <c r="D2004"/>
    </row>
    <row r="2005" spans="1:4" x14ac:dyDescent="0.35">
      <c r="A2005"/>
      <c r="B2005"/>
      <c r="C2005"/>
      <c r="D2005"/>
    </row>
    <row r="2006" spans="1:4" x14ac:dyDescent="0.35">
      <c r="A2006"/>
      <c r="B2006"/>
      <c r="C2006"/>
      <c r="D2006"/>
    </row>
    <row r="2007" spans="1:4" x14ac:dyDescent="0.35">
      <c r="A2007"/>
      <c r="B2007"/>
      <c r="C2007"/>
      <c r="D2007"/>
    </row>
  </sheetData>
  <autoFilter ref="A1:N888" xr:uid="{00000000-0009-0000-0000-000002000000}"/>
  <mergeCells count="3">
    <mergeCell ref="F3:G3"/>
    <mergeCell ref="L21:M21"/>
    <mergeCell ref="N6:O6"/>
  </mergeCells>
  <phoneticPr fontId="6" type="noConversion"/>
  <conditionalFormatting sqref="A73:A74">
    <cfRule type="duplicateValues" dxfId="169" priority="5"/>
  </conditionalFormatting>
  <conditionalFormatting sqref="A151">
    <cfRule type="duplicateValues" dxfId="168" priority="4"/>
  </conditionalFormatting>
  <conditionalFormatting sqref="A189">
    <cfRule type="duplicateValues" dxfId="167" priority="3"/>
  </conditionalFormatting>
  <conditionalFormatting sqref="A265">
    <cfRule type="duplicateValues" dxfId="166" priority="2"/>
  </conditionalFormatting>
  <conditionalFormatting sqref="A1051:A1062">
    <cfRule type="expression" dxfId="165" priority="1" stopIfTrue="1">
      <formula>COUNTIF($A:$A,$U:$U)</formula>
    </cfRule>
  </conditionalFormatting>
  <conditionalFormatting sqref="A266:A277 A190:A264 A152:A188 A3:A72 A75:A150">
    <cfRule type="duplicateValues" dxfId="164" priority="6"/>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76"/>
  <sheetViews>
    <sheetView topLeftCell="A148" zoomScale="75" zoomScaleNormal="75" zoomScalePageLayoutView="70" workbookViewId="0">
      <selection activeCell="C176" sqref="C176"/>
    </sheetView>
  </sheetViews>
  <sheetFormatPr defaultColWidth="8.86328125" defaultRowHeight="12.75" outlineLevelCol="1" x14ac:dyDescent="0.35"/>
  <cols>
    <col min="1" max="1" width="6.265625" style="26" customWidth="1"/>
    <col min="2" max="2" width="31.1328125" style="26" customWidth="1"/>
    <col min="3" max="3" width="32.265625" style="26" customWidth="1"/>
    <col min="4" max="4" width="21.3984375" style="26" customWidth="1" outlineLevel="1"/>
    <col min="5" max="5" width="14.3984375" style="26" customWidth="1" outlineLevel="1"/>
    <col min="6" max="6" width="19.1328125" style="26" customWidth="1" outlineLevel="1"/>
    <col min="7" max="7" width="20.265625" style="26" customWidth="1" outlineLevel="1"/>
    <col min="8" max="8" width="17.59765625" style="26" customWidth="1" outlineLevel="1"/>
    <col min="9" max="9" width="17.265625" style="26" customWidth="1"/>
    <col min="10" max="10" width="19.73046875" style="26" customWidth="1"/>
    <col min="11" max="11" width="16" style="26" customWidth="1"/>
    <col min="12" max="12" width="13.1328125" style="26" customWidth="1"/>
    <col min="13" max="13" width="12.86328125" style="26" customWidth="1"/>
    <col min="14" max="14" width="16.265625" style="26" customWidth="1"/>
    <col min="15" max="15" width="15.3984375" style="26" customWidth="1"/>
    <col min="16" max="16" width="8.86328125" style="26"/>
    <col min="17" max="17" width="11" style="26" bestFit="1" customWidth="1"/>
    <col min="18" max="256" width="8.86328125" style="26"/>
    <col min="257" max="257" width="6.265625" style="26" customWidth="1"/>
    <col min="258" max="258" width="31.1328125" style="26" customWidth="1"/>
    <col min="259" max="259" width="32.265625" style="26" customWidth="1"/>
    <col min="260" max="260" width="16.86328125" style="26" customWidth="1"/>
    <col min="261" max="261" width="14.3984375" style="26" customWidth="1"/>
    <col min="262" max="262" width="19.1328125" style="26" customWidth="1"/>
    <col min="263" max="263" width="14.3984375" style="26" customWidth="1"/>
    <col min="264" max="264" width="22.86328125" style="26" customWidth="1"/>
    <col min="265" max="265" width="15.3984375" style="26" customWidth="1"/>
    <col min="266" max="266" width="13.73046875" style="26" customWidth="1"/>
    <col min="267" max="267" width="14.86328125" style="26" customWidth="1"/>
    <col min="268" max="268" width="13.1328125" style="26" customWidth="1"/>
    <col min="269" max="269" width="12.86328125" style="26" customWidth="1"/>
    <col min="270" max="270" width="16.265625" style="26" customWidth="1"/>
    <col min="271" max="271" width="15.3984375" style="26" customWidth="1"/>
    <col min="272" max="272" width="8.86328125" style="26"/>
    <col min="273" max="273" width="11" style="26" bestFit="1" customWidth="1"/>
    <col min="274" max="512" width="8.86328125" style="26"/>
    <col min="513" max="513" width="6.265625" style="26" customWidth="1"/>
    <col min="514" max="514" width="31.1328125" style="26" customWidth="1"/>
    <col min="515" max="515" width="32.265625" style="26" customWidth="1"/>
    <col min="516" max="516" width="16.86328125" style="26" customWidth="1"/>
    <col min="517" max="517" width="14.3984375" style="26" customWidth="1"/>
    <col min="518" max="518" width="19.1328125" style="26" customWidth="1"/>
    <col min="519" max="519" width="14.3984375" style="26" customWidth="1"/>
    <col min="520" max="520" width="22.86328125" style="26" customWidth="1"/>
    <col min="521" max="521" width="15.3984375" style="26" customWidth="1"/>
    <col min="522" max="522" width="13.73046875" style="26" customWidth="1"/>
    <col min="523" max="523" width="14.86328125" style="26" customWidth="1"/>
    <col min="524" max="524" width="13.1328125" style="26" customWidth="1"/>
    <col min="525" max="525" width="12.86328125" style="26" customWidth="1"/>
    <col min="526" max="526" width="16.265625" style="26" customWidth="1"/>
    <col min="527" max="527" width="15.3984375" style="26" customWidth="1"/>
    <col min="528" max="528" width="8.86328125" style="26"/>
    <col min="529" max="529" width="11" style="26" bestFit="1" customWidth="1"/>
    <col min="530" max="768" width="8.86328125" style="26"/>
    <col min="769" max="769" width="6.265625" style="26" customWidth="1"/>
    <col min="770" max="770" width="31.1328125" style="26" customWidth="1"/>
    <col min="771" max="771" width="32.265625" style="26" customWidth="1"/>
    <col min="772" max="772" width="16.86328125" style="26" customWidth="1"/>
    <col min="773" max="773" width="14.3984375" style="26" customWidth="1"/>
    <col min="774" max="774" width="19.1328125" style="26" customWidth="1"/>
    <col min="775" max="775" width="14.3984375" style="26" customWidth="1"/>
    <col min="776" max="776" width="22.86328125" style="26" customWidth="1"/>
    <col min="777" max="777" width="15.3984375" style="26" customWidth="1"/>
    <col min="778" max="778" width="13.73046875" style="26" customWidth="1"/>
    <col min="779" max="779" width="14.86328125" style="26" customWidth="1"/>
    <col min="780" max="780" width="13.1328125" style="26" customWidth="1"/>
    <col min="781" max="781" width="12.86328125" style="26" customWidth="1"/>
    <col min="782" max="782" width="16.265625" style="26" customWidth="1"/>
    <col min="783" max="783" width="15.3984375" style="26" customWidth="1"/>
    <col min="784" max="784" width="8.86328125" style="26"/>
    <col min="785" max="785" width="11" style="26" bestFit="1" customWidth="1"/>
    <col min="786" max="1024" width="8.86328125" style="26"/>
    <col min="1025" max="1025" width="6.265625" style="26" customWidth="1"/>
    <col min="1026" max="1026" width="31.1328125" style="26" customWidth="1"/>
    <col min="1027" max="1027" width="32.265625" style="26" customWidth="1"/>
    <col min="1028" max="1028" width="16.86328125" style="26" customWidth="1"/>
    <col min="1029" max="1029" width="14.3984375" style="26" customWidth="1"/>
    <col min="1030" max="1030" width="19.1328125" style="26" customWidth="1"/>
    <col min="1031" max="1031" width="14.3984375" style="26" customWidth="1"/>
    <col min="1032" max="1032" width="22.86328125" style="26" customWidth="1"/>
    <col min="1033" max="1033" width="15.3984375" style="26" customWidth="1"/>
    <col min="1034" max="1034" width="13.73046875" style="26" customWidth="1"/>
    <col min="1035" max="1035" width="14.86328125" style="26" customWidth="1"/>
    <col min="1036" max="1036" width="13.1328125" style="26" customWidth="1"/>
    <col min="1037" max="1037" width="12.86328125" style="26" customWidth="1"/>
    <col min="1038" max="1038" width="16.265625" style="26" customWidth="1"/>
    <col min="1039" max="1039" width="15.3984375" style="26" customWidth="1"/>
    <col min="1040" max="1040" width="8.86328125" style="26"/>
    <col min="1041" max="1041" width="11" style="26" bestFit="1" customWidth="1"/>
    <col min="1042" max="1280" width="8.86328125" style="26"/>
    <col min="1281" max="1281" width="6.265625" style="26" customWidth="1"/>
    <col min="1282" max="1282" width="31.1328125" style="26" customWidth="1"/>
    <col min="1283" max="1283" width="32.265625" style="26" customWidth="1"/>
    <col min="1284" max="1284" width="16.86328125" style="26" customWidth="1"/>
    <col min="1285" max="1285" width="14.3984375" style="26" customWidth="1"/>
    <col min="1286" max="1286" width="19.1328125" style="26" customWidth="1"/>
    <col min="1287" max="1287" width="14.3984375" style="26" customWidth="1"/>
    <col min="1288" max="1288" width="22.86328125" style="26" customWidth="1"/>
    <col min="1289" max="1289" width="15.3984375" style="26" customWidth="1"/>
    <col min="1290" max="1290" width="13.73046875" style="26" customWidth="1"/>
    <col min="1291" max="1291" width="14.86328125" style="26" customWidth="1"/>
    <col min="1292" max="1292" width="13.1328125" style="26" customWidth="1"/>
    <col min="1293" max="1293" width="12.86328125" style="26" customWidth="1"/>
    <col min="1294" max="1294" width="16.265625" style="26" customWidth="1"/>
    <col min="1295" max="1295" width="15.3984375" style="26" customWidth="1"/>
    <col min="1296" max="1296" width="8.86328125" style="26"/>
    <col min="1297" max="1297" width="11" style="26" bestFit="1" customWidth="1"/>
    <col min="1298" max="1536" width="8.86328125" style="26"/>
    <col min="1537" max="1537" width="6.265625" style="26" customWidth="1"/>
    <col min="1538" max="1538" width="31.1328125" style="26" customWidth="1"/>
    <col min="1539" max="1539" width="32.265625" style="26" customWidth="1"/>
    <col min="1540" max="1540" width="16.86328125" style="26" customWidth="1"/>
    <col min="1541" max="1541" width="14.3984375" style="26" customWidth="1"/>
    <col min="1542" max="1542" width="19.1328125" style="26" customWidth="1"/>
    <col min="1543" max="1543" width="14.3984375" style="26" customWidth="1"/>
    <col min="1544" max="1544" width="22.86328125" style="26" customWidth="1"/>
    <col min="1545" max="1545" width="15.3984375" style="26" customWidth="1"/>
    <col min="1546" max="1546" width="13.73046875" style="26" customWidth="1"/>
    <col min="1547" max="1547" width="14.86328125" style="26" customWidth="1"/>
    <col min="1548" max="1548" width="13.1328125" style="26" customWidth="1"/>
    <col min="1549" max="1549" width="12.86328125" style="26" customWidth="1"/>
    <col min="1550" max="1550" width="16.265625" style="26" customWidth="1"/>
    <col min="1551" max="1551" width="15.3984375" style="26" customWidth="1"/>
    <col min="1552" max="1552" width="8.86328125" style="26"/>
    <col min="1553" max="1553" width="11" style="26" bestFit="1" customWidth="1"/>
    <col min="1554" max="1792" width="8.86328125" style="26"/>
    <col min="1793" max="1793" width="6.265625" style="26" customWidth="1"/>
    <col min="1794" max="1794" width="31.1328125" style="26" customWidth="1"/>
    <col min="1795" max="1795" width="32.265625" style="26" customWidth="1"/>
    <col min="1796" max="1796" width="16.86328125" style="26" customWidth="1"/>
    <col min="1797" max="1797" width="14.3984375" style="26" customWidth="1"/>
    <col min="1798" max="1798" width="19.1328125" style="26" customWidth="1"/>
    <col min="1799" max="1799" width="14.3984375" style="26" customWidth="1"/>
    <col min="1800" max="1800" width="22.86328125" style="26" customWidth="1"/>
    <col min="1801" max="1801" width="15.3984375" style="26" customWidth="1"/>
    <col min="1802" max="1802" width="13.73046875" style="26" customWidth="1"/>
    <col min="1803" max="1803" width="14.86328125" style="26" customWidth="1"/>
    <col min="1804" max="1804" width="13.1328125" style="26" customWidth="1"/>
    <col min="1805" max="1805" width="12.86328125" style="26" customWidth="1"/>
    <col min="1806" max="1806" width="16.265625" style="26" customWidth="1"/>
    <col min="1807" max="1807" width="15.3984375" style="26" customWidth="1"/>
    <col min="1808" max="1808" width="8.86328125" style="26"/>
    <col min="1809" max="1809" width="11" style="26" bestFit="1" customWidth="1"/>
    <col min="1810" max="2048" width="8.86328125" style="26"/>
    <col min="2049" max="2049" width="6.265625" style="26" customWidth="1"/>
    <col min="2050" max="2050" width="31.1328125" style="26" customWidth="1"/>
    <col min="2051" max="2051" width="32.265625" style="26" customWidth="1"/>
    <col min="2052" max="2052" width="16.86328125" style="26" customWidth="1"/>
    <col min="2053" max="2053" width="14.3984375" style="26" customWidth="1"/>
    <col min="2054" max="2054" width="19.1328125" style="26" customWidth="1"/>
    <col min="2055" max="2055" width="14.3984375" style="26" customWidth="1"/>
    <col min="2056" max="2056" width="22.86328125" style="26" customWidth="1"/>
    <col min="2057" max="2057" width="15.3984375" style="26" customWidth="1"/>
    <col min="2058" max="2058" width="13.73046875" style="26" customWidth="1"/>
    <col min="2059" max="2059" width="14.86328125" style="26" customWidth="1"/>
    <col min="2060" max="2060" width="13.1328125" style="26" customWidth="1"/>
    <col min="2061" max="2061" width="12.86328125" style="26" customWidth="1"/>
    <col min="2062" max="2062" width="16.265625" style="26" customWidth="1"/>
    <col min="2063" max="2063" width="15.3984375" style="26" customWidth="1"/>
    <col min="2064" max="2064" width="8.86328125" style="26"/>
    <col min="2065" max="2065" width="11" style="26" bestFit="1" customWidth="1"/>
    <col min="2066" max="2304" width="8.86328125" style="26"/>
    <col min="2305" max="2305" width="6.265625" style="26" customWidth="1"/>
    <col min="2306" max="2306" width="31.1328125" style="26" customWidth="1"/>
    <col min="2307" max="2307" width="32.265625" style="26" customWidth="1"/>
    <col min="2308" max="2308" width="16.86328125" style="26" customWidth="1"/>
    <col min="2309" max="2309" width="14.3984375" style="26" customWidth="1"/>
    <col min="2310" max="2310" width="19.1328125" style="26" customWidth="1"/>
    <col min="2311" max="2311" width="14.3984375" style="26" customWidth="1"/>
    <col min="2312" max="2312" width="22.86328125" style="26" customWidth="1"/>
    <col min="2313" max="2313" width="15.3984375" style="26" customWidth="1"/>
    <col min="2314" max="2314" width="13.73046875" style="26" customWidth="1"/>
    <col min="2315" max="2315" width="14.86328125" style="26" customWidth="1"/>
    <col min="2316" max="2316" width="13.1328125" style="26" customWidth="1"/>
    <col min="2317" max="2317" width="12.86328125" style="26" customWidth="1"/>
    <col min="2318" max="2318" width="16.265625" style="26" customWidth="1"/>
    <col min="2319" max="2319" width="15.3984375" style="26" customWidth="1"/>
    <col min="2320" max="2320" width="8.86328125" style="26"/>
    <col min="2321" max="2321" width="11" style="26" bestFit="1" customWidth="1"/>
    <col min="2322" max="2560" width="8.86328125" style="26"/>
    <col min="2561" max="2561" width="6.265625" style="26" customWidth="1"/>
    <col min="2562" max="2562" width="31.1328125" style="26" customWidth="1"/>
    <col min="2563" max="2563" width="32.265625" style="26" customWidth="1"/>
    <col min="2564" max="2564" width="16.86328125" style="26" customWidth="1"/>
    <col min="2565" max="2565" width="14.3984375" style="26" customWidth="1"/>
    <col min="2566" max="2566" width="19.1328125" style="26" customWidth="1"/>
    <col min="2567" max="2567" width="14.3984375" style="26" customWidth="1"/>
    <col min="2568" max="2568" width="22.86328125" style="26" customWidth="1"/>
    <col min="2569" max="2569" width="15.3984375" style="26" customWidth="1"/>
    <col min="2570" max="2570" width="13.73046875" style="26" customWidth="1"/>
    <col min="2571" max="2571" width="14.86328125" style="26" customWidth="1"/>
    <col min="2572" max="2572" width="13.1328125" style="26" customWidth="1"/>
    <col min="2573" max="2573" width="12.86328125" style="26" customWidth="1"/>
    <col min="2574" max="2574" width="16.265625" style="26" customWidth="1"/>
    <col min="2575" max="2575" width="15.3984375" style="26" customWidth="1"/>
    <col min="2576" max="2576" width="8.86328125" style="26"/>
    <col min="2577" max="2577" width="11" style="26" bestFit="1" customWidth="1"/>
    <col min="2578" max="2816" width="8.86328125" style="26"/>
    <col min="2817" max="2817" width="6.265625" style="26" customWidth="1"/>
    <col min="2818" max="2818" width="31.1328125" style="26" customWidth="1"/>
    <col min="2819" max="2819" width="32.265625" style="26" customWidth="1"/>
    <col min="2820" max="2820" width="16.86328125" style="26" customWidth="1"/>
    <col min="2821" max="2821" width="14.3984375" style="26" customWidth="1"/>
    <col min="2822" max="2822" width="19.1328125" style="26" customWidth="1"/>
    <col min="2823" max="2823" width="14.3984375" style="26" customWidth="1"/>
    <col min="2824" max="2824" width="22.86328125" style="26" customWidth="1"/>
    <col min="2825" max="2825" width="15.3984375" style="26" customWidth="1"/>
    <col min="2826" max="2826" width="13.73046875" style="26" customWidth="1"/>
    <col min="2827" max="2827" width="14.86328125" style="26" customWidth="1"/>
    <col min="2828" max="2828" width="13.1328125" style="26" customWidth="1"/>
    <col min="2829" max="2829" width="12.86328125" style="26" customWidth="1"/>
    <col min="2830" max="2830" width="16.265625" style="26" customWidth="1"/>
    <col min="2831" max="2831" width="15.3984375" style="26" customWidth="1"/>
    <col min="2832" max="2832" width="8.86328125" style="26"/>
    <col min="2833" max="2833" width="11" style="26" bestFit="1" customWidth="1"/>
    <col min="2834" max="3072" width="8.86328125" style="26"/>
    <col min="3073" max="3073" width="6.265625" style="26" customWidth="1"/>
    <col min="3074" max="3074" width="31.1328125" style="26" customWidth="1"/>
    <col min="3075" max="3075" width="32.265625" style="26" customWidth="1"/>
    <col min="3076" max="3076" width="16.86328125" style="26" customWidth="1"/>
    <col min="3077" max="3077" width="14.3984375" style="26" customWidth="1"/>
    <col min="3078" max="3078" width="19.1328125" style="26" customWidth="1"/>
    <col min="3079" max="3079" width="14.3984375" style="26" customWidth="1"/>
    <col min="3080" max="3080" width="22.86328125" style="26" customWidth="1"/>
    <col min="3081" max="3081" width="15.3984375" style="26" customWidth="1"/>
    <col min="3082" max="3082" width="13.73046875" style="26" customWidth="1"/>
    <col min="3083" max="3083" width="14.86328125" style="26" customWidth="1"/>
    <col min="3084" max="3084" width="13.1328125" style="26" customWidth="1"/>
    <col min="3085" max="3085" width="12.86328125" style="26" customWidth="1"/>
    <col min="3086" max="3086" width="16.265625" style="26" customWidth="1"/>
    <col min="3087" max="3087" width="15.3984375" style="26" customWidth="1"/>
    <col min="3088" max="3088" width="8.86328125" style="26"/>
    <col min="3089" max="3089" width="11" style="26" bestFit="1" customWidth="1"/>
    <col min="3090" max="3328" width="8.86328125" style="26"/>
    <col min="3329" max="3329" width="6.265625" style="26" customWidth="1"/>
    <col min="3330" max="3330" width="31.1328125" style="26" customWidth="1"/>
    <col min="3331" max="3331" width="32.265625" style="26" customWidth="1"/>
    <col min="3332" max="3332" width="16.86328125" style="26" customWidth="1"/>
    <col min="3333" max="3333" width="14.3984375" style="26" customWidth="1"/>
    <col min="3334" max="3334" width="19.1328125" style="26" customWidth="1"/>
    <col min="3335" max="3335" width="14.3984375" style="26" customWidth="1"/>
    <col min="3336" max="3336" width="22.86328125" style="26" customWidth="1"/>
    <col min="3337" max="3337" width="15.3984375" style="26" customWidth="1"/>
    <col min="3338" max="3338" width="13.73046875" style="26" customWidth="1"/>
    <col min="3339" max="3339" width="14.86328125" style="26" customWidth="1"/>
    <col min="3340" max="3340" width="13.1328125" style="26" customWidth="1"/>
    <col min="3341" max="3341" width="12.86328125" style="26" customWidth="1"/>
    <col min="3342" max="3342" width="16.265625" style="26" customWidth="1"/>
    <col min="3343" max="3343" width="15.3984375" style="26" customWidth="1"/>
    <col min="3344" max="3344" width="8.86328125" style="26"/>
    <col min="3345" max="3345" width="11" style="26" bestFit="1" customWidth="1"/>
    <col min="3346" max="3584" width="8.86328125" style="26"/>
    <col min="3585" max="3585" width="6.265625" style="26" customWidth="1"/>
    <col min="3586" max="3586" width="31.1328125" style="26" customWidth="1"/>
    <col min="3587" max="3587" width="32.265625" style="26" customWidth="1"/>
    <col min="3588" max="3588" width="16.86328125" style="26" customWidth="1"/>
    <col min="3589" max="3589" width="14.3984375" style="26" customWidth="1"/>
    <col min="3590" max="3590" width="19.1328125" style="26" customWidth="1"/>
    <col min="3591" max="3591" width="14.3984375" style="26" customWidth="1"/>
    <col min="3592" max="3592" width="22.86328125" style="26" customWidth="1"/>
    <col min="3593" max="3593" width="15.3984375" style="26" customWidth="1"/>
    <col min="3594" max="3594" width="13.73046875" style="26" customWidth="1"/>
    <col min="3595" max="3595" width="14.86328125" style="26" customWidth="1"/>
    <col min="3596" max="3596" width="13.1328125" style="26" customWidth="1"/>
    <col min="3597" max="3597" width="12.86328125" style="26" customWidth="1"/>
    <col min="3598" max="3598" width="16.265625" style="26" customWidth="1"/>
    <col min="3599" max="3599" width="15.3984375" style="26" customWidth="1"/>
    <col min="3600" max="3600" width="8.86328125" style="26"/>
    <col min="3601" max="3601" width="11" style="26" bestFit="1" customWidth="1"/>
    <col min="3602" max="3840" width="8.86328125" style="26"/>
    <col min="3841" max="3841" width="6.265625" style="26" customWidth="1"/>
    <col min="3842" max="3842" width="31.1328125" style="26" customWidth="1"/>
    <col min="3843" max="3843" width="32.265625" style="26" customWidth="1"/>
    <col min="3844" max="3844" width="16.86328125" style="26" customWidth="1"/>
    <col min="3845" max="3845" width="14.3984375" style="26" customWidth="1"/>
    <col min="3846" max="3846" width="19.1328125" style="26" customWidth="1"/>
    <col min="3847" max="3847" width="14.3984375" style="26" customWidth="1"/>
    <col min="3848" max="3848" width="22.86328125" style="26" customWidth="1"/>
    <col min="3849" max="3849" width="15.3984375" style="26" customWidth="1"/>
    <col min="3850" max="3850" width="13.73046875" style="26" customWidth="1"/>
    <col min="3851" max="3851" width="14.86328125" style="26" customWidth="1"/>
    <col min="3852" max="3852" width="13.1328125" style="26" customWidth="1"/>
    <col min="3853" max="3853" width="12.86328125" style="26" customWidth="1"/>
    <col min="3854" max="3854" width="16.265625" style="26" customWidth="1"/>
    <col min="3855" max="3855" width="15.3984375" style="26" customWidth="1"/>
    <col min="3856" max="3856" width="8.86328125" style="26"/>
    <col min="3857" max="3857" width="11" style="26" bestFit="1" customWidth="1"/>
    <col min="3858" max="4096" width="8.86328125" style="26"/>
    <col min="4097" max="4097" width="6.265625" style="26" customWidth="1"/>
    <col min="4098" max="4098" width="31.1328125" style="26" customWidth="1"/>
    <col min="4099" max="4099" width="32.265625" style="26" customWidth="1"/>
    <col min="4100" max="4100" width="16.86328125" style="26" customWidth="1"/>
    <col min="4101" max="4101" width="14.3984375" style="26" customWidth="1"/>
    <col min="4102" max="4102" width="19.1328125" style="26" customWidth="1"/>
    <col min="4103" max="4103" width="14.3984375" style="26" customWidth="1"/>
    <col min="4104" max="4104" width="22.86328125" style="26" customWidth="1"/>
    <col min="4105" max="4105" width="15.3984375" style="26" customWidth="1"/>
    <col min="4106" max="4106" width="13.73046875" style="26" customWidth="1"/>
    <col min="4107" max="4107" width="14.86328125" style="26" customWidth="1"/>
    <col min="4108" max="4108" width="13.1328125" style="26" customWidth="1"/>
    <col min="4109" max="4109" width="12.86328125" style="26" customWidth="1"/>
    <col min="4110" max="4110" width="16.265625" style="26" customWidth="1"/>
    <col min="4111" max="4111" width="15.3984375" style="26" customWidth="1"/>
    <col min="4112" max="4112" width="8.86328125" style="26"/>
    <col min="4113" max="4113" width="11" style="26" bestFit="1" customWidth="1"/>
    <col min="4114" max="4352" width="8.86328125" style="26"/>
    <col min="4353" max="4353" width="6.265625" style="26" customWidth="1"/>
    <col min="4354" max="4354" width="31.1328125" style="26" customWidth="1"/>
    <col min="4355" max="4355" width="32.265625" style="26" customWidth="1"/>
    <col min="4356" max="4356" width="16.86328125" style="26" customWidth="1"/>
    <col min="4357" max="4357" width="14.3984375" style="26" customWidth="1"/>
    <col min="4358" max="4358" width="19.1328125" style="26" customWidth="1"/>
    <col min="4359" max="4359" width="14.3984375" style="26" customWidth="1"/>
    <col min="4360" max="4360" width="22.86328125" style="26" customWidth="1"/>
    <col min="4361" max="4361" width="15.3984375" style="26" customWidth="1"/>
    <col min="4362" max="4362" width="13.73046875" style="26" customWidth="1"/>
    <col min="4363" max="4363" width="14.86328125" style="26" customWidth="1"/>
    <col min="4364" max="4364" width="13.1328125" style="26" customWidth="1"/>
    <col min="4365" max="4365" width="12.86328125" style="26" customWidth="1"/>
    <col min="4366" max="4366" width="16.265625" style="26" customWidth="1"/>
    <col min="4367" max="4367" width="15.3984375" style="26" customWidth="1"/>
    <col min="4368" max="4368" width="8.86328125" style="26"/>
    <col min="4369" max="4369" width="11" style="26" bestFit="1" customWidth="1"/>
    <col min="4370" max="4608" width="8.86328125" style="26"/>
    <col min="4609" max="4609" width="6.265625" style="26" customWidth="1"/>
    <col min="4610" max="4610" width="31.1328125" style="26" customWidth="1"/>
    <col min="4611" max="4611" width="32.265625" style="26" customWidth="1"/>
    <col min="4612" max="4612" width="16.86328125" style="26" customWidth="1"/>
    <col min="4613" max="4613" width="14.3984375" style="26" customWidth="1"/>
    <col min="4614" max="4614" width="19.1328125" style="26" customWidth="1"/>
    <col min="4615" max="4615" width="14.3984375" style="26" customWidth="1"/>
    <col min="4616" max="4616" width="22.86328125" style="26" customWidth="1"/>
    <col min="4617" max="4617" width="15.3984375" style="26" customWidth="1"/>
    <col min="4618" max="4618" width="13.73046875" style="26" customWidth="1"/>
    <col min="4619" max="4619" width="14.86328125" style="26" customWidth="1"/>
    <col min="4620" max="4620" width="13.1328125" style="26" customWidth="1"/>
    <col min="4621" max="4621" width="12.86328125" style="26" customWidth="1"/>
    <col min="4622" max="4622" width="16.265625" style="26" customWidth="1"/>
    <col min="4623" max="4623" width="15.3984375" style="26" customWidth="1"/>
    <col min="4624" max="4624" width="8.86328125" style="26"/>
    <col min="4625" max="4625" width="11" style="26" bestFit="1" customWidth="1"/>
    <col min="4626" max="4864" width="8.86328125" style="26"/>
    <col min="4865" max="4865" width="6.265625" style="26" customWidth="1"/>
    <col min="4866" max="4866" width="31.1328125" style="26" customWidth="1"/>
    <col min="4867" max="4867" width="32.265625" style="26" customWidth="1"/>
    <col min="4868" max="4868" width="16.86328125" style="26" customWidth="1"/>
    <col min="4869" max="4869" width="14.3984375" style="26" customWidth="1"/>
    <col min="4870" max="4870" width="19.1328125" style="26" customWidth="1"/>
    <col min="4871" max="4871" width="14.3984375" style="26" customWidth="1"/>
    <col min="4872" max="4872" width="22.86328125" style="26" customWidth="1"/>
    <col min="4873" max="4873" width="15.3984375" style="26" customWidth="1"/>
    <col min="4874" max="4874" width="13.73046875" style="26" customWidth="1"/>
    <col min="4875" max="4875" width="14.86328125" style="26" customWidth="1"/>
    <col min="4876" max="4876" width="13.1328125" style="26" customWidth="1"/>
    <col min="4877" max="4877" width="12.86328125" style="26" customWidth="1"/>
    <col min="4878" max="4878" width="16.265625" style="26" customWidth="1"/>
    <col min="4879" max="4879" width="15.3984375" style="26" customWidth="1"/>
    <col min="4880" max="4880" width="8.86328125" style="26"/>
    <col min="4881" max="4881" width="11" style="26" bestFit="1" customWidth="1"/>
    <col min="4882" max="5120" width="8.86328125" style="26"/>
    <col min="5121" max="5121" width="6.265625" style="26" customWidth="1"/>
    <col min="5122" max="5122" width="31.1328125" style="26" customWidth="1"/>
    <col min="5123" max="5123" width="32.265625" style="26" customWidth="1"/>
    <col min="5124" max="5124" width="16.86328125" style="26" customWidth="1"/>
    <col min="5125" max="5125" width="14.3984375" style="26" customWidth="1"/>
    <col min="5126" max="5126" width="19.1328125" style="26" customWidth="1"/>
    <col min="5127" max="5127" width="14.3984375" style="26" customWidth="1"/>
    <col min="5128" max="5128" width="22.86328125" style="26" customWidth="1"/>
    <col min="5129" max="5129" width="15.3984375" style="26" customWidth="1"/>
    <col min="5130" max="5130" width="13.73046875" style="26" customWidth="1"/>
    <col min="5131" max="5131" width="14.86328125" style="26" customWidth="1"/>
    <col min="5132" max="5132" width="13.1328125" style="26" customWidth="1"/>
    <col min="5133" max="5133" width="12.86328125" style="26" customWidth="1"/>
    <col min="5134" max="5134" width="16.265625" style="26" customWidth="1"/>
    <col min="5135" max="5135" width="15.3984375" style="26" customWidth="1"/>
    <col min="5136" max="5136" width="8.86328125" style="26"/>
    <col min="5137" max="5137" width="11" style="26" bestFit="1" customWidth="1"/>
    <col min="5138" max="5376" width="8.86328125" style="26"/>
    <col min="5377" max="5377" width="6.265625" style="26" customWidth="1"/>
    <col min="5378" max="5378" width="31.1328125" style="26" customWidth="1"/>
    <col min="5379" max="5379" width="32.265625" style="26" customWidth="1"/>
    <col min="5380" max="5380" width="16.86328125" style="26" customWidth="1"/>
    <col min="5381" max="5381" width="14.3984375" style="26" customWidth="1"/>
    <col min="5382" max="5382" width="19.1328125" style="26" customWidth="1"/>
    <col min="5383" max="5383" width="14.3984375" style="26" customWidth="1"/>
    <col min="5384" max="5384" width="22.86328125" style="26" customWidth="1"/>
    <col min="5385" max="5385" width="15.3984375" style="26" customWidth="1"/>
    <col min="5386" max="5386" width="13.73046875" style="26" customWidth="1"/>
    <col min="5387" max="5387" width="14.86328125" style="26" customWidth="1"/>
    <col min="5388" max="5388" width="13.1328125" style="26" customWidth="1"/>
    <col min="5389" max="5389" width="12.86328125" style="26" customWidth="1"/>
    <col min="5390" max="5390" width="16.265625" style="26" customWidth="1"/>
    <col min="5391" max="5391" width="15.3984375" style="26" customWidth="1"/>
    <col min="5392" max="5392" width="8.86328125" style="26"/>
    <col min="5393" max="5393" width="11" style="26" bestFit="1" customWidth="1"/>
    <col min="5394" max="5632" width="8.86328125" style="26"/>
    <col min="5633" max="5633" width="6.265625" style="26" customWidth="1"/>
    <col min="5634" max="5634" width="31.1328125" style="26" customWidth="1"/>
    <col min="5635" max="5635" width="32.265625" style="26" customWidth="1"/>
    <col min="5636" max="5636" width="16.86328125" style="26" customWidth="1"/>
    <col min="5637" max="5637" width="14.3984375" style="26" customWidth="1"/>
    <col min="5638" max="5638" width="19.1328125" style="26" customWidth="1"/>
    <col min="5639" max="5639" width="14.3984375" style="26" customWidth="1"/>
    <col min="5640" max="5640" width="22.86328125" style="26" customWidth="1"/>
    <col min="5641" max="5641" width="15.3984375" style="26" customWidth="1"/>
    <col min="5642" max="5642" width="13.73046875" style="26" customWidth="1"/>
    <col min="5643" max="5643" width="14.86328125" style="26" customWidth="1"/>
    <col min="5644" max="5644" width="13.1328125" style="26" customWidth="1"/>
    <col min="5645" max="5645" width="12.86328125" style="26" customWidth="1"/>
    <col min="5646" max="5646" width="16.265625" style="26" customWidth="1"/>
    <col min="5647" max="5647" width="15.3984375" style="26" customWidth="1"/>
    <col min="5648" max="5648" width="8.86328125" style="26"/>
    <col min="5649" max="5649" width="11" style="26" bestFit="1" customWidth="1"/>
    <col min="5650" max="5888" width="8.86328125" style="26"/>
    <col min="5889" max="5889" width="6.265625" style="26" customWidth="1"/>
    <col min="5890" max="5890" width="31.1328125" style="26" customWidth="1"/>
    <col min="5891" max="5891" width="32.265625" style="26" customWidth="1"/>
    <col min="5892" max="5892" width="16.86328125" style="26" customWidth="1"/>
    <col min="5893" max="5893" width="14.3984375" style="26" customWidth="1"/>
    <col min="5894" max="5894" width="19.1328125" style="26" customWidth="1"/>
    <col min="5895" max="5895" width="14.3984375" style="26" customWidth="1"/>
    <col min="5896" max="5896" width="22.86328125" style="26" customWidth="1"/>
    <col min="5897" max="5897" width="15.3984375" style="26" customWidth="1"/>
    <col min="5898" max="5898" width="13.73046875" style="26" customWidth="1"/>
    <col min="5899" max="5899" width="14.86328125" style="26" customWidth="1"/>
    <col min="5900" max="5900" width="13.1328125" style="26" customWidth="1"/>
    <col min="5901" max="5901" width="12.86328125" style="26" customWidth="1"/>
    <col min="5902" max="5902" width="16.265625" style="26" customWidth="1"/>
    <col min="5903" max="5903" width="15.3984375" style="26" customWidth="1"/>
    <col min="5904" max="5904" width="8.86328125" style="26"/>
    <col min="5905" max="5905" width="11" style="26" bestFit="1" customWidth="1"/>
    <col min="5906" max="6144" width="8.86328125" style="26"/>
    <col min="6145" max="6145" width="6.265625" style="26" customWidth="1"/>
    <col min="6146" max="6146" width="31.1328125" style="26" customWidth="1"/>
    <col min="6147" max="6147" width="32.265625" style="26" customWidth="1"/>
    <col min="6148" max="6148" width="16.86328125" style="26" customWidth="1"/>
    <col min="6149" max="6149" width="14.3984375" style="26" customWidth="1"/>
    <col min="6150" max="6150" width="19.1328125" style="26" customWidth="1"/>
    <col min="6151" max="6151" width="14.3984375" style="26" customWidth="1"/>
    <col min="6152" max="6152" width="22.86328125" style="26" customWidth="1"/>
    <col min="6153" max="6153" width="15.3984375" style="26" customWidth="1"/>
    <col min="6154" max="6154" width="13.73046875" style="26" customWidth="1"/>
    <col min="6155" max="6155" width="14.86328125" style="26" customWidth="1"/>
    <col min="6156" max="6156" width="13.1328125" style="26" customWidth="1"/>
    <col min="6157" max="6157" width="12.86328125" style="26" customWidth="1"/>
    <col min="6158" max="6158" width="16.265625" style="26" customWidth="1"/>
    <col min="6159" max="6159" width="15.3984375" style="26" customWidth="1"/>
    <col min="6160" max="6160" width="8.86328125" style="26"/>
    <col min="6161" max="6161" width="11" style="26" bestFit="1" customWidth="1"/>
    <col min="6162" max="6400" width="8.86328125" style="26"/>
    <col min="6401" max="6401" width="6.265625" style="26" customWidth="1"/>
    <col min="6402" max="6402" width="31.1328125" style="26" customWidth="1"/>
    <col min="6403" max="6403" width="32.265625" style="26" customWidth="1"/>
    <col min="6404" max="6404" width="16.86328125" style="26" customWidth="1"/>
    <col min="6405" max="6405" width="14.3984375" style="26" customWidth="1"/>
    <col min="6406" max="6406" width="19.1328125" style="26" customWidth="1"/>
    <col min="6407" max="6407" width="14.3984375" style="26" customWidth="1"/>
    <col min="6408" max="6408" width="22.86328125" style="26" customWidth="1"/>
    <col min="6409" max="6409" width="15.3984375" style="26" customWidth="1"/>
    <col min="6410" max="6410" width="13.73046875" style="26" customWidth="1"/>
    <col min="6411" max="6411" width="14.86328125" style="26" customWidth="1"/>
    <col min="6412" max="6412" width="13.1328125" style="26" customWidth="1"/>
    <col min="6413" max="6413" width="12.86328125" style="26" customWidth="1"/>
    <col min="6414" max="6414" width="16.265625" style="26" customWidth="1"/>
    <col min="6415" max="6415" width="15.3984375" style="26" customWidth="1"/>
    <col min="6416" max="6416" width="8.86328125" style="26"/>
    <col min="6417" max="6417" width="11" style="26" bestFit="1" customWidth="1"/>
    <col min="6418" max="6656" width="8.86328125" style="26"/>
    <col min="6657" max="6657" width="6.265625" style="26" customWidth="1"/>
    <col min="6658" max="6658" width="31.1328125" style="26" customWidth="1"/>
    <col min="6659" max="6659" width="32.265625" style="26" customWidth="1"/>
    <col min="6660" max="6660" width="16.86328125" style="26" customWidth="1"/>
    <col min="6661" max="6661" width="14.3984375" style="26" customWidth="1"/>
    <col min="6662" max="6662" width="19.1328125" style="26" customWidth="1"/>
    <col min="6663" max="6663" width="14.3984375" style="26" customWidth="1"/>
    <col min="6664" max="6664" width="22.86328125" style="26" customWidth="1"/>
    <col min="6665" max="6665" width="15.3984375" style="26" customWidth="1"/>
    <col min="6666" max="6666" width="13.73046875" style="26" customWidth="1"/>
    <col min="6667" max="6667" width="14.86328125" style="26" customWidth="1"/>
    <col min="6668" max="6668" width="13.1328125" style="26" customWidth="1"/>
    <col min="6669" max="6669" width="12.86328125" style="26" customWidth="1"/>
    <col min="6670" max="6670" width="16.265625" style="26" customWidth="1"/>
    <col min="6671" max="6671" width="15.3984375" style="26" customWidth="1"/>
    <col min="6672" max="6672" width="8.86328125" style="26"/>
    <col min="6673" max="6673" width="11" style="26" bestFit="1" customWidth="1"/>
    <col min="6674" max="6912" width="8.86328125" style="26"/>
    <col min="6913" max="6913" width="6.265625" style="26" customWidth="1"/>
    <col min="6914" max="6914" width="31.1328125" style="26" customWidth="1"/>
    <col min="6915" max="6915" width="32.265625" style="26" customWidth="1"/>
    <col min="6916" max="6916" width="16.86328125" style="26" customWidth="1"/>
    <col min="6917" max="6917" width="14.3984375" style="26" customWidth="1"/>
    <col min="6918" max="6918" width="19.1328125" style="26" customWidth="1"/>
    <col min="6919" max="6919" width="14.3984375" style="26" customWidth="1"/>
    <col min="6920" max="6920" width="22.86328125" style="26" customWidth="1"/>
    <col min="6921" max="6921" width="15.3984375" style="26" customWidth="1"/>
    <col min="6922" max="6922" width="13.73046875" style="26" customWidth="1"/>
    <col min="6923" max="6923" width="14.86328125" style="26" customWidth="1"/>
    <col min="6924" max="6924" width="13.1328125" style="26" customWidth="1"/>
    <col min="6925" max="6925" width="12.86328125" style="26" customWidth="1"/>
    <col min="6926" max="6926" width="16.265625" style="26" customWidth="1"/>
    <col min="6927" max="6927" width="15.3984375" style="26" customWidth="1"/>
    <col min="6928" max="6928" width="8.86328125" style="26"/>
    <col min="6929" max="6929" width="11" style="26" bestFit="1" customWidth="1"/>
    <col min="6930" max="7168" width="8.86328125" style="26"/>
    <col min="7169" max="7169" width="6.265625" style="26" customWidth="1"/>
    <col min="7170" max="7170" width="31.1328125" style="26" customWidth="1"/>
    <col min="7171" max="7171" width="32.265625" style="26" customWidth="1"/>
    <col min="7172" max="7172" width="16.86328125" style="26" customWidth="1"/>
    <col min="7173" max="7173" width="14.3984375" style="26" customWidth="1"/>
    <col min="7174" max="7174" width="19.1328125" style="26" customWidth="1"/>
    <col min="7175" max="7175" width="14.3984375" style="26" customWidth="1"/>
    <col min="7176" max="7176" width="22.86328125" style="26" customWidth="1"/>
    <col min="7177" max="7177" width="15.3984375" style="26" customWidth="1"/>
    <col min="7178" max="7178" width="13.73046875" style="26" customWidth="1"/>
    <col min="7179" max="7179" width="14.86328125" style="26" customWidth="1"/>
    <col min="7180" max="7180" width="13.1328125" style="26" customWidth="1"/>
    <col min="7181" max="7181" width="12.86328125" style="26" customWidth="1"/>
    <col min="7182" max="7182" width="16.265625" style="26" customWidth="1"/>
    <col min="7183" max="7183" width="15.3984375" style="26" customWidth="1"/>
    <col min="7184" max="7184" width="8.86328125" style="26"/>
    <col min="7185" max="7185" width="11" style="26" bestFit="1" customWidth="1"/>
    <col min="7186" max="7424" width="8.86328125" style="26"/>
    <col min="7425" max="7425" width="6.265625" style="26" customWidth="1"/>
    <col min="7426" max="7426" width="31.1328125" style="26" customWidth="1"/>
    <col min="7427" max="7427" width="32.265625" style="26" customWidth="1"/>
    <col min="7428" max="7428" width="16.86328125" style="26" customWidth="1"/>
    <col min="7429" max="7429" width="14.3984375" style="26" customWidth="1"/>
    <col min="7430" max="7430" width="19.1328125" style="26" customWidth="1"/>
    <col min="7431" max="7431" width="14.3984375" style="26" customWidth="1"/>
    <col min="7432" max="7432" width="22.86328125" style="26" customWidth="1"/>
    <col min="7433" max="7433" width="15.3984375" style="26" customWidth="1"/>
    <col min="7434" max="7434" width="13.73046875" style="26" customWidth="1"/>
    <col min="7435" max="7435" width="14.86328125" style="26" customWidth="1"/>
    <col min="7436" max="7436" width="13.1328125" style="26" customWidth="1"/>
    <col min="7437" max="7437" width="12.86328125" style="26" customWidth="1"/>
    <col min="7438" max="7438" width="16.265625" style="26" customWidth="1"/>
    <col min="7439" max="7439" width="15.3984375" style="26" customWidth="1"/>
    <col min="7440" max="7440" width="8.86328125" style="26"/>
    <col min="7441" max="7441" width="11" style="26" bestFit="1" customWidth="1"/>
    <col min="7442" max="7680" width="8.86328125" style="26"/>
    <col min="7681" max="7681" width="6.265625" style="26" customWidth="1"/>
    <col min="7682" max="7682" width="31.1328125" style="26" customWidth="1"/>
    <col min="7683" max="7683" width="32.265625" style="26" customWidth="1"/>
    <col min="7684" max="7684" width="16.86328125" style="26" customWidth="1"/>
    <col min="7685" max="7685" width="14.3984375" style="26" customWidth="1"/>
    <col min="7686" max="7686" width="19.1328125" style="26" customWidth="1"/>
    <col min="7687" max="7687" width="14.3984375" style="26" customWidth="1"/>
    <col min="7688" max="7688" width="22.86328125" style="26" customWidth="1"/>
    <col min="7689" max="7689" width="15.3984375" style="26" customWidth="1"/>
    <col min="7690" max="7690" width="13.73046875" style="26" customWidth="1"/>
    <col min="7691" max="7691" width="14.86328125" style="26" customWidth="1"/>
    <col min="7692" max="7692" width="13.1328125" style="26" customWidth="1"/>
    <col min="7693" max="7693" width="12.86328125" style="26" customWidth="1"/>
    <col min="7694" max="7694" width="16.265625" style="26" customWidth="1"/>
    <col min="7695" max="7695" width="15.3984375" style="26" customWidth="1"/>
    <col min="7696" max="7696" width="8.86328125" style="26"/>
    <col min="7697" max="7697" width="11" style="26" bestFit="1" customWidth="1"/>
    <col min="7698" max="7936" width="8.86328125" style="26"/>
    <col min="7937" max="7937" width="6.265625" style="26" customWidth="1"/>
    <col min="7938" max="7938" width="31.1328125" style="26" customWidth="1"/>
    <col min="7939" max="7939" width="32.265625" style="26" customWidth="1"/>
    <col min="7940" max="7940" width="16.86328125" style="26" customWidth="1"/>
    <col min="7941" max="7941" width="14.3984375" style="26" customWidth="1"/>
    <col min="7942" max="7942" width="19.1328125" style="26" customWidth="1"/>
    <col min="7943" max="7943" width="14.3984375" style="26" customWidth="1"/>
    <col min="7944" max="7944" width="22.86328125" style="26" customWidth="1"/>
    <col min="7945" max="7945" width="15.3984375" style="26" customWidth="1"/>
    <col min="7946" max="7946" width="13.73046875" style="26" customWidth="1"/>
    <col min="7947" max="7947" width="14.86328125" style="26" customWidth="1"/>
    <col min="7948" max="7948" width="13.1328125" style="26" customWidth="1"/>
    <col min="7949" max="7949" width="12.86328125" style="26" customWidth="1"/>
    <col min="7950" max="7950" width="16.265625" style="26" customWidth="1"/>
    <col min="7951" max="7951" width="15.3984375" style="26" customWidth="1"/>
    <col min="7952" max="7952" width="8.86328125" style="26"/>
    <col min="7953" max="7953" width="11" style="26" bestFit="1" customWidth="1"/>
    <col min="7954" max="8192" width="8.86328125" style="26"/>
    <col min="8193" max="8193" width="6.265625" style="26" customWidth="1"/>
    <col min="8194" max="8194" width="31.1328125" style="26" customWidth="1"/>
    <col min="8195" max="8195" width="32.265625" style="26" customWidth="1"/>
    <col min="8196" max="8196" width="16.86328125" style="26" customWidth="1"/>
    <col min="8197" max="8197" width="14.3984375" style="26" customWidth="1"/>
    <col min="8198" max="8198" width="19.1328125" style="26" customWidth="1"/>
    <col min="8199" max="8199" width="14.3984375" style="26" customWidth="1"/>
    <col min="8200" max="8200" width="22.86328125" style="26" customWidth="1"/>
    <col min="8201" max="8201" width="15.3984375" style="26" customWidth="1"/>
    <col min="8202" max="8202" width="13.73046875" style="26" customWidth="1"/>
    <col min="8203" max="8203" width="14.86328125" style="26" customWidth="1"/>
    <col min="8204" max="8204" width="13.1328125" style="26" customWidth="1"/>
    <col min="8205" max="8205" width="12.86328125" style="26" customWidth="1"/>
    <col min="8206" max="8206" width="16.265625" style="26" customWidth="1"/>
    <col min="8207" max="8207" width="15.3984375" style="26" customWidth="1"/>
    <col min="8208" max="8208" width="8.86328125" style="26"/>
    <col min="8209" max="8209" width="11" style="26" bestFit="1" customWidth="1"/>
    <col min="8210" max="8448" width="8.86328125" style="26"/>
    <col min="8449" max="8449" width="6.265625" style="26" customWidth="1"/>
    <col min="8450" max="8450" width="31.1328125" style="26" customWidth="1"/>
    <col min="8451" max="8451" width="32.265625" style="26" customWidth="1"/>
    <col min="8452" max="8452" width="16.86328125" style="26" customWidth="1"/>
    <col min="8453" max="8453" width="14.3984375" style="26" customWidth="1"/>
    <col min="8454" max="8454" width="19.1328125" style="26" customWidth="1"/>
    <col min="8455" max="8455" width="14.3984375" style="26" customWidth="1"/>
    <col min="8456" max="8456" width="22.86328125" style="26" customWidth="1"/>
    <col min="8457" max="8457" width="15.3984375" style="26" customWidth="1"/>
    <col min="8458" max="8458" width="13.73046875" style="26" customWidth="1"/>
    <col min="8459" max="8459" width="14.86328125" style="26" customWidth="1"/>
    <col min="8460" max="8460" width="13.1328125" style="26" customWidth="1"/>
    <col min="8461" max="8461" width="12.86328125" style="26" customWidth="1"/>
    <col min="8462" max="8462" width="16.265625" style="26" customWidth="1"/>
    <col min="8463" max="8463" width="15.3984375" style="26" customWidth="1"/>
    <col min="8464" max="8464" width="8.86328125" style="26"/>
    <col min="8465" max="8465" width="11" style="26" bestFit="1" customWidth="1"/>
    <col min="8466" max="8704" width="8.86328125" style="26"/>
    <col min="8705" max="8705" width="6.265625" style="26" customWidth="1"/>
    <col min="8706" max="8706" width="31.1328125" style="26" customWidth="1"/>
    <col min="8707" max="8707" width="32.265625" style="26" customWidth="1"/>
    <col min="8708" max="8708" width="16.86328125" style="26" customWidth="1"/>
    <col min="8709" max="8709" width="14.3984375" style="26" customWidth="1"/>
    <col min="8710" max="8710" width="19.1328125" style="26" customWidth="1"/>
    <col min="8711" max="8711" width="14.3984375" style="26" customWidth="1"/>
    <col min="8712" max="8712" width="22.86328125" style="26" customWidth="1"/>
    <col min="8713" max="8713" width="15.3984375" style="26" customWidth="1"/>
    <col min="8714" max="8714" width="13.73046875" style="26" customWidth="1"/>
    <col min="8715" max="8715" width="14.86328125" style="26" customWidth="1"/>
    <col min="8716" max="8716" width="13.1328125" style="26" customWidth="1"/>
    <col min="8717" max="8717" width="12.86328125" style="26" customWidth="1"/>
    <col min="8718" max="8718" width="16.265625" style="26" customWidth="1"/>
    <col min="8719" max="8719" width="15.3984375" style="26" customWidth="1"/>
    <col min="8720" max="8720" width="8.86328125" style="26"/>
    <col min="8721" max="8721" width="11" style="26" bestFit="1" customWidth="1"/>
    <col min="8722" max="8960" width="8.86328125" style="26"/>
    <col min="8961" max="8961" width="6.265625" style="26" customWidth="1"/>
    <col min="8962" max="8962" width="31.1328125" style="26" customWidth="1"/>
    <col min="8963" max="8963" width="32.265625" style="26" customWidth="1"/>
    <col min="8964" max="8964" width="16.86328125" style="26" customWidth="1"/>
    <col min="8965" max="8965" width="14.3984375" style="26" customWidth="1"/>
    <col min="8966" max="8966" width="19.1328125" style="26" customWidth="1"/>
    <col min="8967" max="8967" width="14.3984375" style="26" customWidth="1"/>
    <col min="8968" max="8968" width="22.86328125" style="26" customWidth="1"/>
    <col min="8969" max="8969" width="15.3984375" style="26" customWidth="1"/>
    <col min="8970" max="8970" width="13.73046875" style="26" customWidth="1"/>
    <col min="8971" max="8971" width="14.86328125" style="26" customWidth="1"/>
    <col min="8972" max="8972" width="13.1328125" style="26" customWidth="1"/>
    <col min="8973" max="8973" width="12.86328125" style="26" customWidth="1"/>
    <col min="8974" max="8974" width="16.265625" style="26" customWidth="1"/>
    <col min="8975" max="8975" width="15.3984375" style="26" customWidth="1"/>
    <col min="8976" max="8976" width="8.86328125" style="26"/>
    <col min="8977" max="8977" width="11" style="26" bestFit="1" customWidth="1"/>
    <col min="8978" max="9216" width="8.86328125" style="26"/>
    <col min="9217" max="9217" width="6.265625" style="26" customWidth="1"/>
    <col min="9218" max="9218" width="31.1328125" style="26" customWidth="1"/>
    <col min="9219" max="9219" width="32.265625" style="26" customWidth="1"/>
    <col min="9220" max="9220" width="16.86328125" style="26" customWidth="1"/>
    <col min="9221" max="9221" width="14.3984375" style="26" customWidth="1"/>
    <col min="9222" max="9222" width="19.1328125" style="26" customWidth="1"/>
    <col min="9223" max="9223" width="14.3984375" style="26" customWidth="1"/>
    <col min="9224" max="9224" width="22.86328125" style="26" customWidth="1"/>
    <col min="9225" max="9225" width="15.3984375" style="26" customWidth="1"/>
    <col min="9226" max="9226" width="13.73046875" style="26" customWidth="1"/>
    <col min="9227" max="9227" width="14.86328125" style="26" customWidth="1"/>
    <col min="9228" max="9228" width="13.1328125" style="26" customWidth="1"/>
    <col min="9229" max="9229" width="12.86328125" style="26" customWidth="1"/>
    <col min="9230" max="9230" width="16.265625" style="26" customWidth="1"/>
    <col min="9231" max="9231" width="15.3984375" style="26" customWidth="1"/>
    <col min="9232" max="9232" width="8.86328125" style="26"/>
    <col min="9233" max="9233" width="11" style="26" bestFit="1" customWidth="1"/>
    <col min="9234" max="9472" width="8.86328125" style="26"/>
    <col min="9473" max="9473" width="6.265625" style="26" customWidth="1"/>
    <col min="9474" max="9474" width="31.1328125" style="26" customWidth="1"/>
    <col min="9475" max="9475" width="32.265625" style="26" customWidth="1"/>
    <col min="9476" max="9476" width="16.86328125" style="26" customWidth="1"/>
    <col min="9477" max="9477" width="14.3984375" style="26" customWidth="1"/>
    <col min="9478" max="9478" width="19.1328125" style="26" customWidth="1"/>
    <col min="9479" max="9479" width="14.3984375" style="26" customWidth="1"/>
    <col min="9480" max="9480" width="22.86328125" style="26" customWidth="1"/>
    <col min="9481" max="9481" width="15.3984375" style="26" customWidth="1"/>
    <col min="9482" max="9482" width="13.73046875" style="26" customWidth="1"/>
    <col min="9483" max="9483" width="14.86328125" style="26" customWidth="1"/>
    <col min="9484" max="9484" width="13.1328125" style="26" customWidth="1"/>
    <col min="9485" max="9485" width="12.86328125" style="26" customWidth="1"/>
    <col min="9486" max="9486" width="16.265625" style="26" customWidth="1"/>
    <col min="9487" max="9487" width="15.3984375" style="26" customWidth="1"/>
    <col min="9488" max="9488" width="8.86328125" style="26"/>
    <col min="9489" max="9489" width="11" style="26" bestFit="1" customWidth="1"/>
    <col min="9490" max="9728" width="8.86328125" style="26"/>
    <col min="9729" max="9729" width="6.265625" style="26" customWidth="1"/>
    <col min="9730" max="9730" width="31.1328125" style="26" customWidth="1"/>
    <col min="9731" max="9731" width="32.265625" style="26" customWidth="1"/>
    <col min="9732" max="9732" width="16.86328125" style="26" customWidth="1"/>
    <col min="9733" max="9733" width="14.3984375" style="26" customWidth="1"/>
    <col min="9734" max="9734" width="19.1328125" style="26" customWidth="1"/>
    <col min="9735" max="9735" width="14.3984375" style="26" customWidth="1"/>
    <col min="9736" max="9736" width="22.86328125" style="26" customWidth="1"/>
    <col min="9737" max="9737" width="15.3984375" style="26" customWidth="1"/>
    <col min="9738" max="9738" width="13.73046875" style="26" customWidth="1"/>
    <col min="9739" max="9739" width="14.86328125" style="26" customWidth="1"/>
    <col min="9740" max="9740" width="13.1328125" style="26" customWidth="1"/>
    <col min="9741" max="9741" width="12.86328125" style="26" customWidth="1"/>
    <col min="9742" max="9742" width="16.265625" style="26" customWidth="1"/>
    <col min="9743" max="9743" width="15.3984375" style="26" customWidth="1"/>
    <col min="9744" max="9744" width="8.86328125" style="26"/>
    <col min="9745" max="9745" width="11" style="26" bestFit="1" customWidth="1"/>
    <col min="9746" max="9984" width="8.86328125" style="26"/>
    <col min="9985" max="9985" width="6.265625" style="26" customWidth="1"/>
    <col min="9986" max="9986" width="31.1328125" style="26" customWidth="1"/>
    <col min="9987" max="9987" width="32.265625" style="26" customWidth="1"/>
    <col min="9988" max="9988" width="16.86328125" style="26" customWidth="1"/>
    <col min="9989" max="9989" width="14.3984375" style="26" customWidth="1"/>
    <col min="9990" max="9990" width="19.1328125" style="26" customWidth="1"/>
    <col min="9991" max="9991" width="14.3984375" style="26" customWidth="1"/>
    <col min="9992" max="9992" width="22.86328125" style="26" customWidth="1"/>
    <col min="9993" max="9993" width="15.3984375" style="26" customWidth="1"/>
    <col min="9994" max="9994" width="13.73046875" style="26" customWidth="1"/>
    <col min="9995" max="9995" width="14.86328125" style="26" customWidth="1"/>
    <col min="9996" max="9996" width="13.1328125" style="26" customWidth="1"/>
    <col min="9997" max="9997" width="12.86328125" style="26" customWidth="1"/>
    <col min="9998" max="9998" width="16.265625" style="26" customWidth="1"/>
    <col min="9999" max="9999" width="15.3984375" style="26" customWidth="1"/>
    <col min="10000" max="10000" width="8.86328125" style="26"/>
    <col min="10001" max="10001" width="11" style="26" bestFit="1" customWidth="1"/>
    <col min="10002" max="10240" width="8.86328125" style="26"/>
    <col min="10241" max="10241" width="6.265625" style="26" customWidth="1"/>
    <col min="10242" max="10242" width="31.1328125" style="26" customWidth="1"/>
    <col min="10243" max="10243" width="32.265625" style="26" customWidth="1"/>
    <col min="10244" max="10244" width="16.86328125" style="26" customWidth="1"/>
    <col min="10245" max="10245" width="14.3984375" style="26" customWidth="1"/>
    <col min="10246" max="10246" width="19.1328125" style="26" customWidth="1"/>
    <col min="10247" max="10247" width="14.3984375" style="26" customWidth="1"/>
    <col min="10248" max="10248" width="22.86328125" style="26" customWidth="1"/>
    <col min="10249" max="10249" width="15.3984375" style="26" customWidth="1"/>
    <col min="10250" max="10250" width="13.73046875" style="26" customWidth="1"/>
    <col min="10251" max="10251" width="14.86328125" style="26" customWidth="1"/>
    <col min="10252" max="10252" width="13.1328125" style="26" customWidth="1"/>
    <col min="10253" max="10253" width="12.86328125" style="26" customWidth="1"/>
    <col min="10254" max="10254" width="16.265625" style="26" customWidth="1"/>
    <col min="10255" max="10255" width="15.3984375" style="26" customWidth="1"/>
    <col min="10256" max="10256" width="8.86328125" style="26"/>
    <col min="10257" max="10257" width="11" style="26" bestFit="1" customWidth="1"/>
    <col min="10258" max="10496" width="8.86328125" style="26"/>
    <col min="10497" max="10497" width="6.265625" style="26" customWidth="1"/>
    <col min="10498" max="10498" width="31.1328125" style="26" customWidth="1"/>
    <col min="10499" max="10499" width="32.265625" style="26" customWidth="1"/>
    <col min="10500" max="10500" width="16.86328125" style="26" customWidth="1"/>
    <col min="10501" max="10501" width="14.3984375" style="26" customWidth="1"/>
    <col min="10502" max="10502" width="19.1328125" style="26" customWidth="1"/>
    <col min="10503" max="10503" width="14.3984375" style="26" customWidth="1"/>
    <col min="10504" max="10504" width="22.86328125" style="26" customWidth="1"/>
    <col min="10505" max="10505" width="15.3984375" style="26" customWidth="1"/>
    <col min="10506" max="10506" width="13.73046875" style="26" customWidth="1"/>
    <col min="10507" max="10507" width="14.86328125" style="26" customWidth="1"/>
    <col min="10508" max="10508" width="13.1328125" style="26" customWidth="1"/>
    <col min="10509" max="10509" width="12.86328125" style="26" customWidth="1"/>
    <col min="10510" max="10510" width="16.265625" style="26" customWidth="1"/>
    <col min="10511" max="10511" width="15.3984375" style="26" customWidth="1"/>
    <col min="10512" max="10512" width="8.86328125" style="26"/>
    <col min="10513" max="10513" width="11" style="26" bestFit="1" customWidth="1"/>
    <col min="10514" max="10752" width="8.86328125" style="26"/>
    <col min="10753" max="10753" width="6.265625" style="26" customWidth="1"/>
    <col min="10754" max="10754" width="31.1328125" style="26" customWidth="1"/>
    <col min="10755" max="10755" width="32.265625" style="26" customWidth="1"/>
    <col min="10756" max="10756" width="16.86328125" style="26" customWidth="1"/>
    <col min="10757" max="10757" width="14.3984375" style="26" customWidth="1"/>
    <col min="10758" max="10758" width="19.1328125" style="26" customWidth="1"/>
    <col min="10759" max="10759" width="14.3984375" style="26" customWidth="1"/>
    <col min="10760" max="10760" width="22.86328125" style="26" customWidth="1"/>
    <col min="10761" max="10761" width="15.3984375" style="26" customWidth="1"/>
    <col min="10762" max="10762" width="13.73046875" style="26" customWidth="1"/>
    <col min="10763" max="10763" width="14.86328125" style="26" customWidth="1"/>
    <col min="10764" max="10764" width="13.1328125" style="26" customWidth="1"/>
    <col min="10765" max="10765" width="12.86328125" style="26" customWidth="1"/>
    <col min="10766" max="10766" width="16.265625" style="26" customWidth="1"/>
    <col min="10767" max="10767" width="15.3984375" style="26" customWidth="1"/>
    <col min="10768" max="10768" width="8.86328125" style="26"/>
    <col min="10769" max="10769" width="11" style="26" bestFit="1" customWidth="1"/>
    <col min="10770" max="11008" width="8.86328125" style="26"/>
    <col min="11009" max="11009" width="6.265625" style="26" customWidth="1"/>
    <col min="11010" max="11010" width="31.1328125" style="26" customWidth="1"/>
    <col min="11011" max="11011" width="32.265625" style="26" customWidth="1"/>
    <col min="11012" max="11012" width="16.86328125" style="26" customWidth="1"/>
    <col min="11013" max="11013" width="14.3984375" style="26" customWidth="1"/>
    <col min="11014" max="11014" width="19.1328125" style="26" customWidth="1"/>
    <col min="11015" max="11015" width="14.3984375" style="26" customWidth="1"/>
    <col min="11016" max="11016" width="22.86328125" style="26" customWidth="1"/>
    <col min="11017" max="11017" width="15.3984375" style="26" customWidth="1"/>
    <col min="11018" max="11018" width="13.73046875" style="26" customWidth="1"/>
    <col min="11019" max="11019" width="14.86328125" style="26" customWidth="1"/>
    <col min="11020" max="11020" width="13.1328125" style="26" customWidth="1"/>
    <col min="11021" max="11021" width="12.86328125" style="26" customWidth="1"/>
    <col min="11022" max="11022" width="16.265625" style="26" customWidth="1"/>
    <col min="11023" max="11023" width="15.3984375" style="26" customWidth="1"/>
    <col min="11024" max="11024" width="8.86328125" style="26"/>
    <col min="11025" max="11025" width="11" style="26" bestFit="1" customWidth="1"/>
    <col min="11026" max="11264" width="8.86328125" style="26"/>
    <col min="11265" max="11265" width="6.265625" style="26" customWidth="1"/>
    <col min="11266" max="11266" width="31.1328125" style="26" customWidth="1"/>
    <col min="11267" max="11267" width="32.265625" style="26" customWidth="1"/>
    <col min="11268" max="11268" width="16.86328125" style="26" customWidth="1"/>
    <col min="11269" max="11269" width="14.3984375" style="26" customWidth="1"/>
    <col min="11270" max="11270" width="19.1328125" style="26" customWidth="1"/>
    <col min="11271" max="11271" width="14.3984375" style="26" customWidth="1"/>
    <col min="11272" max="11272" width="22.86328125" style="26" customWidth="1"/>
    <col min="11273" max="11273" width="15.3984375" style="26" customWidth="1"/>
    <col min="11274" max="11274" width="13.73046875" style="26" customWidth="1"/>
    <col min="11275" max="11275" width="14.86328125" style="26" customWidth="1"/>
    <col min="11276" max="11276" width="13.1328125" style="26" customWidth="1"/>
    <col min="11277" max="11277" width="12.86328125" style="26" customWidth="1"/>
    <col min="11278" max="11278" width="16.265625" style="26" customWidth="1"/>
    <col min="11279" max="11279" width="15.3984375" style="26" customWidth="1"/>
    <col min="11280" max="11280" width="8.86328125" style="26"/>
    <col min="11281" max="11281" width="11" style="26" bestFit="1" customWidth="1"/>
    <col min="11282" max="11520" width="8.86328125" style="26"/>
    <col min="11521" max="11521" width="6.265625" style="26" customWidth="1"/>
    <col min="11522" max="11522" width="31.1328125" style="26" customWidth="1"/>
    <col min="11523" max="11523" width="32.265625" style="26" customWidth="1"/>
    <col min="11524" max="11524" width="16.86328125" style="26" customWidth="1"/>
    <col min="11525" max="11525" width="14.3984375" style="26" customWidth="1"/>
    <col min="11526" max="11526" width="19.1328125" style="26" customWidth="1"/>
    <col min="11527" max="11527" width="14.3984375" style="26" customWidth="1"/>
    <col min="11528" max="11528" width="22.86328125" style="26" customWidth="1"/>
    <col min="11529" max="11529" width="15.3984375" style="26" customWidth="1"/>
    <col min="11530" max="11530" width="13.73046875" style="26" customWidth="1"/>
    <col min="11531" max="11531" width="14.86328125" style="26" customWidth="1"/>
    <col min="11532" max="11532" width="13.1328125" style="26" customWidth="1"/>
    <col min="11533" max="11533" width="12.86328125" style="26" customWidth="1"/>
    <col min="11534" max="11534" width="16.265625" style="26" customWidth="1"/>
    <col min="11535" max="11535" width="15.3984375" style="26" customWidth="1"/>
    <col min="11536" max="11536" width="8.86328125" style="26"/>
    <col min="11537" max="11537" width="11" style="26" bestFit="1" customWidth="1"/>
    <col min="11538" max="11776" width="8.86328125" style="26"/>
    <col min="11777" max="11777" width="6.265625" style="26" customWidth="1"/>
    <col min="11778" max="11778" width="31.1328125" style="26" customWidth="1"/>
    <col min="11779" max="11779" width="32.265625" style="26" customWidth="1"/>
    <col min="11780" max="11780" width="16.86328125" style="26" customWidth="1"/>
    <col min="11781" max="11781" width="14.3984375" style="26" customWidth="1"/>
    <col min="11782" max="11782" width="19.1328125" style="26" customWidth="1"/>
    <col min="11783" max="11783" width="14.3984375" style="26" customWidth="1"/>
    <col min="11784" max="11784" width="22.86328125" style="26" customWidth="1"/>
    <col min="11785" max="11785" width="15.3984375" style="26" customWidth="1"/>
    <col min="11786" max="11786" width="13.73046875" style="26" customWidth="1"/>
    <col min="11787" max="11787" width="14.86328125" style="26" customWidth="1"/>
    <col min="11788" max="11788" width="13.1328125" style="26" customWidth="1"/>
    <col min="11789" max="11789" width="12.86328125" style="26" customWidth="1"/>
    <col min="11790" max="11790" width="16.265625" style="26" customWidth="1"/>
    <col min="11791" max="11791" width="15.3984375" style="26" customWidth="1"/>
    <col min="11792" max="11792" width="8.86328125" style="26"/>
    <col min="11793" max="11793" width="11" style="26" bestFit="1" customWidth="1"/>
    <col min="11794" max="12032" width="8.86328125" style="26"/>
    <col min="12033" max="12033" width="6.265625" style="26" customWidth="1"/>
    <col min="12034" max="12034" width="31.1328125" style="26" customWidth="1"/>
    <col min="12035" max="12035" width="32.265625" style="26" customWidth="1"/>
    <col min="12036" max="12036" width="16.86328125" style="26" customWidth="1"/>
    <col min="12037" max="12037" width="14.3984375" style="26" customWidth="1"/>
    <col min="12038" max="12038" width="19.1328125" style="26" customWidth="1"/>
    <col min="12039" max="12039" width="14.3984375" style="26" customWidth="1"/>
    <col min="12040" max="12040" width="22.86328125" style="26" customWidth="1"/>
    <col min="12041" max="12041" width="15.3984375" style="26" customWidth="1"/>
    <col min="12042" max="12042" width="13.73046875" style="26" customWidth="1"/>
    <col min="12043" max="12043" width="14.86328125" style="26" customWidth="1"/>
    <col min="12044" max="12044" width="13.1328125" style="26" customWidth="1"/>
    <col min="12045" max="12045" width="12.86328125" style="26" customWidth="1"/>
    <col min="12046" max="12046" width="16.265625" style="26" customWidth="1"/>
    <col min="12047" max="12047" width="15.3984375" style="26" customWidth="1"/>
    <col min="12048" max="12048" width="8.86328125" style="26"/>
    <col min="12049" max="12049" width="11" style="26" bestFit="1" customWidth="1"/>
    <col min="12050" max="12288" width="8.86328125" style="26"/>
    <col min="12289" max="12289" width="6.265625" style="26" customWidth="1"/>
    <col min="12290" max="12290" width="31.1328125" style="26" customWidth="1"/>
    <col min="12291" max="12291" width="32.265625" style="26" customWidth="1"/>
    <col min="12292" max="12292" width="16.86328125" style="26" customWidth="1"/>
    <col min="12293" max="12293" width="14.3984375" style="26" customWidth="1"/>
    <col min="12294" max="12294" width="19.1328125" style="26" customWidth="1"/>
    <col min="12295" max="12295" width="14.3984375" style="26" customWidth="1"/>
    <col min="12296" max="12296" width="22.86328125" style="26" customWidth="1"/>
    <col min="12297" max="12297" width="15.3984375" style="26" customWidth="1"/>
    <col min="12298" max="12298" width="13.73046875" style="26" customWidth="1"/>
    <col min="12299" max="12299" width="14.86328125" style="26" customWidth="1"/>
    <col min="12300" max="12300" width="13.1328125" style="26" customWidth="1"/>
    <col min="12301" max="12301" width="12.86328125" style="26" customWidth="1"/>
    <col min="12302" max="12302" width="16.265625" style="26" customWidth="1"/>
    <col min="12303" max="12303" width="15.3984375" style="26" customWidth="1"/>
    <col min="12304" max="12304" width="8.86328125" style="26"/>
    <col min="12305" max="12305" width="11" style="26" bestFit="1" customWidth="1"/>
    <col min="12306" max="12544" width="8.86328125" style="26"/>
    <col min="12545" max="12545" width="6.265625" style="26" customWidth="1"/>
    <col min="12546" max="12546" width="31.1328125" style="26" customWidth="1"/>
    <col min="12547" max="12547" width="32.265625" style="26" customWidth="1"/>
    <col min="12548" max="12548" width="16.86328125" style="26" customWidth="1"/>
    <col min="12549" max="12549" width="14.3984375" style="26" customWidth="1"/>
    <col min="12550" max="12550" width="19.1328125" style="26" customWidth="1"/>
    <col min="12551" max="12551" width="14.3984375" style="26" customWidth="1"/>
    <col min="12552" max="12552" width="22.86328125" style="26" customWidth="1"/>
    <col min="12553" max="12553" width="15.3984375" style="26" customWidth="1"/>
    <col min="12554" max="12554" width="13.73046875" style="26" customWidth="1"/>
    <col min="12555" max="12555" width="14.86328125" style="26" customWidth="1"/>
    <col min="12556" max="12556" width="13.1328125" style="26" customWidth="1"/>
    <col min="12557" max="12557" width="12.86328125" style="26" customWidth="1"/>
    <col min="12558" max="12558" width="16.265625" style="26" customWidth="1"/>
    <col min="12559" max="12559" width="15.3984375" style="26" customWidth="1"/>
    <col min="12560" max="12560" width="8.86328125" style="26"/>
    <col min="12561" max="12561" width="11" style="26" bestFit="1" customWidth="1"/>
    <col min="12562" max="12800" width="8.86328125" style="26"/>
    <col min="12801" max="12801" width="6.265625" style="26" customWidth="1"/>
    <col min="12802" max="12802" width="31.1328125" style="26" customWidth="1"/>
    <col min="12803" max="12803" width="32.265625" style="26" customWidth="1"/>
    <col min="12804" max="12804" width="16.86328125" style="26" customWidth="1"/>
    <col min="12805" max="12805" width="14.3984375" style="26" customWidth="1"/>
    <col min="12806" max="12806" width="19.1328125" style="26" customWidth="1"/>
    <col min="12807" max="12807" width="14.3984375" style="26" customWidth="1"/>
    <col min="12808" max="12808" width="22.86328125" style="26" customWidth="1"/>
    <col min="12809" max="12809" width="15.3984375" style="26" customWidth="1"/>
    <col min="12810" max="12810" width="13.73046875" style="26" customWidth="1"/>
    <col min="12811" max="12811" width="14.86328125" style="26" customWidth="1"/>
    <col min="12812" max="12812" width="13.1328125" style="26" customWidth="1"/>
    <col min="12813" max="12813" width="12.86328125" style="26" customWidth="1"/>
    <col min="12814" max="12814" width="16.265625" style="26" customWidth="1"/>
    <col min="12815" max="12815" width="15.3984375" style="26" customWidth="1"/>
    <col min="12816" max="12816" width="8.86328125" style="26"/>
    <col min="12817" max="12817" width="11" style="26" bestFit="1" customWidth="1"/>
    <col min="12818" max="13056" width="8.86328125" style="26"/>
    <col min="13057" max="13057" width="6.265625" style="26" customWidth="1"/>
    <col min="13058" max="13058" width="31.1328125" style="26" customWidth="1"/>
    <col min="13059" max="13059" width="32.265625" style="26" customWidth="1"/>
    <col min="13060" max="13060" width="16.86328125" style="26" customWidth="1"/>
    <col min="13061" max="13061" width="14.3984375" style="26" customWidth="1"/>
    <col min="13062" max="13062" width="19.1328125" style="26" customWidth="1"/>
    <col min="13063" max="13063" width="14.3984375" style="26" customWidth="1"/>
    <col min="13064" max="13064" width="22.86328125" style="26" customWidth="1"/>
    <col min="13065" max="13065" width="15.3984375" style="26" customWidth="1"/>
    <col min="13066" max="13066" width="13.73046875" style="26" customWidth="1"/>
    <col min="13067" max="13067" width="14.86328125" style="26" customWidth="1"/>
    <col min="13068" max="13068" width="13.1328125" style="26" customWidth="1"/>
    <col min="13069" max="13069" width="12.86328125" style="26" customWidth="1"/>
    <col min="13070" max="13070" width="16.265625" style="26" customWidth="1"/>
    <col min="13071" max="13071" width="15.3984375" style="26" customWidth="1"/>
    <col min="13072" max="13072" width="8.86328125" style="26"/>
    <col min="13073" max="13073" width="11" style="26" bestFit="1" customWidth="1"/>
    <col min="13074" max="13312" width="8.86328125" style="26"/>
    <col min="13313" max="13313" width="6.265625" style="26" customWidth="1"/>
    <col min="13314" max="13314" width="31.1328125" style="26" customWidth="1"/>
    <col min="13315" max="13315" width="32.265625" style="26" customWidth="1"/>
    <col min="13316" max="13316" width="16.86328125" style="26" customWidth="1"/>
    <col min="13317" max="13317" width="14.3984375" style="26" customWidth="1"/>
    <col min="13318" max="13318" width="19.1328125" style="26" customWidth="1"/>
    <col min="13319" max="13319" width="14.3984375" style="26" customWidth="1"/>
    <col min="13320" max="13320" width="22.86328125" style="26" customWidth="1"/>
    <col min="13321" max="13321" width="15.3984375" style="26" customWidth="1"/>
    <col min="13322" max="13322" width="13.73046875" style="26" customWidth="1"/>
    <col min="13323" max="13323" width="14.86328125" style="26" customWidth="1"/>
    <col min="13324" max="13324" width="13.1328125" style="26" customWidth="1"/>
    <col min="13325" max="13325" width="12.86328125" style="26" customWidth="1"/>
    <col min="13326" max="13326" width="16.265625" style="26" customWidth="1"/>
    <col min="13327" max="13327" width="15.3984375" style="26" customWidth="1"/>
    <col min="13328" max="13328" width="8.86328125" style="26"/>
    <col min="13329" max="13329" width="11" style="26" bestFit="1" customWidth="1"/>
    <col min="13330" max="13568" width="8.86328125" style="26"/>
    <col min="13569" max="13569" width="6.265625" style="26" customWidth="1"/>
    <col min="13570" max="13570" width="31.1328125" style="26" customWidth="1"/>
    <col min="13571" max="13571" width="32.265625" style="26" customWidth="1"/>
    <col min="13572" max="13572" width="16.86328125" style="26" customWidth="1"/>
    <col min="13573" max="13573" width="14.3984375" style="26" customWidth="1"/>
    <col min="13574" max="13574" width="19.1328125" style="26" customWidth="1"/>
    <col min="13575" max="13575" width="14.3984375" style="26" customWidth="1"/>
    <col min="13576" max="13576" width="22.86328125" style="26" customWidth="1"/>
    <col min="13577" max="13577" width="15.3984375" style="26" customWidth="1"/>
    <col min="13578" max="13578" width="13.73046875" style="26" customWidth="1"/>
    <col min="13579" max="13579" width="14.86328125" style="26" customWidth="1"/>
    <col min="13580" max="13580" width="13.1328125" style="26" customWidth="1"/>
    <col min="13581" max="13581" width="12.86328125" style="26" customWidth="1"/>
    <col min="13582" max="13582" width="16.265625" style="26" customWidth="1"/>
    <col min="13583" max="13583" width="15.3984375" style="26" customWidth="1"/>
    <col min="13584" max="13584" width="8.86328125" style="26"/>
    <col min="13585" max="13585" width="11" style="26" bestFit="1" customWidth="1"/>
    <col min="13586" max="13824" width="8.86328125" style="26"/>
    <col min="13825" max="13825" width="6.265625" style="26" customWidth="1"/>
    <col min="13826" max="13826" width="31.1328125" style="26" customWidth="1"/>
    <col min="13827" max="13827" width="32.265625" style="26" customWidth="1"/>
    <col min="13828" max="13828" width="16.86328125" style="26" customWidth="1"/>
    <col min="13829" max="13829" width="14.3984375" style="26" customWidth="1"/>
    <col min="13830" max="13830" width="19.1328125" style="26" customWidth="1"/>
    <col min="13831" max="13831" width="14.3984375" style="26" customWidth="1"/>
    <col min="13832" max="13832" width="22.86328125" style="26" customWidth="1"/>
    <col min="13833" max="13833" width="15.3984375" style="26" customWidth="1"/>
    <col min="13834" max="13834" width="13.73046875" style="26" customWidth="1"/>
    <col min="13835" max="13835" width="14.86328125" style="26" customWidth="1"/>
    <col min="13836" max="13836" width="13.1328125" style="26" customWidth="1"/>
    <col min="13837" max="13837" width="12.86328125" style="26" customWidth="1"/>
    <col min="13838" max="13838" width="16.265625" style="26" customWidth="1"/>
    <col min="13839" max="13839" width="15.3984375" style="26" customWidth="1"/>
    <col min="13840" max="13840" width="8.86328125" style="26"/>
    <col min="13841" max="13841" width="11" style="26" bestFit="1" customWidth="1"/>
    <col min="13842" max="14080" width="8.86328125" style="26"/>
    <col min="14081" max="14081" width="6.265625" style="26" customWidth="1"/>
    <col min="14082" max="14082" width="31.1328125" style="26" customWidth="1"/>
    <col min="14083" max="14083" width="32.265625" style="26" customWidth="1"/>
    <col min="14084" max="14084" width="16.86328125" style="26" customWidth="1"/>
    <col min="14085" max="14085" width="14.3984375" style="26" customWidth="1"/>
    <col min="14086" max="14086" width="19.1328125" style="26" customWidth="1"/>
    <col min="14087" max="14087" width="14.3984375" style="26" customWidth="1"/>
    <col min="14088" max="14088" width="22.86328125" style="26" customWidth="1"/>
    <col min="14089" max="14089" width="15.3984375" style="26" customWidth="1"/>
    <col min="14090" max="14090" width="13.73046875" style="26" customWidth="1"/>
    <col min="14091" max="14091" width="14.86328125" style="26" customWidth="1"/>
    <col min="14092" max="14092" width="13.1328125" style="26" customWidth="1"/>
    <col min="14093" max="14093" width="12.86328125" style="26" customWidth="1"/>
    <col min="14094" max="14094" width="16.265625" style="26" customWidth="1"/>
    <col min="14095" max="14095" width="15.3984375" style="26" customWidth="1"/>
    <col min="14096" max="14096" width="8.86328125" style="26"/>
    <col min="14097" max="14097" width="11" style="26" bestFit="1" customWidth="1"/>
    <col min="14098" max="14336" width="8.86328125" style="26"/>
    <col min="14337" max="14337" width="6.265625" style="26" customWidth="1"/>
    <col min="14338" max="14338" width="31.1328125" style="26" customWidth="1"/>
    <col min="14339" max="14339" width="32.265625" style="26" customWidth="1"/>
    <col min="14340" max="14340" width="16.86328125" style="26" customWidth="1"/>
    <col min="14341" max="14341" width="14.3984375" style="26" customWidth="1"/>
    <col min="14342" max="14342" width="19.1328125" style="26" customWidth="1"/>
    <col min="14343" max="14343" width="14.3984375" style="26" customWidth="1"/>
    <col min="14344" max="14344" width="22.86328125" style="26" customWidth="1"/>
    <col min="14345" max="14345" width="15.3984375" style="26" customWidth="1"/>
    <col min="14346" max="14346" width="13.73046875" style="26" customWidth="1"/>
    <col min="14347" max="14347" width="14.86328125" style="26" customWidth="1"/>
    <col min="14348" max="14348" width="13.1328125" style="26" customWidth="1"/>
    <col min="14349" max="14349" width="12.86328125" style="26" customWidth="1"/>
    <col min="14350" max="14350" width="16.265625" style="26" customWidth="1"/>
    <col min="14351" max="14351" width="15.3984375" style="26" customWidth="1"/>
    <col min="14352" max="14352" width="8.86328125" style="26"/>
    <col min="14353" max="14353" width="11" style="26" bestFit="1" customWidth="1"/>
    <col min="14354" max="14592" width="8.86328125" style="26"/>
    <col min="14593" max="14593" width="6.265625" style="26" customWidth="1"/>
    <col min="14594" max="14594" width="31.1328125" style="26" customWidth="1"/>
    <col min="14595" max="14595" width="32.265625" style="26" customWidth="1"/>
    <col min="14596" max="14596" width="16.86328125" style="26" customWidth="1"/>
    <col min="14597" max="14597" width="14.3984375" style="26" customWidth="1"/>
    <col min="14598" max="14598" width="19.1328125" style="26" customWidth="1"/>
    <col min="14599" max="14599" width="14.3984375" style="26" customWidth="1"/>
    <col min="14600" max="14600" width="22.86328125" style="26" customWidth="1"/>
    <col min="14601" max="14601" width="15.3984375" style="26" customWidth="1"/>
    <col min="14602" max="14602" width="13.73046875" style="26" customWidth="1"/>
    <col min="14603" max="14603" width="14.86328125" style="26" customWidth="1"/>
    <col min="14604" max="14604" width="13.1328125" style="26" customWidth="1"/>
    <col min="14605" max="14605" width="12.86328125" style="26" customWidth="1"/>
    <col min="14606" max="14606" width="16.265625" style="26" customWidth="1"/>
    <col min="14607" max="14607" width="15.3984375" style="26" customWidth="1"/>
    <col min="14608" max="14608" width="8.86328125" style="26"/>
    <col min="14609" max="14609" width="11" style="26" bestFit="1" customWidth="1"/>
    <col min="14610" max="14848" width="8.86328125" style="26"/>
    <col min="14849" max="14849" width="6.265625" style="26" customWidth="1"/>
    <col min="14850" max="14850" width="31.1328125" style="26" customWidth="1"/>
    <col min="14851" max="14851" width="32.265625" style="26" customWidth="1"/>
    <col min="14852" max="14852" width="16.86328125" style="26" customWidth="1"/>
    <col min="14853" max="14853" width="14.3984375" style="26" customWidth="1"/>
    <col min="14854" max="14854" width="19.1328125" style="26" customWidth="1"/>
    <col min="14855" max="14855" width="14.3984375" style="26" customWidth="1"/>
    <col min="14856" max="14856" width="22.86328125" style="26" customWidth="1"/>
    <col min="14857" max="14857" width="15.3984375" style="26" customWidth="1"/>
    <col min="14858" max="14858" width="13.73046875" style="26" customWidth="1"/>
    <col min="14859" max="14859" width="14.86328125" style="26" customWidth="1"/>
    <col min="14860" max="14860" width="13.1328125" style="26" customWidth="1"/>
    <col min="14861" max="14861" width="12.86328125" style="26" customWidth="1"/>
    <col min="14862" max="14862" width="16.265625" style="26" customWidth="1"/>
    <col min="14863" max="14863" width="15.3984375" style="26" customWidth="1"/>
    <col min="14864" max="14864" width="8.86328125" style="26"/>
    <col min="14865" max="14865" width="11" style="26" bestFit="1" customWidth="1"/>
    <col min="14866" max="15104" width="8.86328125" style="26"/>
    <col min="15105" max="15105" width="6.265625" style="26" customWidth="1"/>
    <col min="15106" max="15106" width="31.1328125" style="26" customWidth="1"/>
    <col min="15107" max="15107" width="32.265625" style="26" customWidth="1"/>
    <col min="15108" max="15108" width="16.86328125" style="26" customWidth="1"/>
    <col min="15109" max="15109" width="14.3984375" style="26" customWidth="1"/>
    <col min="15110" max="15110" width="19.1328125" style="26" customWidth="1"/>
    <col min="15111" max="15111" width="14.3984375" style="26" customWidth="1"/>
    <col min="15112" max="15112" width="22.86328125" style="26" customWidth="1"/>
    <col min="15113" max="15113" width="15.3984375" style="26" customWidth="1"/>
    <col min="15114" max="15114" width="13.73046875" style="26" customWidth="1"/>
    <col min="15115" max="15115" width="14.86328125" style="26" customWidth="1"/>
    <col min="15116" max="15116" width="13.1328125" style="26" customWidth="1"/>
    <col min="15117" max="15117" width="12.86328125" style="26" customWidth="1"/>
    <col min="15118" max="15118" width="16.265625" style="26" customWidth="1"/>
    <col min="15119" max="15119" width="15.3984375" style="26" customWidth="1"/>
    <col min="15120" max="15120" width="8.86328125" style="26"/>
    <col min="15121" max="15121" width="11" style="26" bestFit="1" customWidth="1"/>
    <col min="15122" max="15360" width="8.86328125" style="26"/>
    <col min="15361" max="15361" width="6.265625" style="26" customWidth="1"/>
    <col min="15362" max="15362" width="31.1328125" style="26" customWidth="1"/>
    <col min="15363" max="15363" width="32.265625" style="26" customWidth="1"/>
    <col min="15364" max="15364" width="16.86328125" style="26" customWidth="1"/>
    <col min="15365" max="15365" width="14.3984375" style="26" customWidth="1"/>
    <col min="15366" max="15366" width="19.1328125" style="26" customWidth="1"/>
    <col min="15367" max="15367" width="14.3984375" style="26" customWidth="1"/>
    <col min="15368" max="15368" width="22.86328125" style="26" customWidth="1"/>
    <col min="15369" max="15369" width="15.3984375" style="26" customWidth="1"/>
    <col min="15370" max="15370" width="13.73046875" style="26" customWidth="1"/>
    <col min="15371" max="15371" width="14.86328125" style="26" customWidth="1"/>
    <col min="15372" max="15372" width="13.1328125" style="26" customWidth="1"/>
    <col min="15373" max="15373" width="12.86328125" style="26" customWidth="1"/>
    <col min="15374" max="15374" width="16.265625" style="26" customWidth="1"/>
    <col min="15375" max="15375" width="15.3984375" style="26" customWidth="1"/>
    <col min="15376" max="15376" width="8.86328125" style="26"/>
    <col min="15377" max="15377" width="11" style="26" bestFit="1" customWidth="1"/>
    <col min="15378" max="15616" width="8.86328125" style="26"/>
    <col min="15617" max="15617" width="6.265625" style="26" customWidth="1"/>
    <col min="15618" max="15618" width="31.1328125" style="26" customWidth="1"/>
    <col min="15619" max="15619" width="32.265625" style="26" customWidth="1"/>
    <col min="15620" max="15620" width="16.86328125" style="26" customWidth="1"/>
    <col min="15621" max="15621" width="14.3984375" style="26" customWidth="1"/>
    <col min="15622" max="15622" width="19.1328125" style="26" customWidth="1"/>
    <col min="15623" max="15623" width="14.3984375" style="26" customWidth="1"/>
    <col min="15624" max="15624" width="22.86328125" style="26" customWidth="1"/>
    <col min="15625" max="15625" width="15.3984375" style="26" customWidth="1"/>
    <col min="15626" max="15626" width="13.73046875" style="26" customWidth="1"/>
    <col min="15627" max="15627" width="14.86328125" style="26" customWidth="1"/>
    <col min="15628" max="15628" width="13.1328125" style="26" customWidth="1"/>
    <col min="15629" max="15629" width="12.86328125" style="26" customWidth="1"/>
    <col min="15630" max="15630" width="16.265625" style="26" customWidth="1"/>
    <col min="15631" max="15631" width="15.3984375" style="26" customWidth="1"/>
    <col min="15632" max="15632" width="8.86328125" style="26"/>
    <col min="15633" max="15633" width="11" style="26" bestFit="1" customWidth="1"/>
    <col min="15634" max="15872" width="8.86328125" style="26"/>
    <col min="15873" max="15873" width="6.265625" style="26" customWidth="1"/>
    <col min="15874" max="15874" width="31.1328125" style="26" customWidth="1"/>
    <col min="15875" max="15875" width="32.265625" style="26" customWidth="1"/>
    <col min="15876" max="15876" width="16.86328125" style="26" customWidth="1"/>
    <col min="15877" max="15877" width="14.3984375" style="26" customWidth="1"/>
    <col min="15878" max="15878" width="19.1328125" style="26" customWidth="1"/>
    <col min="15879" max="15879" width="14.3984375" style="26" customWidth="1"/>
    <col min="15880" max="15880" width="22.86328125" style="26" customWidth="1"/>
    <col min="15881" max="15881" width="15.3984375" style="26" customWidth="1"/>
    <col min="15882" max="15882" width="13.73046875" style="26" customWidth="1"/>
    <col min="15883" max="15883" width="14.86328125" style="26" customWidth="1"/>
    <col min="15884" max="15884" width="13.1328125" style="26" customWidth="1"/>
    <col min="15885" max="15885" width="12.86328125" style="26" customWidth="1"/>
    <col min="15886" max="15886" width="16.265625" style="26" customWidth="1"/>
    <col min="15887" max="15887" width="15.3984375" style="26" customWidth="1"/>
    <col min="15888" max="15888" width="8.86328125" style="26"/>
    <col min="15889" max="15889" width="11" style="26" bestFit="1" customWidth="1"/>
    <col min="15890" max="16128" width="8.86328125" style="26"/>
    <col min="16129" max="16129" width="6.265625" style="26" customWidth="1"/>
    <col min="16130" max="16130" width="31.1328125" style="26" customWidth="1"/>
    <col min="16131" max="16131" width="32.265625" style="26" customWidth="1"/>
    <col min="16132" max="16132" width="16.86328125" style="26" customWidth="1"/>
    <col min="16133" max="16133" width="14.3984375" style="26" customWidth="1"/>
    <col min="16134" max="16134" width="19.1328125" style="26" customWidth="1"/>
    <col min="16135" max="16135" width="14.3984375" style="26" customWidth="1"/>
    <col min="16136" max="16136" width="22.86328125" style="26" customWidth="1"/>
    <col min="16137" max="16137" width="15.3984375" style="26" customWidth="1"/>
    <col min="16138" max="16138" width="13.73046875" style="26" customWidth="1"/>
    <col min="16139" max="16139" width="14.86328125" style="26" customWidth="1"/>
    <col min="16140" max="16140" width="13.1328125" style="26" customWidth="1"/>
    <col min="16141" max="16141" width="12.86328125" style="26" customWidth="1"/>
    <col min="16142" max="16142" width="16.265625" style="26" customWidth="1"/>
    <col min="16143" max="16143" width="15.3984375" style="26" customWidth="1"/>
    <col min="16144" max="16144" width="8.86328125" style="26"/>
    <col min="16145" max="16145" width="11" style="26" bestFit="1" customWidth="1"/>
    <col min="16146" max="16384" width="8.86328125" style="26"/>
  </cols>
  <sheetData>
    <row r="1" spans="1:18" customFormat="1" ht="33" customHeight="1" x14ac:dyDescent="0.4">
      <c r="B1" s="311"/>
      <c r="C1" s="311"/>
      <c r="D1" s="311"/>
      <c r="E1" s="311"/>
      <c r="F1" s="311"/>
      <c r="G1" s="311"/>
      <c r="H1" s="311"/>
      <c r="I1" s="311"/>
      <c r="J1" s="311"/>
      <c r="K1" s="311"/>
      <c r="L1" s="311"/>
      <c r="M1" s="311"/>
      <c r="N1" s="311"/>
      <c r="O1" s="311"/>
    </row>
    <row r="2" spans="1:18" customFormat="1" ht="34.5" customHeight="1" x14ac:dyDescent="0.45">
      <c r="B2" s="312" t="s">
        <v>2221</v>
      </c>
      <c r="C2" s="312"/>
      <c r="D2" s="312"/>
      <c r="E2" s="312"/>
      <c r="F2" s="312"/>
      <c r="G2" s="312"/>
      <c r="H2" s="312"/>
      <c r="I2" s="312"/>
      <c r="J2" s="312"/>
      <c r="K2" s="312"/>
      <c r="L2" s="312"/>
      <c r="M2" s="312"/>
      <c r="N2" s="312"/>
      <c r="O2" s="312"/>
      <c r="P2" s="128"/>
      <c r="R2" s="61"/>
    </row>
    <row r="3" spans="1:18" customFormat="1" ht="22.5" customHeight="1" x14ac:dyDescent="0.5">
      <c r="B3" s="313"/>
      <c r="C3" s="313"/>
      <c r="D3" s="313"/>
      <c r="E3" s="313"/>
      <c r="F3" s="313"/>
      <c r="G3" s="313"/>
      <c r="H3" s="313"/>
      <c r="I3" s="313"/>
      <c r="J3" s="313"/>
      <c r="K3" s="313"/>
      <c r="L3" s="313"/>
      <c r="M3" s="313"/>
      <c r="N3" s="313"/>
      <c r="O3" s="313"/>
      <c r="P3" s="128"/>
      <c r="R3" s="61"/>
    </row>
    <row r="4" spans="1:18" customFormat="1" ht="23.25" customHeight="1" x14ac:dyDescent="0.5">
      <c r="B4" s="314" t="s">
        <v>412</v>
      </c>
      <c r="C4" s="314"/>
      <c r="D4" s="314"/>
      <c r="E4" s="314"/>
      <c r="F4" s="314"/>
      <c r="G4" s="314"/>
      <c r="H4" s="314"/>
      <c r="I4" s="314"/>
      <c r="J4" s="314"/>
      <c r="K4" s="314"/>
      <c r="L4" s="314"/>
      <c r="M4" s="314"/>
      <c r="N4" s="314"/>
      <c r="O4" s="314"/>
      <c r="P4" s="15"/>
    </row>
    <row r="5" spans="1:18" customFormat="1" ht="15" x14ac:dyDescent="0.4">
      <c r="B5" s="15"/>
      <c r="C5" s="15"/>
      <c r="D5" s="15"/>
      <c r="E5" s="15"/>
      <c r="F5" s="15"/>
      <c r="G5" s="15"/>
      <c r="H5" s="15"/>
      <c r="I5" s="15"/>
      <c r="J5" s="15"/>
    </row>
    <row r="6" spans="1:18" customFormat="1" ht="15" x14ac:dyDescent="0.4">
      <c r="B6" s="315"/>
      <c r="C6" s="315"/>
      <c r="D6" s="315" t="s">
        <v>876</v>
      </c>
      <c r="E6" s="315"/>
      <c r="F6" s="315"/>
      <c r="G6" s="315"/>
      <c r="H6" s="315"/>
      <c r="I6" s="315"/>
      <c r="J6" s="315"/>
      <c r="K6" s="315"/>
      <c r="L6" s="315"/>
      <c r="M6" s="315"/>
      <c r="N6" s="315"/>
      <c r="O6" s="315"/>
    </row>
    <row r="7" spans="1:18" customFormat="1" ht="15" x14ac:dyDescent="0.4">
      <c r="B7" s="9" t="s">
        <v>413</v>
      </c>
      <c r="C7" s="9" t="s">
        <v>139</v>
      </c>
      <c r="D7" s="290">
        <v>44562</v>
      </c>
      <c r="E7" s="290">
        <v>44593</v>
      </c>
      <c r="F7" s="290">
        <v>44621</v>
      </c>
      <c r="G7" s="290">
        <v>44652</v>
      </c>
      <c r="H7" s="290">
        <v>44682</v>
      </c>
      <c r="I7" s="290">
        <v>44713</v>
      </c>
      <c r="J7" s="290">
        <v>44743</v>
      </c>
      <c r="K7" s="290">
        <v>44774</v>
      </c>
      <c r="L7" s="290">
        <v>44805</v>
      </c>
      <c r="M7" s="290">
        <v>44835</v>
      </c>
      <c r="N7" s="290">
        <v>44866</v>
      </c>
      <c r="O7" s="290">
        <v>44896</v>
      </c>
    </row>
    <row r="8" spans="1:18" customFormat="1" ht="33" customHeight="1" x14ac:dyDescent="0.4">
      <c r="B8" s="9"/>
      <c r="C8" s="9"/>
      <c r="D8" s="70">
        <v>1</v>
      </c>
      <c r="E8" s="70">
        <v>2</v>
      </c>
      <c r="F8" s="70">
        <v>3</v>
      </c>
      <c r="G8" s="70">
        <v>4</v>
      </c>
      <c r="H8" s="70">
        <v>5</v>
      </c>
      <c r="I8" s="70">
        <v>6</v>
      </c>
      <c r="J8" s="70">
        <v>7</v>
      </c>
      <c r="K8" s="70">
        <v>8</v>
      </c>
      <c r="L8" s="70">
        <v>9</v>
      </c>
      <c r="M8" s="70">
        <v>10</v>
      </c>
      <c r="N8" s="70">
        <v>11</v>
      </c>
      <c r="O8" s="70">
        <v>12</v>
      </c>
    </row>
    <row r="9" spans="1:18" customFormat="1" ht="15" customHeight="1" x14ac:dyDescent="0.4">
      <c r="A9">
        <v>1</v>
      </c>
      <c r="B9" s="62" t="s">
        <v>414</v>
      </c>
      <c r="C9" s="15" t="s">
        <v>415</v>
      </c>
      <c r="D9" s="210"/>
      <c r="E9" s="210"/>
      <c r="F9" s="210"/>
      <c r="G9" s="210"/>
      <c r="H9" s="210"/>
      <c r="I9" s="210"/>
      <c r="J9" s="210"/>
      <c r="K9" s="210"/>
      <c r="L9" s="210"/>
      <c r="M9" s="210"/>
      <c r="N9" s="210"/>
      <c r="O9" s="210"/>
    </row>
    <row r="10" spans="1:18" customFormat="1" ht="15" x14ac:dyDescent="0.4">
      <c r="B10" s="62"/>
      <c r="C10" s="15" t="s">
        <v>635</v>
      </c>
      <c r="D10" s="210"/>
      <c r="E10" s="210"/>
      <c r="F10" s="210"/>
      <c r="G10" s="210"/>
      <c r="H10" s="210"/>
      <c r="I10" s="210"/>
      <c r="J10" s="210"/>
      <c r="K10" s="210"/>
      <c r="L10" s="210"/>
      <c r="M10" s="210"/>
      <c r="N10" s="210"/>
      <c r="O10" s="210"/>
    </row>
    <row r="11" spans="1:18" customFormat="1" ht="15" x14ac:dyDescent="0.4">
      <c r="B11" s="62"/>
      <c r="C11" s="15" t="s">
        <v>52</v>
      </c>
      <c r="D11" s="210"/>
      <c r="E11" s="210"/>
      <c r="F11" s="210"/>
      <c r="G11" s="210"/>
      <c r="H11" s="210"/>
      <c r="I11" s="210"/>
      <c r="J11" s="210"/>
      <c r="K11" s="210"/>
      <c r="L11" s="210"/>
      <c r="M11" s="210"/>
      <c r="N11" s="210"/>
      <c r="O11" s="210"/>
    </row>
    <row r="12" spans="1:18" customFormat="1" ht="15" x14ac:dyDescent="0.4">
      <c r="B12" s="62"/>
      <c r="C12" s="15" t="s">
        <v>416</v>
      </c>
      <c r="D12" s="211"/>
      <c r="E12" s="211"/>
      <c r="F12" s="211"/>
      <c r="G12" s="211"/>
      <c r="H12" s="211"/>
      <c r="I12" s="211"/>
      <c r="J12" s="211"/>
      <c r="K12" s="211"/>
      <c r="L12" s="211"/>
      <c r="M12" s="211"/>
      <c r="N12" s="211"/>
      <c r="O12" s="211"/>
    </row>
    <row r="13" spans="1:18" customFormat="1" ht="15" x14ac:dyDescent="0.4">
      <c r="B13" s="62"/>
      <c r="D13" s="129"/>
      <c r="E13" s="130"/>
      <c r="F13" s="130"/>
      <c r="G13" s="129"/>
      <c r="H13" s="129"/>
      <c r="I13" s="129"/>
      <c r="J13" s="129"/>
      <c r="K13" s="129"/>
      <c r="L13" s="129"/>
      <c r="M13" s="129"/>
      <c r="N13" s="129"/>
      <c r="O13" s="129"/>
    </row>
    <row r="14" spans="1:18" customFormat="1" ht="15" customHeight="1" x14ac:dyDescent="0.4">
      <c r="A14">
        <v>2</v>
      </c>
      <c r="B14" s="62" t="s">
        <v>418</v>
      </c>
      <c r="C14" s="15" t="s">
        <v>415</v>
      </c>
      <c r="D14" s="129"/>
      <c r="E14" s="129"/>
      <c r="F14" s="129"/>
      <c r="G14" s="129"/>
      <c r="H14" s="129"/>
      <c r="I14" s="129"/>
      <c r="J14" s="129"/>
      <c r="K14" s="129"/>
      <c r="L14" s="129"/>
      <c r="M14" s="129"/>
      <c r="N14" s="129"/>
      <c r="O14" s="129"/>
    </row>
    <row r="15" spans="1:18" customFormat="1" ht="15" x14ac:dyDescent="0.4">
      <c r="B15" s="62"/>
      <c r="C15" s="15" t="s">
        <v>635</v>
      </c>
      <c r="D15" s="129"/>
      <c r="E15" s="129"/>
      <c r="F15" s="129"/>
      <c r="G15" s="129"/>
      <c r="H15" s="129"/>
      <c r="I15" s="129"/>
      <c r="J15" s="129"/>
      <c r="K15" s="129"/>
      <c r="L15" s="129"/>
      <c r="M15" s="129"/>
      <c r="N15" s="129"/>
      <c r="O15" s="129"/>
    </row>
    <row r="16" spans="1:18" customFormat="1" ht="15" x14ac:dyDescent="0.4">
      <c r="B16" s="62"/>
      <c r="C16" s="15" t="s">
        <v>52</v>
      </c>
      <c r="D16" s="129"/>
      <c r="E16" s="129"/>
      <c r="F16" s="129"/>
      <c r="G16" s="129"/>
      <c r="H16" s="129"/>
      <c r="I16" s="129"/>
      <c r="J16" s="129"/>
      <c r="K16" s="129"/>
      <c r="L16" s="129"/>
      <c r="M16" s="129"/>
      <c r="N16" s="129"/>
      <c r="O16" s="129"/>
    </row>
    <row r="17" spans="1:16" customFormat="1" ht="15" x14ac:dyDescent="0.4">
      <c r="B17" s="62"/>
      <c r="C17" s="15"/>
      <c r="D17" s="129"/>
      <c r="E17" s="130"/>
      <c r="F17" s="130"/>
      <c r="G17" s="129"/>
      <c r="H17" s="129"/>
      <c r="I17" s="129"/>
      <c r="J17" s="129"/>
      <c r="K17" s="129"/>
      <c r="L17" s="129"/>
      <c r="M17" s="129"/>
      <c r="N17" s="129"/>
      <c r="O17" s="129"/>
    </row>
    <row r="18" spans="1:16" customFormat="1" ht="15" customHeight="1" x14ac:dyDescent="0.4">
      <c r="A18">
        <v>3</v>
      </c>
      <c r="B18" s="309" t="s">
        <v>91</v>
      </c>
      <c r="C18" s="15" t="s">
        <v>415</v>
      </c>
      <c r="D18" s="129"/>
      <c r="E18" s="129"/>
      <c r="F18" s="129"/>
      <c r="G18" s="129"/>
      <c r="H18" s="129"/>
      <c r="I18" s="129"/>
      <c r="J18" s="129"/>
      <c r="K18" s="129"/>
      <c r="L18" s="129"/>
      <c r="M18" s="129"/>
      <c r="N18" s="129"/>
      <c r="O18" s="129"/>
    </row>
    <row r="19" spans="1:16" customFormat="1" ht="15" x14ac:dyDescent="0.4">
      <c r="B19" s="309"/>
      <c r="C19" s="15" t="s">
        <v>635</v>
      </c>
      <c r="D19" s="129"/>
      <c r="E19" s="129"/>
      <c r="F19" s="129"/>
      <c r="G19" s="129"/>
      <c r="H19" s="129"/>
      <c r="I19" s="129"/>
      <c r="J19" s="129"/>
      <c r="K19" s="129"/>
      <c r="L19" s="129"/>
      <c r="M19" s="129"/>
      <c r="N19" s="129"/>
      <c r="O19" s="129"/>
    </row>
    <row r="20" spans="1:16" customFormat="1" ht="15" x14ac:dyDescent="0.4">
      <c r="B20" s="309"/>
      <c r="C20" s="15" t="s">
        <v>52</v>
      </c>
      <c r="D20" s="129"/>
      <c r="E20" s="129"/>
      <c r="F20" s="129"/>
      <c r="G20" s="129"/>
      <c r="H20" s="129"/>
      <c r="I20" s="129"/>
      <c r="J20" s="129"/>
      <c r="K20" s="129"/>
      <c r="L20" s="129"/>
      <c r="M20" s="129"/>
      <c r="N20" s="129"/>
      <c r="O20" s="129"/>
    </row>
    <row r="21" spans="1:16" customFormat="1" ht="15" x14ac:dyDescent="0.4">
      <c r="D21" s="48"/>
      <c r="E21" s="48"/>
      <c r="F21" s="48"/>
      <c r="G21" s="48"/>
      <c r="H21" s="48"/>
      <c r="I21" s="48"/>
      <c r="J21" s="48"/>
      <c r="K21" s="48"/>
      <c r="L21" s="48"/>
      <c r="M21" s="48"/>
      <c r="N21" s="48"/>
      <c r="O21" s="48"/>
    </row>
    <row r="22" spans="1:16" customFormat="1" ht="30" x14ac:dyDescent="0.4">
      <c r="B22" s="62" t="s">
        <v>92</v>
      </c>
      <c r="C22" s="15" t="s">
        <v>415</v>
      </c>
      <c r="D22" s="129"/>
      <c r="E22" s="129"/>
      <c r="F22" s="129"/>
      <c r="G22" s="129"/>
      <c r="H22" s="129"/>
      <c r="I22" s="129"/>
      <c r="J22" s="129"/>
      <c r="K22" s="129"/>
      <c r="L22" s="129"/>
      <c r="M22" s="129"/>
      <c r="N22" s="129"/>
      <c r="O22" s="129"/>
    </row>
    <row r="23" spans="1:16" customFormat="1" ht="15" x14ac:dyDescent="0.4">
      <c r="B23" s="62"/>
      <c r="C23" s="15" t="s">
        <v>635</v>
      </c>
      <c r="D23" s="129"/>
      <c r="E23" s="129"/>
      <c r="F23" s="129"/>
      <c r="G23" s="129"/>
      <c r="H23" s="129"/>
      <c r="I23" s="129"/>
      <c r="J23" s="129"/>
      <c r="K23" s="129"/>
      <c r="L23" s="129"/>
      <c r="M23" s="129"/>
      <c r="N23" s="129"/>
      <c r="O23" s="129"/>
    </row>
    <row r="24" spans="1:16" customFormat="1" ht="15" x14ac:dyDescent="0.4">
      <c r="B24" s="62"/>
      <c r="C24" s="15" t="s">
        <v>52</v>
      </c>
      <c r="D24" s="129"/>
      <c r="E24" s="129"/>
      <c r="F24" s="129"/>
      <c r="G24" s="129"/>
      <c r="H24" s="129"/>
      <c r="I24" s="129"/>
      <c r="J24" s="129"/>
      <c r="K24" s="129"/>
      <c r="L24" s="129"/>
      <c r="M24" s="129"/>
      <c r="N24" s="129"/>
      <c r="O24" s="129"/>
    </row>
    <row r="25" spans="1:16" customFormat="1" ht="15" x14ac:dyDescent="0.4">
      <c r="B25" s="62"/>
      <c r="D25" s="48"/>
      <c r="E25" s="48"/>
      <c r="F25" s="131"/>
      <c r="G25" s="131"/>
      <c r="H25" s="48"/>
      <c r="I25" s="48"/>
      <c r="J25" s="48"/>
      <c r="K25" s="48"/>
      <c r="L25" s="48"/>
      <c r="M25" s="48"/>
      <c r="N25" s="48"/>
      <c r="O25" s="48"/>
    </row>
    <row r="26" spans="1:16" customFormat="1" ht="30" x14ac:dyDescent="0.4">
      <c r="A26">
        <v>4</v>
      </c>
      <c r="B26" s="62" t="s">
        <v>685</v>
      </c>
      <c r="C26" s="15" t="s">
        <v>415</v>
      </c>
      <c r="D26" s="132"/>
      <c r="E26" s="132"/>
      <c r="F26" s="132"/>
      <c r="G26" s="132"/>
      <c r="H26" s="132"/>
      <c r="I26" s="132"/>
      <c r="J26" s="132"/>
      <c r="K26" s="132"/>
      <c r="L26" s="132"/>
      <c r="M26" s="132"/>
      <c r="N26" s="132"/>
      <c r="O26" s="132"/>
    </row>
    <row r="27" spans="1:16" customFormat="1" ht="15" x14ac:dyDescent="0.4">
      <c r="B27" s="62"/>
      <c r="C27" s="15" t="s">
        <v>635</v>
      </c>
      <c r="D27" s="132"/>
      <c r="E27" s="132"/>
      <c r="F27" s="132"/>
      <c r="G27" s="132"/>
      <c r="H27" s="132"/>
      <c r="I27" s="132"/>
      <c r="J27" s="132"/>
      <c r="K27" s="132"/>
      <c r="L27" s="132"/>
      <c r="M27" s="132"/>
      <c r="N27" s="132"/>
      <c r="O27" s="132"/>
    </row>
    <row r="28" spans="1:16" customFormat="1" ht="15" x14ac:dyDescent="0.4">
      <c r="B28" s="62"/>
      <c r="C28" s="15" t="s">
        <v>52</v>
      </c>
      <c r="D28" s="132"/>
      <c r="E28" s="132"/>
      <c r="F28" s="132"/>
      <c r="G28" s="132"/>
      <c r="H28" s="132"/>
      <c r="I28" s="132"/>
      <c r="J28" s="132"/>
      <c r="K28" s="132"/>
      <c r="L28" s="132"/>
      <c r="M28" s="132"/>
      <c r="N28" s="132"/>
      <c r="O28" s="132"/>
    </row>
    <row r="29" spans="1:16" customFormat="1" ht="15" x14ac:dyDescent="0.4">
      <c r="B29" s="62"/>
      <c r="D29" s="131"/>
      <c r="E29" s="131"/>
      <c r="F29" s="131"/>
      <c r="G29" s="131"/>
      <c r="H29" s="131"/>
      <c r="I29" s="131"/>
      <c r="J29" s="131"/>
      <c r="K29" s="131"/>
      <c r="L29" s="131"/>
      <c r="M29" s="131"/>
      <c r="N29" s="131"/>
      <c r="O29" s="131"/>
    </row>
    <row r="30" spans="1:16" customFormat="1" ht="15" customHeight="1" x14ac:dyDescent="0.4">
      <c r="A30" s="63">
        <v>5</v>
      </c>
      <c r="B30" s="309" t="s">
        <v>636</v>
      </c>
      <c r="C30" s="15" t="s">
        <v>415</v>
      </c>
      <c r="D30" s="129"/>
      <c r="E30" s="129"/>
      <c r="F30" s="129"/>
      <c r="G30" s="129"/>
      <c r="H30" s="129"/>
      <c r="I30" s="129"/>
      <c r="J30" s="129"/>
      <c r="K30" s="129"/>
      <c r="L30" s="129"/>
      <c r="M30" s="129"/>
      <c r="N30" s="129"/>
      <c r="O30" s="129"/>
      <c r="P30" s="133"/>
    </row>
    <row r="31" spans="1:16" customFormat="1" ht="15" x14ac:dyDescent="0.4">
      <c r="A31" s="63"/>
      <c r="B31" s="309"/>
      <c r="C31" s="15" t="s">
        <v>635</v>
      </c>
      <c r="D31" s="129"/>
      <c r="E31" s="129"/>
      <c r="F31" s="129"/>
      <c r="G31" s="129"/>
      <c r="H31" s="129"/>
      <c r="I31" s="129"/>
      <c r="J31" s="129"/>
      <c r="K31" s="129"/>
      <c r="L31" s="129"/>
      <c r="M31" s="129"/>
      <c r="N31" s="129"/>
      <c r="O31" s="129"/>
      <c r="P31" s="133"/>
    </row>
    <row r="32" spans="1:16" customFormat="1" ht="15" x14ac:dyDescent="0.4">
      <c r="B32" s="309"/>
      <c r="C32" s="15" t="s">
        <v>52</v>
      </c>
      <c r="D32" s="129"/>
      <c r="E32" s="129"/>
      <c r="F32" s="129"/>
      <c r="G32" s="129"/>
      <c r="H32" s="129"/>
      <c r="I32" s="129"/>
      <c r="J32" s="129"/>
      <c r="K32" s="129"/>
      <c r="L32" s="129"/>
      <c r="M32" s="129"/>
      <c r="N32" s="129"/>
      <c r="O32" s="129"/>
      <c r="P32" s="133"/>
    </row>
    <row r="33" spans="1:15" customFormat="1" ht="16.5" customHeight="1" x14ac:dyDescent="0.4">
      <c r="B33" s="62"/>
      <c r="D33" s="130"/>
      <c r="E33" s="130"/>
      <c r="F33" s="130"/>
      <c r="G33" s="130"/>
      <c r="H33" s="130"/>
      <c r="I33" s="130"/>
      <c r="J33" s="130"/>
      <c r="K33" s="130"/>
      <c r="L33" s="130"/>
      <c r="M33" s="130"/>
      <c r="N33" s="130"/>
      <c r="O33" s="130"/>
    </row>
    <row r="34" spans="1:15" customFormat="1" ht="30" x14ac:dyDescent="0.4">
      <c r="A34">
        <v>6</v>
      </c>
      <c r="B34" s="62" t="s">
        <v>417</v>
      </c>
      <c r="C34" s="15" t="s">
        <v>415</v>
      </c>
      <c r="D34" s="130"/>
      <c r="E34" s="130"/>
      <c r="F34" s="130"/>
      <c r="G34" s="130"/>
      <c r="H34" s="130"/>
      <c r="I34" s="130"/>
      <c r="J34" s="130"/>
      <c r="K34" s="130"/>
      <c r="L34" s="130"/>
      <c r="M34" s="130"/>
      <c r="N34" s="130"/>
      <c r="O34" s="130"/>
    </row>
    <row r="35" spans="1:15" customFormat="1" ht="24" customHeight="1" x14ac:dyDescent="0.4">
      <c r="B35" s="62"/>
      <c r="C35" s="15" t="s">
        <v>635</v>
      </c>
      <c r="D35" s="130"/>
      <c r="E35" s="130"/>
      <c r="F35" s="130"/>
      <c r="G35" s="130"/>
      <c r="H35" s="130"/>
      <c r="I35" s="130"/>
      <c r="J35" s="130"/>
      <c r="K35" s="130"/>
      <c r="L35" s="130"/>
      <c r="M35" s="130"/>
      <c r="N35" s="130"/>
      <c r="O35" s="130"/>
    </row>
    <row r="36" spans="1:15" customFormat="1" ht="24" customHeight="1" x14ac:dyDescent="0.4">
      <c r="B36" s="62"/>
      <c r="C36" s="15" t="s">
        <v>52</v>
      </c>
      <c r="D36" s="130"/>
      <c r="E36" s="130"/>
      <c r="F36" s="130"/>
      <c r="G36" s="130"/>
      <c r="H36" s="130"/>
      <c r="I36" s="130"/>
      <c r="J36" s="130"/>
      <c r="K36" s="130"/>
      <c r="L36" s="130"/>
      <c r="M36" s="130"/>
      <c r="N36" s="130"/>
      <c r="O36" s="130"/>
    </row>
    <row r="37" spans="1:15" customFormat="1" ht="15" x14ac:dyDescent="0.4">
      <c r="B37" s="62"/>
      <c r="D37" s="130"/>
      <c r="E37" s="130"/>
      <c r="F37" s="130"/>
      <c r="G37" s="130"/>
      <c r="H37" s="130"/>
      <c r="I37" s="130"/>
      <c r="J37" s="130"/>
      <c r="K37" s="130"/>
      <c r="L37" s="130"/>
      <c r="M37" s="130"/>
      <c r="N37" s="130"/>
      <c r="O37" s="130"/>
    </row>
    <row r="38" spans="1:15" customFormat="1" ht="30" x14ac:dyDescent="0.4">
      <c r="A38">
        <v>7</v>
      </c>
      <c r="B38" s="64" t="s">
        <v>104</v>
      </c>
      <c r="C38" s="15" t="s">
        <v>415</v>
      </c>
      <c r="D38" s="218"/>
      <c r="E38" s="218"/>
      <c r="F38" s="218"/>
      <c r="G38" s="218"/>
      <c r="H38" s="218"/>
      <c r="I38" s="218"/>
      <c r="J38" s="218"/>
      <c r="K38" s="218"/>
      <c r="L38" s="218"/>
      <c r="M38" s="218"/>
      <c r="N38" s="218"/>
      <c r="O38" s="218"/>
    </row>
    <row r="39" spans="1:15" customFormat="1" ht="24" customHeight="1" x14ac:dyDescent="0.4">
      <c r="B39" s="9"/>
      <c r="C39" s="15" t="s">
        <v>635</v>
      </c>
      <c r="D39" s="218"/>
      <c r="E39" s="218"/>
      <c r="F39" s="218"/>
      <c r="G39" s="218"/>
      <c r="H39" s="218"/>
      <c r="I39" s="218"/>
      <c r="J39" s="218"/>
      <c r="K39" s="218"/>
      <c r="L39" s="218"/>
      <c r="M39" s="218"/>
      <c r="N39" s="218"/>
      <c r="O39" s="218"/>
    </row>
    <row r="40" spans="1:15" customFormat="1" ht="24" customHeight="1" x14ac:dyDescent="0.4">
      <c r="C40" s="15" t="s">
        <v>686</v>
      </c>
      <c r="D40" s="218"/>
      <c r="E40" s="218"/>
      <c r="F40" s="218"/>
      <c r="G40" s="218"/>
      <c r="H40" s="218"/>
      <c r="I40" s="218"/>
      <c r="J40" s="218"/>
      <c r="K40" s="218"/>
      <c r="L40" s="218"/>
      <c r="M40" s="218"/>
      <c r="N40" s="218"/>
      <c r="O40" s="218"/>
    </row>
    <row r="41" spans="1:15" customFormat="1" ht="30" customHeight="1" thickBot="1" x14ac:dyDescent="0.45">
      <c r="C41" s="208" t="s">
        <v>416</v>
      </c>
      <c r="D41" s="219"/>
      <c r="E41" s="219"/>
      <c r="F41" s="219"/>
      <c r="G41" s="219"/>
      <c r="H41" s="219"/>
      <c r="I41" s="219"/>
      <c r="J41" s="219"/>
      <c r="K41" s="219"/>
      <c r="L41" s="219"/>
      <c r="M41" s="219"/>
      <c r="N41" s="219"/>
      <c r="O41" s="219"/>
    </row>
    <row r="42" spans="1:15" customFormat="1" ht="12" customHeight="1" x14ac:dyDescent="0.35"/>
    <row r="43" spans="1:15" customFormat="1" ht="12.75" customHeight="1" x14ac:dyDescent="0.4">
      <c r="B43" s="29"/>
      <c r="C43" s="28"/>
      <c r="D43" s="70"/>
      <c r="E43" s="70"/>
      <c r="F43" s="70"/>
      <c r="G43" s="70"/>
      <c r="H43" s="70"/>
      <c r="I43" s="70"/>
      <c r="J43" s="70"/>
      <c r="K43" s="70"/>
      <c r="L43" s="70"/>
      <c r="M43" s="70"/>
      <c r="N43" s="70"/>
      <c r="O43" s="70"/>
    </row>
    <row r="44" spans="1:15" customFormat="1" ht="23.25" customHeight="1" x14ac:dyDescent="0.4">
      <c r="B44" s="312" t="s">
        <v>2222</v>
      </c>
      <c r="C44" s="312" t="s">
        <v>888</v>
      </c>
      <c r="D44" s="312"/>
      <c r="E44" s="312"/>
      <c r="F44" s="312"/>
      <c r="G44" s="312"/>
      <c r="H44" s="312"/>
      <c r="I44" s="312"/>
      <c r="J44" s="312"/>
      <c r="K44" s="312"/>
      <c r="L44" s="312"/>
      <c r="M44" s="312"/>
      <c r="N44" s="312"/>
      <c r="O44" s="312"/>
    </row>
    <row r="45" spans="1:15" customFormat="1" ht="15" x14ac:dyDescent="0.4">
      <c r="B45" s="26"/>
      <c r="C45" s="26"/>
      <c r="D45" s="290">
        <v>44562</v>
      </c>
      <c r="E45" s="290">
        <v>44593</v>
      </c>
      <c r="F45" s="290">
        <v>44621</v>
      </c>
      <c r="G45" s="290">
        <v>44652</v>
      </c>
      <c r="H45" s="290">
        <v>44682</v>
      </c>
      <c r="I45" s="290">
        <v>44713</v>
      </c>
      <c r="J45" s="290">
        <v>44743</v>
      </c>
      <c r="K45" s="290">
        <v>44774</v>
      </c>
      <c r="L45" s="290">
        <v>44805</v>
      </c>
      <c r="M45" s="290">
        <v>44835</v>
      </c>
      <c r="N45" s="290">
        <v>44866</v>
      </c>
      <c r="O45" s="290">
        <v>44896</v>
      </c>
    </row>
    <row r="46" spans="1:15" customFormat="1" ht="15" x14ac:dyDescent="0.4">
      <c r="B46" s="31" t="s">
        <v>419</v>
      </c>
      <c r="C46" s="27"/>
      <c r="D46" s="134"/>
      <c r="E46" s="134"/>
      <c r="F46" s="134"/>
      <c r="G46" s="134"/>
      <c r="H46" s="134"/>
      <c r="I46" s="134"/>
      <c r="J46" s="134"/>
      <c r="K46" s="134"/>
      <c r="L46" s="134"/>
      <c r="M46" s="134"/>
      <c r="N46" s="134"/>
      <c r="O46" s="134"/>
    </row>
    <row r="47" spans="1:15" customFormat="1" ht="15" x14ac:dyDescent="0.4">
      <c r="B47" s="26"/>
      <c r="C47" s="26"/>
      <c r="D47" s="134"/>
      <c r="E47" s="134"/>
      <c r="F47" s="134"/>
      <c r="G47" s="134"/>
      <c r="H47" s="134"/>
      <c r="I47" s="134"/>
      <c r="J47" s="134"/>
      <c r="K47" s="134"/>
      <c r="L47" s="134"/>
      <c r="M47" s="134"/>
      <c r="N47" s="134"/>
      <c r="O47" s="134"/>
    </row>
    <row r="48" spans="1:15" customFormat="1" ht="15" x14ac:dyDescent="0.4">
      <c r="B48" s="105"/>
      <c r="C48" s="32" t="s">
        <v>401</v>
      </c>
      <c r="D48" s="237"/>
      <c r="E48" s="237"/>
      <c r="F48" s="237"/>
      <c r="G48" s="237"/>
      <c r="H48" s="237"/>
      <c r="I48" s="237"/>
      <c r="J48" s="237"/>
      <c r="K48" s="216"/>
      <c r="L48" s="237"/>
      <c r="M48" s="237"/>
      <c r="N48" s="237"/>
      <c r="O48" s="237"/>
    </row>
    <row r="49" spans="2:15" customFormat="1" ht="15" x14ac:dyDescent="0.4">
      <c r="B49" s="65"/>
      <c r="C49" s="32" t="s">
        <v>93</v>
      </c>
      <c r="D49" s="237"/>
      <c r="E49" s="237"/>
      <c r="F49" s="237"/>
      <c r="G49" s="237"/>
      <c r="H49" s="237"/>
      <c r="I49" s="237"/>
      <c r="J49" s="237"/>
      <c r="K49" s="216"/>
      <c r="L49" s="237"/>
      <c r="M49" s="237"/>
      <c r="N49" s="237"/>
      <c r="O49" s="237"/>
    </row>
    <row r="50" spans="2:15" customFormat="1" ht="15" x14ac:dyDescent="0.4">
      <c r="B50" s="65"/>
      <c r="C50" s="127" t="s">
        <v>689</v>
      </c>
      <c r="D50" s="238"/>
      <c r="E50" s="238"/>
      <c r="F50" s="238"/>
      <c r="G50" s="238"/>
      <c r="H50" s="238"/>
      <c r="I50" s="238"/>
      <c r="J50" s="238"/>
      <c r="K50" s="239"/>
      <c r="L50" s="238"/>
      <c r="M50" s="238"/>
      <c r="N50" s="238"/>
      <c r="O50" s="238"/>
    </row>
    <row r="51" spans="2:15" customFormat="1" ht="15.4" thickBot="1" x14ac:dyDescent="0.45">
      <c r="B51" s="34"/>
      <c r="C51" s="33" t="s">
        <v>420</v>
      </c>
      <c r="D51" s="212"/>
      <c r="E51" s="212"/>
      <c r="F51" s="212"/>
      <c r="G51" s="212"/>
      <c r="H51" s="212"/>
      <c r="I51" s="212"/>
      <c r="J51" s="212"/>
      <c r="K51" s="212"/>
      <c r="L51" s="212"/>
      <c r="M51" s="212"/>
      <c r="N51" s="212"/>
      <c r="O51" s="212"/>
    </row>
    <row r="52" spans="2:15" customFormat="1" ht="15" x14ac:dyDescent="0.4">
      <c r="B52" s="34"/>
      <c r="C52" s="47"/>
      <c r="D52" s="240"/>
      <c r="E52" s="240"/>
      <c r="F52" s="240"/>
      <c r="G52" s="240"/>
      <c r="H52" s="240"/>
      <c r="I52" s="240"/>
      <c r="J52" s="240"/>
      <c r="K52" s="213"/>
      <c r="L52" s="240"/>
      <c r="M52" s="240"/>
      <c r="N52" s="240"/>
      <c r="O52" s="240"/>
    </row>
    <row r="53" spans="2:15" customFormat="1" ht="15" x14ac:dyDescent="0.4">
      <c r="B53" s="34"/>
      <c r="C53" s="35"/>
      <c r="D53" s="214"/>
      <c r="E53" s="214"/>
      <c r="F53" s="214"/>
      <c r="G53" s="214"/>
      <c r="H53" s="214"/>
      <c r="I53" s="214"/>
      <c r="J53" s="214"/>
      <c r="K53" s="214"/>
      <c r="L53" s="214"/>
      <c r="M53" s="214"/>
      <c r="N53" s="214"/>
      <c r="O53" s="214"/>
    </row>
    <row r="54" spans="2:15" customFormat="1" ht="15" x14ac:dyDescent="0.4">
      <c r="B54" s="36" t="s">
        <v>422</v>
      </c>
      <c r="C54" s="37"/>
      <c r="D54" s="241"/>
      <c r="E54" s="241"/>
      <c r="F54" s="241"/>
      <c r="G54" s="241"/>
      <c r="H54" s="241"/>
      <c r="I54" s="241"/>
      <c r="J54" s="241"/>
      <c r="K54" s="215"/>
      <c r="L54" s="241"/>
      <c r="M54" s="241"/>
      <c r="N54" s="241"/>
      <c r="O54" s="241"/>
    </row>
    <row r="55" spans="2:15" customFormat="1" ht="15" x14ac:dyDescent="0.4">
      <c r="B55" s="37"/>
      <c r="C55" s="37"/>
      <c r="D55" s="237"/>
      <c r="E55" s="237"/>
      <c r="F55" s="237"/>
      <c r="G55" s="237"/>
      <c r="H55" s="237"/>
      <c r="I55" s="237"/>
      <c r="J55" s="237"/>
      <c r="K55" s="216"/>
      <c r="L55" s="237"/>
      <c r="M55" s="237"/>
      <c r="N55" s="237"/>
      <c r="O55" s="237"/>
    </row>
    <row r="56" spans="2:15" customFormat="1" ht="15" x14ac:dyDescent="0.4">
      <c r="B56" s="66"/>
      <c r="C56" s="32" t="s">
        <v>90</v>
      </c>
      <c r="D56" s="240"/>
      <c r="E56" s="240"/>
      <c r="F56" s="240"/>
      <c r="G56" s="240"/>
      <c r="H56" s="240"/>
      <c r="I56" s="240"/>
      <c r="J56" s="240"/>
      <c r="K56" s="213"/>
      <c r="L56" s="240"/>
      <c r="M56" s="240"/>
      <c r="N56" s="240"/>
      <c r="O56" s="240"/>
    </row>
    <row r="57" spans="2:15" customFormat="1" ht="15.4" thickBot="1" x14ac:dyDescent="0.45">
      <c r="B57" s="135"/>
      <c r="C57" s="33" t="s">
        <v>420</v>
      </c>
      <c r="D57" s="212"/>
      <c r="E57" s="212"/>
      <c r="F57" s="212"/>
      <c r="G57" s="212"/>
      <c r="H57" s="212"/>
      <c r="I57" s="212"/>
      <c r="J57" s="212"/>
      <c r="K57" s="212"/>
      <c r="L57" s="212"/>
      <c r="M57" s="212"/>
      <c r="N57" s="212"/>
      <c r="O57" s="212"/>
    </row>
    <row r="58" spans="2:15" customFormat="1" ht="15" x14ac:dyDescent="0.4">
      <c r="B58" s="34"/>
      <c r="C58" s="47"/>
      <c r="D58" s="217"/>
      <c r="E58" s="217"/>
      <c r="F58" s="217"/>
      <c r="G58" s="217"/>
      <c r="H58" s="217"/>
      <c r="I58" s="217"/>
      <c r="J58" s="217"/>
      <c r="K58" s="217"/>
      <c r="L58" s="217"/>
      <c r="M58" s="217"/>
      <c r="N58" s="217"/>
      <c r="O58" s="217"/>
    </row>
    <row r="59" spans="2:15" customFormat="1" ht="15" x14ac:dyDescent="0.4">
      <c r="B59" s="34"/>
      <c r="C59" s="35"/>
      <c r="D59" s="214"/>
      <c r="E59" s="214"/>
      <c r="F59" s="214"/>
      <c r="G59" s="214"/>
      <c r="H59" s="214"/>
      <c r="I59" s="214"/>
      <c r="J59" s="214"/>
      <c r="K59" s="214"/>
      <c r="L59" s="214"/>
      <c r="M59" s="214"/>
      <c r="N59" s="214"/>
      <c r="O59" s="214"/>
    </row>
    <row r="60" spans="2:15" customFormat="1" ht="15" x14ac:dyDescent="0.4">
      <c r="B60" s="36" t="s">
        <v>421</v>
      </c>
      <c r="C60" s="37"/>
      <c r="D60" s="241"/>
      <c r="E60" s="241"/>
      <c r="F60" s="241"/>
      <c r="G60" s="241"/>
      <c r="H60" s="241"/>
      <c r="I60" s="241"/>
      <c r="J60" s="241"/>
      <c r="K60" s="215"/>
      <c r="L60" s="241"/>
      <c r="M60" s="241"/>
      <c r="N60" s="241"/>
      <c r="O60" s="241"/>
    </row>
    <row r="61" spans="2:15" customFormat="1" ht="15" x14ac:dyDescent="0.4">
      <c r="B61" s="34"/>
      <c r="C61" s="37"/>
      <c r="D61" s="237"/>
      <c r="E61" s="237"/>
      <c r="F61" s="240"/>
      <c r="G61" s="240"/>
      <c r="H61" s="240"/>
      <c r="I61" s="240"/>
      <c r="J61" s="240"/>
      <c r="K61" s="216"/>
      <c r="L61" s="237"/>
      <c r="M61" s="237"/>
      <c r="N61" s="237"/>
      <c r="O61" s="237"/>
    </row>
    <row r="62" spans="2:15" customFormat="1" ht="15" x14ac:dyDescent="0.4">
      <c r="B62" s="66"/>
      <c r="C62" s="35" t="s">
        <v>94</v>
      </c>
      <c r="D62" s="240"/>
      <c r="E62" s="240"/>
      <c r="F62" s="240"/>
      <c r="G62" s="240"/>
      <c r="H62" s="240"/>
      <c r="I62" s="240"/>
      <c r="J62" s="240"/>
      <c r="K62" s="213"/>
      <c r="L62" s="240"/>
      <c r="M62" s="240"/>
      <c r="N62" s="240"/>
      <c r="O62" s="240"/>
    </row>
    <row r="63" spans="2:15" customFormat="1" ht="15" x14ac:dyDescent="0.4">
      <c r="B63" s="66"/>
      <c r="C63" s="28" t="s">
        <v>2021</v>
      </c>
      <c r="D63" s="240"/>
      <c r="E63" s="240"/>
      <c r="F63" s="240"/>
      <c r="G63" s="240"/>
      <c r="H63" s="240"/>
      <c r="I63" s="240"/>
      <c r="J63" s="240"/>
      <c r="K63" s="213"/>
      <c r="L63" s="240"/>
      <c r="M63" s="240"/>
      <c r="N63" s="240"/>
      <c r="O63" s="240"/>
    </row>
    <row r="64" spans="2:15" customFormat="1" ht="15" x14ac:dyDescent="0.4">
      <c r="B64" s="66"/>
      <c r="C64" s="260" t="s">
        <v>2022</v>
      </c>
      <c r="D64" s="240"/>
      <c r="E64" s="240"/>
      <c r="F64" s="240"/>
      <c r="G64" s="240"/>
      <c r="H64" s="240"/>
      <c r="I64" s="240"/>
      <c r="J64" s="240"/>
      <c r="K64" s="213"/>
      <c r="L64" s="240"/>
      <c r="M64" s="240"/>
      <c r="N64" s="240"/>
      <c r="O64" s="240"/>
    </row>
    <row r="65" spans="2:15" customFormat="1" ht="15" x14ac:dyDescent="0.4">
      <c r="B65" s="66"/>
      <c r="C65" s="260" t="s">
        <v>2023</v>
      </c>
      <c r="D65" s="240"/>
      <c r="E65" s="240"/>
      <c r="F65" s="240"/>
      <c r="G65" s="240"/>
      <c r="H65" s="240"/>
      <c r="I65" s="240"/>
      <c r="J65" s="240"/>
      <c r="K65" s="213"/>
      <c r="L65" s="240"/>
      <c r="M65" s="240"/>
      <c r="N65" s="240"/>
      <c r="O65" s="240"/>
    </row>
    <row r="66" spans="2:15" customFormat="1" ht="15" x14ac:dyDescent="0.4">
      <c r="B66" s="66"/>
      <c r="C66" s="127" t="s">
        <v>2024</v>
      </c>
      <c r="D66" s="240"/>
      <c r="E66" s="240"/>
      <c r="F66" s="240"/>
      <c r="G66" s="240"/>
      <c r="H66" s="240"/>
      <c r="I66" s="240"/>
      <c r="J66" s="240"/>
      <c r="K66" s="213"/>
      <c r="L66" s="240"/>
      <c r="M66" s="240"/>
      <c r="N66" s="240"/>
      <c r="O66" s="240"/>
    </row>
    <row r="67" spans="2:15" customFormat="1" ht="15" x14ac:dyDescent="0.4">
      <c r="B67" s="66"/>
      <c r="C67" s="127" t="s">
        <v>2025</v>
      </c>
      <c r="D67" s="240"/>
      <c r="E67" s="240"/>
      <c r="F67" s="240"/>
      <c r="G67" s="240"/>
      <c r="H67" s="240"/>
      <c r="I67" s="240"/>
      <c r="J67" s="240"/>
      <c r="K67" s="213"/>
      <c r="L67" s="240"/>
      <c r="M67" s="240"/>
      <c r="N67" s="240"/>
      <c r="O67" s="240"/>
    </row>
    <row r="68" spans="2:15" customFormat="1" ht="15" x14ac:dyDescent="0.4">
      <c r="B68" s="66"/>
      <c r="C68" s="127" t="s">
        <v>2026</v>
      </c>
      <c r="D68" s="240"/>
      <c r="E68" s="240"/>
      <c r="F68" s="240"/>
      <c r="G68" s="240"/>
      <c r="H68" s="240"/>
      <c r="I68" s="240"/>
      <c r="J68" s="240"/>
      <c r="K68" s="213"/>
      <c r="L68" s="240"/>
      <c r="M68" s="240"/>
      <c r="N68" s="240"/>
      <c r="O68" s="240"/>
    </row>
    <row r="69" spans="2:15" customFormat="1" ht="15" x14ac:dyDescent="0.4">
      <c r="B69" s="66"/>
      <c r="C69" s="35" t="s">
        <v>690</v>
      </c>
      <c r="D69" s="240"/>
      <c r="E69" s="240"/>
      <c r="F69" s="240"/>
      <c r="G69" s="240"/>
      <c r="H69" s="240"/>
      <c r="I69" s="240"/>
      <c r="J69" s="240"/>
      <c r="K69" s="213"/>
      <c r="L69" s="240"/>
      <c r="M69" s="240"/>
      <c r="N69" s="240"/>
      <c r="O69" s="240"/>
    </row>
    <row r="70" spans="2:15" customFormat="1" ht="15.4" thickBot="1" x14ac:dyDescent="0.45">
      <c r="B70" s="34"/>
      <c r="C70" s="33" t="s">
        <v>420</v>
      </c>
      <c r="D70" s="212"/>
      <c r="E70" s="212"/>
      <c r="F70" s="212"/>
      <c r="G70" s="212"/>
      <c r="H70" s="212"/>
      <c r="I70" s="212"/>
      <c r="J70" s="212"/>
      <c r="K70" s="212"/>
      <c r="L70" s="212"/>
      <c r="M70" s="212"/>
      <c r="N70" s="212"/>
      <c r="O70" s="212"/>
    </row>
    <row r="71" spans="2:15" customFormat="1" x14ac:dyDescent="0.35">
      <c r="B71" s="26"/>
      <c r="C71" s="26"/>
      <c r="D71" s="237"/>
      <c r="E71" s="237"/>
      <c r="F71" s="237"/>
      <c r="G71" s="237"/>
      <c r="H71" s="237"/>
      <c r="I71" s="237"/>
      <c r="J71" s="237"/>
      <c r="K71" s="237"/>
      <c r="L71" s="237"/>
      <c r="M71" s="237"/>
      <c r="N71" s="237"/>
      <c r="O71" s="237"/>
    </row>
    <row r="72" spans="2:15" customFormat="1" ht="43.5" customHeight="1" x14ac:dyDescent="0.4">
      <c r="B72" s="308" t="s">
        <v>423</v>
      </c>
      <c r="C72" s="308"/>
      <c r="D72" s="242"/>
      <c r="E72" s="242"/>
      <c r="F72" s="242"/>
      <c r="G72" s="242"/>
      <c r="H72" s="242"/>
      <c r="I72" s="242"/>
      <c r="J72" s="242"/>
      <c r="K72" s="242"/>
      <c r="L72" s="242"/>
      <c r="M72" s="242"/>
      <c r="N72" s="242"/>
      <c r="O72" s="242"/>
    </row>
    <row r="73" spans="2:15" customFormat="1" ht="43.5" customHeight="1" x14ac:dyDescent="0.4">
      <c r="B73" s="283"/>
      <c r="C73" s="283"/>
      <c r="D73" s="242"/>
      <c r="E73" s="242"/>
      <c r="F73" s="242"/>
      <c r="G73" s="242"/>
      <c r="H73" s="242"/>
      <c r="I73" s="242"/>
      <c r="J73" s="242"/>
      <c r="K73" s="242"/>
      <c r="L73" s="242"/>
      <c r="M73" s="242"/>
      <c r="N73" s="242"/>
      <c r="O73" s="242"/>
    </row>
    <row r="74" spans="2:15" customFormat="1" ht="15" x14ac:dyDescent="0.4">
      <c r="B74" s="26"/>
      <c r="C74" s="26"/>
      <c r="D74" s="104">
        <v>45139</v>
      </c>
      <c r="E74" s="104">
        <v>45505</v>
      </c>
    </row>
    <row r="75" spans="2:15" customFormat="1" ht="15" x14ac:dyDescent="0.4">
      <c r="B75" s="31" t="s">
        <v>419</v>
      </c>
      <c r="C75" s="27"/>
      <c r="D75" s="134"/>
      <c r="E75" s="134"/>
    </row>
    <row r="76" spans="2:15" customFormat="1" ht="15" x14ac:dyDescent="0.4">
      <c r="B76" s="26"/>
      <c r="C76" s="26"/>
      <c r="D76" s="134"/>
      <c r="E76" s="134"/>
    </row>
    <row r="77" spans="2:15" customFormat="1" ht="15" x14ac:dyDescent="0.4">
      <c r="B77" s="105"/>
      <c r="C77" s="32" t="s">
        <v>401</v>
      </c>
      <c r="D77" s="216"/>
      <c r="E77" s="237"/>
    </row>
    <row r="78" spans="2:15" customFormat="1" ht="15" x14ac:dyDescent="0.4">
      <c r="B78" s="65"/>
      <c r="C78" s="32" t="s">
        <v>93</v>
      </c>
      <c r="D78" s="216"/>
      <c r="E78" s="237"/>
    </row>
    <row r="79" spans="2:15" customFormat="1" ht="15" x14ac:dyDescent="0.4">
      <c r="B79" s="65"/>
      <c r="C79" s="127" t="s">
        <v>689</v>
      </c>
      <c r="D79" s="239"/>
      <c r="E79" s="238"/>
    </row>
    <row r="80" spans="2:15" customFormat="1" ht="15.4" thickBot="1" x14ac:dyDescent="0.45">
      <c r="B80" s="34"/>
      <c r="C80" s="33" t="s">
        <v>420</v>
      </c>
      <c r="D80" s="212"/>
      <c r="E80" s="212"/>
    </row>
    <row r="81" spans="2:5" customFormat="1" ht="15" x14ac:dyDescent="0.4">
      <c r="B81" s="34"/>
      <c r="C81" s="47"/>
      <c r="D81" s="213"/>
      <c r="E81" s="240"/>
    </row>
    <row r="82" spans="2:5" customFormat="1" ht="15" x14ac:dyDescent="0.4">
      <c r="B82" s="34"/>
      <c r="C82" s="35"/>
      <c r="D82" s="214"/>
      <c r="E82" s="214"/>
    </row>
    <row r="83" spans="2:5" customFormat="1" ht="15" x14ac:dyDescent="0.4">
      <c r="B83" s="36" t="s">
        <v>422</v>
      </c>
      <c r="C83" s="37"/>
      <c r="D83" s="215"/>
      <c r="E83" s="241"/>
    </row>
    <row r="84" spans="2:5" customFormat="1" ht="15" x14ac:dyDescent="0.4">
      <c r="B84" s="37"/>
      <c r="C84" s="37"/>
      <c r="D84" s="216"/>
      <c r="E84" s="237"/>
    </row>
    <row r="85" spans="2:5" customFormat="1" ht="15" x14ac:dyDescent="0.4">
      <c r="B85" s="66"/>
      <c r="C85" s="32" t="s">
        <v>90</v>
      </c>
      <c r="D85" s="213"/>
      <c r="E85" s="240"/>
    </row>
    <row r="86" spans="2:5" customFormat="1" ht="15.4" thickBot="1" x14ac:dyDescent="0.45">
      <c r="B86" s="135"/>
      <c r="C86" s="33" t="s">
        <v>420</v>
      </c>
      <c r="D86" s="212"/>
      <c r="E86" s="212"/>
    </row>
    <row r="87" spans="2:5" customFormat="1" ht="15" x14ac:dyDescent="0.4">
      <c r="B87" s="34"/>
      <c r="C87" s="47"/>
      <c r="D87" s="217"/>
      <c r="E87" s="217"/>
    </row>
    <row r="88" spans="2:5" customFormat="1" ht="15" x14ac:dyDescent="0.4">
      <c r="B88" s="34"/>
      <c r="C88" s="35"/>
      <c r="D88" s="214"/>
      <c r="E88" s="214"/>
    </row>
    <row r="89" spans="2:5" customFormat="1" ht="15" x14ac:dyDescent="0.4">
      <c r="B89" s="36" t="s">
        <v>421</v>
      </c>
      <c r="C89" s="37"/>
      <c r="D89" s="215"/>
      <c r="E89" s="241"/>
    </row>
    <row r="90" spans="2:5" customFormat="1" ht="15" x14ac:dyDescent="0.4">
      <c r="B90" s="34"/>
      <c r="C90" s="37"/>
      <c r="D90" s="216"/>
      <c r="E90" s="237"/>
    </row>
    <row r="91" spans="2:5" customFormat="1" ht="15" x14ac:dyDescent="0.4">
      <c r="B91" s="66"/>
      <c r="C91" s="35" t="s">
        <v>94</v>
      </c>
      <c r="D91" s="213"/>
      <c r="E91" s="240"/>
    </row>
    <row r="92" spans="2:5" customFormat="1" ht="15" x14ac:dyDescent="0.4">
      <c r="B92" s="66"/>
      <c r="C92" s="28" t="s">
        <v>2021</v>
      </c>
      <c r="D92" s="213"/>
      <c r="E92" s="240"/>
    </row>
    <row r="93" spans="2:5" customFormat="1" ht="15" x14ac:dyDescent="0.4">
      <c r="B93" s="66"/>
      <c r="C93" s="260" t="s">
        <v>2022</v>
      </c>
      <c r="D93" s="213"/>
      <c r="E93" s="240"/>
    </row>
    <row r="94" spans="2:5" customFormat="1" ht="15" x14ac:dyDescent="0.4">
      <c r="B94" s="66"/>
      <c r="C94" s="260" t="s">
        <v>2023</v>
      </c>
      <c r="D94" s="213"/>
      <c r="E94" s="240"/>
    </row>
    <row r="95" spans="2:5" customFormat="1" ht="15" x14ac:dyDescent="0.4">
      <c r="B95" s="66"/>
      <c r="C95" s="127" t="s">
        <v>2024</v>
      </c>
      <c r="D95" s="213"/>
      <c r="E95" s="240"/>
    </row>
    <row r="96" spans="2:5" customFormat="1" ht="15" x14ac:dyDescent="0.4">
      <c r="B96" s="66"/>
      <c r="C96" s="127" t="s">
        <v>2025</v>
      </c>
      <c r="D96" s="213"/>
      <c r="E96" s="240"/>
    </row>
    <row r="97" spans="1:15" customFormat="1" ht="15" x14ac:dyDescent="0.4">
      <c r="B97" s="66"/>
      <c r="C97" s="127" t="s">
        <v>2026</v>
      </c>
      <c r="D97" s="213"/>
      <c r="E97" s="240"/>
    </row>
    <row r="98" spans="1:15" customFormat="1" ht="15" x14ac:dyDescent="0.4">
      <c r="B98" s="66"/>
      <c r="C98" s="35" t="s">
        <v>690</v>
      </c>
      <c r="D98" s="213"/>
      <c r="E98" s="240"/>
    </row>
    <row r="99" spans="1:15" customFormat="1" ht="15.4" thickBot="1" x14ac:dyDescent="0.45">
      <c r="B99" s="34"/>
      <c r="C99" s="33" t="s">
        <v>420</v>
      </c>
      <c r="D99" s="212"/>
      <c r="E99" s="212"/>
    </row>
    <row r="100" spans="1:15" customFormat="1" x14ac:dyDescent="0.35">
      <c r="B100" s="26"/>
      <c r="C100" s="26"/>
      <c r="D100" s="237"/>
      <c r="E100" s="237"/>
      <c r="F100" s="237"/>
      <c r="G100" s="237"/>
      <c r="H100" s="237"/>
      <c r="I100" s="237"/>
      <c r="J100" s="237"/>
      <c r="K100" s="237"/>
      <c r="L100" s="237"/>
      <c r="M100" s="237"/>
      <c r="N100" s="237"/>
      <c r="O100" s="237"/>
    </row>
    <row r="101" spans="1:15" customFormat="1" ht="43.5" customHeight="1" x14ac:dyDescent="0.4">
      <c r="B101" s="308" t="s">
        <v>423</v>
      </c>
      <c r="C101" s="308"/>
      <c r="D101" s="242"/>
      <c r="E101" s="242"/>
      <c r="F101" s="242"/>
      <c r="G101" s="242"/>
      <c r="H101" s="242"/>
      <c r="I101" s="242"/>
      <c r="J101" s="242"/>
      <c r="K101" s="242"/>
      <c r="L101" s="242"/>
      <c r="M101" s="242"/>
      <c r="N101" s="242"/>
      <c r="O101" s="242"/>
    </row>
    <row r="102" spans="1:15" customFormat="1" x14ac:dyDescent="0.35">
      <c r="B102" s="30"/>
      <c r="C102" s="30"/>
      <c r="D102" s="30"/>
      <c r="E102" s="30"/>
      <c r="F102" s="30"/>
      <c r="G102" s="30"/>
      <c r="H102" s="30"/>
      <c r="I102" s="38"/>
      <c r="J102" s="38"/>
      <c r="K102" s="38"/>
      <c r="L102" s="38"/>
      <c r="M102" s="38"/>
      <c r="N102" s="38"/>
      <c r="O102" s="38"/>
    </row>
    <row r="103" spans="1:15" customFormat="1" x14ac:dyDescent="0.35">
      <c r="B103" s="30"/>
      <c r="C103" s="30"/>
      <c r="D103" s="30"/>
      <c r="E103" s="30"/>
      <c r="F103" s="30"/>
      <c r="G103" s="30"/>
      <c r="H103" s="30"/>
      <c r="I103" s="38"/>
      <c r="J103" s="38"/>
      <c r="K103" s="38"/>
      <c r="L103" s="38"/>
      <c r="M103" s="38"/>
      <c r="N103" s="38"/>
      <c r="O103" s="38"/>
    </row>
    <row r="104" spans="1:15" customFormat="1" ht="15" x14ac:dyDescent="0.4">
      <c r="B104" s="312" t="s">
        <v>2223</v>
      </c>
      <c r="C104" s="312" t="s">
        <v>691</v>
      </c>
      <c r="D104" s="312"/>
      <c r="E104" s="312"/>
      <c r="F104" s="312"/>
      <c r="G104" s="312"/>
      <c r="H104" s="312"/>
      <c r="I104" s="312"/>
      <c r="J104" s="312"/>
      <c r="K104" s="312"/>
      <c r="L104" s="312"/>
      <c r="M104" s="312"/>
      <c r="N104" s="312"/>
      <c r="O104" s="312"/>
    </row>
    <row r="105" spans="1:15" customFormat="1" ht="15" x14ac:dyDescent="0.4">
      <c r="B105" s="29"/>
      <c r="C105" s="26"/>
      <c r="D105" s="28">
        <v>2022</v>
      </c>
      <c r="E105" s="27"/>
      <c r="F105" s="27"/>
      <c r="G105" s="28">
        <v>2023</v>
      </c>
      <c r="H105" s="27"/>
      <c r="I105" s="27"/>
      <c r="J105" s="32">
        <v>2024</v>
      </c>
      <c r="K105" s="29"/>
      <c r="L105" s="26"/>
      <c r="M105" s="29"/>
      <c r="N105" s="29"/>
      <c r="O105" s="29"/>
    </row>
    <row r="106" spans="1:15" customFormat="1" ht="34.5" customHeight="1" thickBot="1" x14ac:dyDescent="0.45">
      <c r="B106" s="26"/>
      <c r="C106" s="261"/>
      <c r="D106" s="262" t="s">
        <v>560</v>
      </c>
      <c r="E106" s="263" t="s">
        <v>561</v>
      </c>
      <c r="F106" s="74"/>
      <c r="G106" s="262" t="s">
        <v>560</v>
      </c>
      <c r="H106" s="263" t="s">
        <v>561</v>
      </c>
      <c r="I106" s="74"/>
      <c r="J106" s="262" t="s">
        <v>560</v>
      </c>
      <c r="K106" s="263" t="s">
        <v>561</v>
      </c>
      <c r="L106" s="26"/>
      <c r="M106" s="257"/>
      <c r="N106" s="257"/>
      <c r="O106" s="30"/>
    </row>
    <row r="107" spans="1:15" customFormat="1" ht="15" x14ac:dyDescent="0.4">
      <c r="B107" s="26"/>
      <c r="C107" s="26">
        <v>1</v>
      </c>
      <c r="D107" s="32" t="s">
        <v>401</v>
      </c>
      <c r="E107" s="26"/>
      <c r="F107" s="26">
        <v>1</v>
      </c>
      <c r="G107" s="32" t="s">
        <v>401</v>
      </c>
      <c r="H107" s="26"/>
      <c r="I107" s="26">
        <v>1</v>
      </c>
      <c r="J107" s="32" t="s">
        <v>401</v>
      </c>
      <c r="K107" s="250"/>
      <c r="L107" s="26"/>
      <c r="M107" s="67"/>
      <c r="N107" s="67"/>
      <c r="O107" s="30"/>
    </row>
    <row r="108" spans="1:15" customFormat="1" ht="15" x14ac:dyDescent="0.4">
      <c r="B108" s="26"/>
      <c r="C108" s="26">
        <v>2</v>
      </c>
      <c r="D108" s="32" t="s">
        <v>93</v>
      </c>
      <c r="E108" s="26"/>
      <c r="F108" s="26">
        <v>2</v>
      </c>
      <c r="G108" s="32" t="s">
        <v>93</v>
      </c>
      <c r="H108" s="26"/>
      <c r="I108" s="26">
        <v>2</v>
      </c>
      <c r="J108" s="32" t="s">
        <v>93</v>
      </c>
      <c r="K108" s="250"/>
      <c r="L108" s="26"/>
      <c r="M108" s="67"/>
      <c r="N108" s="67"/>
      <c r="O108" s="30"/>
    </row>
    <row r="109" spans="1:15" customFormat="1" ht="15" x14ac:dyDescent="0.4">
      <c r="A109" s="59"/>
      <c r="B109" s="26"/>
      <c r="C109" s="26">
        <v>3</v>
      </c>
      <c r="D109" s="32" t="s">
        <v>90</v>
      </c>
      <c r="E109" s="26"/>
      <c r="F109" s="26">
        <v>3</v>
      </c>
      <c r="G109" s="32" t="s">
        <v>90</v>
      </c>
      <c r="H109" s="26"/>
      <c r="I109" s="26">
        <v>3</v>
      </c>
      <c r="J109" s="32" t="s">
        <v>90</v>
      </c>
      <c r="K109" s="250"/>
      <c r="L109" s="26"/>
      <c r="M109" s="68"/>
      <c r="N109" s="68"/>
      <c r="O109" s="26"/>
    </row>
    <row r="110" spans="1:15" customFormat="1" ht="15.75" customHeight="1" x14ac:dyDescent="0.4">
      <c r="A110" s="60"/>
      <c r="B110" s="26"/>
      <c r="C110" s="26">
        <v>4</v>
      </c>
      <c r="D110" s="28" t="s">
        <v>94</v>
      </c>
      <c r="E110" s="26"/>
      <c r="F110" s="26">
        <v>4</v>
      </c>
      <c r="G110" s="28" t="s">
        <v>94</v>
      </c>
      <c r="H110" s="26"/>
      <c r="I110" s="26">
        <v>4</v>
      </c>
      <c r="J110" s="28" t="s">
        <v>94</v>
      </c>
      <c r="K110" s="250"/>
      <c r="L110" s="26"/>
      <c r="M110" s="68"/>
      <c r="N110" s="68"/>
      <c r="O110" s="26"/>
    </row>
    <row r="111" spans="1:15" customFormat="1" ht="15" x14ac:dyDescent="0.4">
      <c r="A111" s="60"/>
      <c r="B111" s="26"/>
      <c r="C111" s="26">
        <v>5</v>
      </c>
      <c r="D111" s="28" t="s">
        <v>2021</v>
      </c>
      <c r="E111" s="26"/>
      <c r="F111" s="26">
        <v>5</v>
      </c>
      <c r="G111" s="28" t="s">
        <v>2021</v>
      </c>
      <c r="H111" s="26"/>
      <c r="I111" s="26">
        <v>5</v>
      </c>
      <c r="J111" s="28" t="s">
        <v>2021</v>
      </c>
      <c r="K111" s="250"/>
      <c r="L111" s="26"/>
      <c r="M111" s="68"/>
      <c r="N111" s="68"/>
      <c r="O111" s="26"/>
    </row>
    <row r="112" spans="1:15" customFormat="1" ht="15" x14ac:dyDescent="0.4">
      <c r="A112" s="60"/>
      <c r="B112" s="26"/>
      <c r="C112" s="258">
        <v>6</v>
      </c>
      <c r="D112" s="260" t="s">
        <v>2022</v>
      </c>
      <c r="E112" s="26"/>
      <c r="F112" s="258">
        <v>6</v>
      </c>
      <c r="G112" s="260" t="s">
        <v>2022</v>
      </c>
      <c r="H112" s="26"/>
      <c r="I112" s="258">
        <v>6</v>
      </c>
      <c r="J112" s="260" t="s">
        <v>2022</v>
      </c>
      <c r="K112" s="264"/>
      <c r="L112" s="26"/>
      <c r="M112" s="68"/>
      <c r="N112" s="68"/>
      <c r="O112" s="26"/>
    </row>
    <row r="113" spans="1:15" customFormat="1" ht="15" x14ac:dyDescent="0.4">
      <c r="A113" s="60"/>
      <c r="B113" s="26"/>
      <c r="C113" s="258">
        <v>7</v>
      </c>
      <c r="D113" s="260" t="s">
        <v>2023</v>
      </c>
      <c r="E113" s="26"/>
      <c r="F113" s="258">
        <v>7</v>
      </c>
      <c r="G113" s="260" t="s">
        <v>2023</v>
      </c>
      <c r="H113" s="26"/>
      <c r="I113" s="258">
        <v>7</v>
      </c>
      <c r="J113" s="260" t="s">
        <v>2023</v>
      </c>
      <c r="K113" s="264"/>
      <c r="L113" s="26"/>
      <c r="M113" s="68"/>
      <c r="N113" s="68"/>
      <c r="O113" s="26"/>
    </row>
    <row r="114" spans="1:15" customFormat="1" ht="15" x14ac:dyDescent="0.4">
      <c r="A114" s="60"/>
      <c r="B114" s="26"/>
      <c r="C114" s="259">
        <v>8</v>
      </c>
      <c r="D114" s="127" t="s">
        <v>2024</v>
      </c>
      <c r="E114" s="26"/>
      <c r="F114" s="259">
        <v>8</v>
      </c>
      <c r="G114" s="127" t="s">
        <v>2024</v>
      </c>
      <c r="H114" s="26"/>
      <c r="I114" s="259">
        <v>8</v>
      </c>
      <c r="J114" s="127" t="s">
        <v>2024</v>
      </c>
      <c r="K114" s="264"/>
      <c r="L114" s="26"/>
      <c r="M114" s="68"/>
      <c r="N114" s="68"/>
      <c r="O114" s="26"/>
    </row>
    <row r="115" spans="1:15" customFormat="1" ht="15" x14ac:dyDescent="0.4">
      <c r="A115" s="60"/>
      <c r="B115" s="26"/>
      <c r="C115" s="259">
        <v>9</v>
      </c>
      <c r="D115" s="127" t="s">
        <v>2025</v>
      </c>
      <c r="E115" s="26"/>
      <c r="F115" s="259">
        <v>9</v>
      </c>
      <c r="G115" s="127" t="s">
        <v>2025</v>
      </c>
      <c r="H115" s="26"/>
      <c r="I115" s="259">
        <v>9</v>
      </c>
      <c r="J115" s="127" t="s">
        <v>2025</v>
      </c>
      <c r="K115" s="264"/>
      <c r="L115" s="26"/>
      <c r="M115" s="68"/>
      <c r="N115" s="68"/>
      <c r="O115" s="26"/>
    </row>
    <row r="116" spans="1:15" customFormat="1" ht="15" x14ac:dyDescent="0.4">
      <c r="A116" s="60"/>
      <c r="B116" s="26"/>
      <c r="C116" s="259">
        <v>10</v>
      </c>
      <c r="D116" s="127" t="s">
        <v>2026</v>
      </c>
      <c r="E116" s="26"/>
      <c r="F116" s="259">
        <v>10</v>
      </c>
      <c r="G116" s="127" t="s">
        <v>2026</v>
      </c>
      <c r="H116" s="26"/>
      <c r="I116" s="259">
        <v>10</v>
      </c>
      <c r="J116" s="127" t="s">
        <v>2026</v>
      </c>
      <c r="K116" s="264"/>
      <c r="L116" s="26"/>
      <c r="M116" s="68"/>
      <c r="N116" s="68"/>
      <c r="O116" s="26"/>
    </row>
    <row r="117" spans="1:15" customFormat="1" ht="15" x14ac:dyDescent="0.4">
      <c r="A117" s="60"/>
      <c r="B117" s="26"/>
      <c r="C117" s="32"/>
      <c r="D117" s="136"/>
      <c r="E117" s="26"/>
      <c r="F117" s="39"/>
      <c r="G117" s="26"/>
      <c r="H117" s="28"/>
      <c r="I117" s="68"/>
      <c r="J117" s="137"/>
      <c r="K117" s="68"/>
      <c r="L117" s="136"/>
      <c r="M117" s="68"/>
      <c r="N117" s="68"/>
      <c r="O117" s="26"/>
    </row>
    <row r="118" spans="1:15" customFormat="1" ht="15" x14ac:dyDescent="0.4">
      <c r="A118" s="60"/>
      <c r="B118" s="26"/>
      <c r="C118" s="32"/>
      <c r="D118" s="136"/>
      <c r="E118" s="26"/>
      <c r="F118" s="39"/>
      <c r="G118" s="26"/>
      <c r="H118" s="28"/>
      <c r="I118" s="68"/>
      <c r="J118" s="137"/>
      <c r="K118" s="68"/>
      <c r="L118" s="136"/>
      <c r="M118" s="68"/>
      <c r="N118" s="68"/>
      <c r="O118" s="26"/>
    </row>
    <row r="119" spans="1:15" ht="15" x14ac:dyDescent="0.4">
      <c r="A119" s="60"/>
      <c r="B119" s="317" t="s">
        <v>2224</v>
      </c>
      <c r="C119" s="317" t="s">
        <v>877</v>
      </c>
      <c r="D119" s="317"/>
      <c r="E119" s="317"/>
      <c r="F119" s="317"/>
      <c r="G119" s="317"/>
      <c r="H119" s="317"/>
      <c r="I119" s="317"/>
      <c r="J119" s="317"/>
      <c r="K119" s="317"/>
      <c r="L119" s="317"/>
      <c r="M119" s="317"/>
      <c r="N119" s="317"/>
      <c r="O119" s="317"/>
    </row>
    <row r="120" spans="1:15" ht="15" x14ac:dyDescent="0.4">
      <c r="A120" s="60"/>
      <c r="C120" s="143" t="s">
        <v>302</v>
      </c>
      <c r="D120" s="290">
        <v>44562</v>
      </c>
      <c r="E120" s="290">
        <v>44593</v>
      </c>
      <c r="F120" s="290">
        <v>44621</v>
      </c>
      <c r="G120" s="290">
        <v>44652</v>
      </c>
      <c r="H120" s="290">
        <v>44682</v>
      </c>
      <c r="I120" s="290">
        <v>44713</v>
      </c>
      <c r="J120" s="290">
        <v>44743</v>
      </c>
      <c r="K120" s="290">
        <v>44774</v>
      </c>
      <c r="L120" s="290">
        <v>44805</v>
      </c>
      <c r="M120" s="290">
        <v>44835</v>
      </c>
      <c r="N120" s="290">
        <v>44866</v>
      </c>
      <c r="O120" s="290">
        <v>44896</v>
      </c>
    </row>
    <row r="121" spans="1:15" ht="15" x14ac:dyDescent="0.4">
      <c r="A121" s="60"/>
      <c r="B121" s="40"/>
      <c r="C121" s="143" t="s">
        <v>415</v>
      </c>
      <c r="D121" s="247"/>
      <c r="E121" s="247"/>
      <c r="F121" s="247"/>
      <c r="G121" s="247"/>
      <c r="H121" s="247"/>
      <c r="I121" s="248"/>
      <c r="J121" s="248"/>
      <c r="K121" s="248"/>
      <c r="L121" s="247"/>
      <c r="M121" s="247"/>
      <c r="N121" s="247"/>
      <c r="O121" s="247"/>
    </row>
    <row r="122" spans="1:15" ht="15" x14ac:dyDescent="0.4">
      <c r="A122" s="60"/>
      <c r="C122" s="143" t="s">
        <v>635</v>
      </c>
      <c r="D122" s="247"/>
      <c r="E122" s="247"/>
      <c r="F122" s="247"/>
      <c r="G122" s="247"/>
      <c r="H122" s="247"/>
      <c r="I122" s="248"/>
      <c r="J122" s="248"/>
      <c r="K122" s="248"/>
      <c r="L122" s="247"/>
      <c r="M122" s="247"/>
      <c r="N122" s="247"/>
      <c r="O122" s="247"/>
    </row>
    <row r="123" spans="1:15" ht="15" x14ac:dyDescent="0.4">
      <c r="A123" s="60"/>
      <c r="C123" s="143" t="s">
        <v>52</v>
      </c>
      <c r="D123" s="247"/>
      <c r="E123" s="247"/>
      <c r="F123" s="247"/>
      <c r="G123" s="247"/>
      <c r="H123" s="247"/>
      <c r="I123" s="248"/>
      <c r="J123" s="248"/>
      <c r="K123" s="248"/>
      <c r="L123" s="247"/>
      <c r="M123" s="247"/>
      <c r="N123" s="247"/>
      <c r="O123" s="247"/>
    </row>
    <row r="124" spans="1:15" ht="15.4" thickBot="1" x14ac:dyDescent="0.45">
      <c r="A124" s="60"/>
      <c r="C124" s="144" t="s">
        <v>416</v>
      </c>
      <c r="D124" s="249">
        <v>0</v>
      </c>
      <c r="E124" s="249">
        <v>0</v>
      </c>
      <c r="F124" s="249">
        <v>0</v>
      </c>
      <c r="G124" s="249">
        <v>0</v>
      </c>
      <c r="H124" s="249">
        <v>0</v>
      </c>
      <c r="I124" s="249">
        <v>0</v>
      </c>
      <c r="J124" s="249">
        <v>0</v>
      </c>
      <c r="K124" s="249">
        <v>0</v>
      </c>
      <c r="L124" s="249">
        <v>0</v>
      </c>
      <c r="M124" s="249">
        <v>0</v>
      </c>
      <c r="N124" s="249">
        <v>0</v>
      </c>
      <c r="O124" s="249">
        <v>0</v>
      </c>
    </row>
    <row r="125" spans="1:15" x14ac:dyDescent="0.35">
      <c r="A125" s="60"/>
    </row>
    <row r="126" spans="1:15" x14ac:dyDescent="0.35">
      <c r="A126" s="60"/>
    </row>
    <row r="127" spans="1:15" ht="15" x14ac:dyDescent="0.4">
      <c r="A127" s="60"/>
      <c r="B127" s="312" t="s">
        <v>2225</v>
      </c>
      <c r="C127" s="312" t="s">
        <v>53</v>
      </c>
      <c r="D127" s="312"/>
      <c r="E127" s="312"/>
      <c r="F127" s="312"/>
      <c r="G127" s="312"/>
      <c r="H127" s="312"/>
      <c r="I127" s="312"/>
      <c r="J127" s="312"/>
      <c r="K127" s="312"/>
      <c r="L127" s="312"/>
      <c r="M127" s="312"/>
      <c r="N127" s="312"/>
      <c r="O127" s="312"/>
    </row>
    <row r="128" spans="1:15" x14ac:dyDescent="0.35">
      <c r="A128" s="60"/>
    </row>
    <row r="129" spans="1:15" ht="15" x14ac:dyDescent="0.4">
      <c r="A129" s="60"/>
      <c r="H129" s="316"/>
      <c r="I129" s="316" t="s">
        <v>54</v>
      </c>
      <c r="J129" s="316"/>
      <c r="K129" s="316"/>
      <c r="L129" s="316"/>
      <c r="M129" s="316"/>
      <c r="N129" s="316"/>
    </row>
    <row r="130" spans="1:15" ht="15" x14ac:dyDescent="0.4">
      <c r="A130" s="60"/>
      <c r="H130" s="32"/>
      <c r="I130" s="250" t="s">
        <v>401</v>
      </c>
      <c r="J130" s="138"/>
      <c r="K130" s="139"/>
    </row>
    <row r="131" spans="1:15" ht="15" x14ac:dyDescent="0.4">
      <c r="A131" s="60"/>
      <c r="H131" s="32"/>
      <c r="I131" s="250" t="s">
        <v>93</v>
      </c>
      <c r="J131" s="140"/>
      <c r="K131" s="71"/>
    </row>
    <row r="132" spans="1:15" ht="15" x14ac:dyDescent="0.4">
      <c r="A132" s="60"/>
      <c r="H132" s="32"/>
      <c r="I132" s="250" t="s">
        <v>90</v>
      </c>
      <c r="J132" s="140"/>
      <c r="K132" s="71"/>
    </row>
    <row r="133" spans="1:15" ht="15" x14ac:dyDescent="0.4">
      <c r="A133" s="60"/>
      <c r="H133" s="35"/>
      <c r="I133" s="250" t="s">
        <v>94</v>
      </c>
      <c r="J133" s="140"/>
      <c r="K133" s="71"/>
    </row>
    <row r="134" spans="1:15" ht="15" x14ac:dyDescent="0.4">
      <c r="A134" s="60"/>
      <c r="H134" s="35"/>
      <c r="I134" s="250" t="s">
        <v>2021</v>
      </c>
      <c r="J134" s="140"/>
      <c r="K134" s="71"/>
    </row>
    <row r="135" spans="1:15" ht="15" x14ac:dyDescent="0.4">
      <c r="A135" s="60"/>
      <c r="H135" s="35"/>
      <c r="I135" s="250" t="s">
        <v>2022</v>
      </c>
      <c r="J135" s="140"/>
      <c r="K135" s="71"/>
    </row>
    <row r="136" spans="1:15" ht="15" x14ac:dyDescent="0.4">
      <c r="A136" s="60"/>
      <c r="H136" s="35"/>
      <c r="I136" s="250" t="s">
        <v>2023</v>
      </c>
      <c r="J136" s="140"/>
      <c r="K136" s="71"/>
    </row>
    <row r="137" spans="1:15" ht="15" x14ac:dyDescent="0.4">
      <c r="A137" s="60"/>
      <c r="H137" s="35"/>
      <c r="I137" s="250" t="s">
        <v>2024</v>
      </c>
      <c r="J137" s="140"/>
      <c r="K137" s="71"/>
    </row>
    <row r="138" spans="1:15" ht="15" x14ac:dyDescent="0.4">
      <c r="A138" s="60"/>
      <c r="H138" s="35"/>
      <c r="I138" s="250" t="s">
        <v>2025</v>
      </c>
      <c r="J138" s="140"/>
      <c r="K138" s="71"/>
    </row>
    <row r="139" spans="1:15" ht="15" x14ac:dyDescent="0.4">
      <c r="A139" s="60"/>
      <c r="H139" s="35"/>
      <c r="I139" s="250" t="s">
        <v>2026</v>
      </c>
      <c r="J139" s="140"/>
    </row>
    <row r="140" spans="1:15" x14ac:dyDescent="0.35">
      <c r="A140" s="60"/>
    </row>
    <row r="141" spans="1:15" x14ac:dyDescent="0.35">
      <c r="A141" s="60"/>
    </row>
    <row r="142" spans="1:15" ht="15" x14ac:dyDescent="0.4">
      <c r="A142" s="60"/>
      <c r="B142" s="312" t="s">
        <v>1109</v>
      </c>
      <c r="C142" s="312" t="s">
        <v>11</v>
      </c>
      <c r="D142" s="312"/>
      <c r="E142" s="312"/>
      <c r="F142" s="312"/>
      <c r="G142" s="312"/>
      <c r="H142" s="312"/>
      <c r="I142" s="312"/>
      <c r="J142" s="312"/>
      <c r="K142" s="312"/>
      <c r="L142" s="312"/>
      <c r="M142" s="312"/>
      <c r="N142" s="312"/>
      <c r="O142" s="312"/>
    </row>
    <row r="143" spans="1:15" ht="15" x14ac:dyDescent="0.4">
      <c r="A143" s="60"/>
      <c r="C143" s="28" t="s">
        <v>302</v>
      </c>
      <c r="D143" s="290">
        <v>44562</v>
      </c>
      <c r="E143" s="290">
        <v>44593</v>
      </c>
      <c r="F143" s="290">
        <v>44621</v>
      </c>
      <c r="G143" s="290">
        <v>44652</v>
      </c>
      <c r="H143" s="290">
        <v>44682</v>
      </c>
      <c r="I143" s="290">
        <v>44713</v>
      </c>
      <c r="J143" s="290">
        <v>44743</v>
      </c>
      <c r="K143" s="290">
        <v>44774</v>
      </c>
      <c r="L143" s="290">
        <v>44805</v>
      </c>
      <c r="M143" s="290">
        <v>44835</v>
      </c>
      <c r="N143" s="290">
        <v>44866</v>
      </c>
      <c r="O143" s="290">
        <v>44896</v>
      </c>
    </row>
    <row r="144" spans="1:15" ht="15" x14ac:dyDescent="0.4">
      <c r="A144" s="60"/>
      <c r="C144" s="28" t="s">
        <v>1</v>
      </c>
      <c r="D144" s="220"/>
      <c r="E144" s="220"/>
      <c r="F144" s="220"/>
      <c r="G144" s="220"/>
      <c r="H144" s="220"/>
      <c r="I144" s="220"/>
      <c r="J144" s="220"/>
      <c r="K144" s="220"/>
      <c r="L144" s="220"/>
      <c r="M144" s="220"/>
      <c r="N144" s="220"/>
      <c r="O144" s="220"/>
    </row>
    <row r="145" spans="1:16" ht="15" x14ac:dyDescent="0.4">
      <c r="A145" s="60"/>
      <c r="C145" s="28" t="s">
        <v>3</v>
      </c>
      <c r="D145" s="254"/>
      <c r="E145" s="254"/>
      <c r="F145" s="254"/>
      <c r="G145" s="254"/>
      <c r="H145" s="254"/>
      <c r="I145" s="254"/>
      <c r="J145" s="254"/>
      <c r="K145" s="254"/>
      <c r="L145" s="254"/>
      <c r="M145" s="254"/>
      <c r="N145" s="254"/>
      <c r="O145" s="254"/>
    </row>
    <row r="146" spans="1:16" ht="15" x14ac:dyDescent="0.4">
      <c r="A146" s="60"/>
      <c r="C146" s="28" t="s">
        <v>2</v>
      </c>
      <c r="D146" s="254"/>
      <c r="E146" s="254"/>
      <c r="F146" s="254"/>
      <c r="G146" s="254"/>
      <c r="H146" s="254"/>
      <c r="I146" s="254"/>
      <c r="J146" s="254"/>
      <c r="K146" s="254"/>
      <c r="L146" s="254"/>
      <c r="M146" s="254"/>
      <c r="N146" s="254"/>
      <c r="O146" s="254"/>
    </row>
    <row r="147" spans="1:16" ht="15.4" thickBot="1" x14ac:dyDescent="0.45">
      <c r="A147" s="60"/>
      <c r="C147" s="144" t="s">
        <v>637</v>
      </c>
      <c r="D147" s="221"/>
      <c r="E147" s="221"/>
      <c r="F147" s="221"/>
      <c r="G147" s="221"/>
      <c r="H147" s="221"/>
      <c r="I147" s="221"/>
      <c r="J147" s="221"/>
      <c r="K147" s="221"/>
      <c r="L147" s="221"/>
      <c r="M147" s="221"/>
      <c r="N147" s="221"/>
      <c r="O147" s="221"/>
    </row>
    <row r="148" spans="1:16" x14ac:dyDescent="0.35">
      <c r="A148" s="60"/>
    </row>
    <row r="149" spans="1:16" customFormat="1" ht="15.4" thickBot="1" x14ac:dyDescent="0.45">
      <c r="B149" s="310" t="s">
        <v>1110</v>
      </c>
      <c r="C149" s="310"/>
      <c r="D149" s="310"/>
      <c r="E149" s="310"/>
      <c r="F149" s="310"/>
      <c r="G149" s="310"/>
      <c r="H149" s="310"/>
      <c r="I149" s="310"/>
      <c r="J149" s="310"/>
      <c r="K149" s="310"/>
      <c r="L149" s="310"/>
      <c r="M149" s="310"/>
      <c r="N149" s="310"/>
      <c r="O149" s="310"/>
    </row>
    <row r="150" spans="1:16" customFormat="1" ht="15" x14ac:dyDescent="0.4">
      <c r="A150" s="232"/>
      <c r="B150" s="233"/>
      <c r="C150" s="234" t="s">
        <v>302</v>
      </c>
      <c r="D150" s="290">
        <v>44562</v>
      </c>
      <c r="E150" s="290">
        <v>44593</v>
      </c>
      <c r="F150" s="290">
        <v>44621</v>
      </c>
      <c r="G150" s="290">
        <v>44652</v>
      </c>
      <c r="H150" s="290">
        <v>44682</v>
      </c>
      <c r="I150" s="290">
        <v>44713</v>
      </c>
      <c r="J150" s="290">
        <v>44743</v>
      </c>
      <c r="K150" s="290">
        <v>44774</v>
      </c>
      <c r="L150" s="290">
        <v>44805</v>
      </c>
      <c r="M150" s="290">
        <v>44835</v>
      </c>
      <c r="N150" s="290">
        <v>44866</v>
      </c>
      <c r="O150" s="290">
        <v>44896</v>
      </c>
      <c r="P150" s="26"/>
    </row>
    <row r="151" spans="1:16" customFormat="1" ht="15" x14ac:dyDescent="0.4">
      <c r="C151" s="9" t="s">
        <v>1</v>
      </c>
      <c r="D151" s="235"/>
      <c r="E151" s="235"/>
      <c r="F151" s="235"/>
      <c r="G151" s="235"/>
      <c r="H151" s="235"/>
      <c r="I151" s="235"/>
      <c r="J151" s="138"/>
      <c r="K151" s="138"/>
      <c r="L151" s="138"/>
      <c r="M151" s="138"/>
      <c r="N151" s="138"/>
      <c r="O151" s="138"/>
    </row>
    <row r="152" spans="1:16" customFormat="1" ht="15" x14ac:dyDescent="0.4">
      <c r="A152" s="63"/>
      <c r="B152" s="62"/>
      <c r="C152" s="9" t="s">
        <v>3</v>
      </c>
      <c r="D152" s="235"/>
      <c r="E152" s="235"/>
      <c r="F152" s="235"/>
      <c r="G152" s="235"/>
      <c r="H152" s="235"/>
      <c r="I152" s="235"/>
      <c r="J152" s="140"/>
      <c r="K152" s="140"/>
      <c r="L152" s="140"/>
      <c r="M152" s="140"/>
      <c r="N152" s="140"/>
      <c r="O152" s="140"/>
      <c r="P152" s="84"/>
    </row>
    <row r="153" spans="1:16" customFormat="1" ht="15" x14ac:dyDescent="0.4">
      <c r="A153" s="63"/>
      <c r="B153" s="62"/>
      <c r="C153" s="9" t="s">
        <v>2</v>
      </c>
      <c r="D153" s="235"/>
      <c r="E153" s="235"/>
      <c r="F153" s="235"/>
      <c r="G153" s="235"/>
      <c r="H153" s="235"/>
      <c r="I153" s="235"/>
      <c r="J153" s="140"/>
      <c r="K153" s="140"/>
      <c r="L153" s="140"/>
      <c r="M153" s="140"/>
      <c r="N153" s="140"/>
      <c r="O153" s="140"/>
      <c r="P153" s="84"/>
    </row>
    <row r="154" spans="1:16" customFormat="1" ht="15.4" thickBot="1" x14ac:dyDescent="0.45">
      <c r="B154" s="62"/>
      <c r="C154" s="9" t="s">
        <v>637</v>
      </c>
      <c r="D154" s="236"/>
      <c r="E154" s="236"/>
      <c r="F154" s="236"/>
      <c r="G154" s="236"/>
      <c r="H154" s="236"/>
      <c r="I154" s="236"/>
      <c r="J154" s="236">
        <f>SUM(J151:J153)</f>
        <v>0</v>
      </c>
      <c r="K154" s="236">
        <f t="shared" ref="K154:O154" si="0">SUM(K151:K153)</f>
        <v>0</v>
      </c>
      <c r="L154" s="236">
        <f t="shared" si="0"/>
        <v>0</v>
      </c>
      <c r="M154" s="236">
        <f t="shared" si="0"/>
        <v>0</v>
      </c>
      <c r="N154" s="236">
        <f t="shared" si="0"/>
        <v>0</v>
      </c>
      <c r="O154" s="236">
        <f t="shared" si="0"/>
        <v>0</v>
      </c>
      <c r="P154" s="84"/>
    </row>
    <row r="155" spans="1:16" ht="13.15" thickTop="1" x14ac:dyDescent="0.35">
      <c r="A155" s="60"/>
    </row>
    <row r="156" spans="1:16" x14ac:dyDescent="0.35">
      <c r="A156" s="60"/>
    </row>
    <row r="157" spans="1:16" ht="15.4" thickBot="1" x14ac:dyDescent="0.45">
      <c r="A157" s="60"/>
      <c r="B157" s="310" t="s">
        <v>1111</v>
      </c>
      <c r="C157" s="310"/>
      <c r="D157" s="310"/>
      <c r="E157" s="310"/>
      <c r="F157" s="310"/>
      <c r="G157" s="310"/>
      <c r="H157" s="310"/>
      <c r="I157" s="310"/>
      <c r="J157" s="310"/>
      <c r="K157" s="310"/>
      <c r="L157" s="310"/>
      <c r="M157" s="310"/>
      <c r="N157" s="310"/>
      <c r="O157" s="310"/>
    </row>
    <row r="158" spans="1:16" ht="15" x14ac:dyDescent="0.4">
      <c r="A158" s="60"/>
      <c r="B158" s="233"/>
      <c r="C158" s="234" t="s">
        <v>302</v>
      </c>
      <c r="D158" s="290">
        <v>44562</v>
      </c>
      <c r="E158" s="290">
        <v>44593</v>
      </c>
      <c r="F158" s="290">
        <v>44621</v>
      </c>
      <c r="G158" s="290">
        <v>44652</v>
      </c>
      <c r="H158" s="290">
        <v>44682</v>
      </c>
      <c r="I158" s="290">
        <v>44713</v>
      </c>
      <c r="J158" s="290">
        <v>44743</v>
      </c>
      <c r="K158" s="290">
        <v>44774</v>
      </c>
      <c r="L158" s="290">
        <v>44805</v>
      </c>
      <c r="M158" s="290">
        <v>44835</v>
      </c>
      <c r="N158" s="290">
        <v>44866</v>
      </c>
      <c r="O158" s="290">
        <v>44896</v>
      </c>
    </row>
    <row r="159" spans="1:16" ht="13.15" x14ac:dyDescent="0.4">
      <c r="A159" s="60"/>
      <c r="C159" s="250" t="s">
        <v>424</v>
      </c>
      <c r="D159" s="250"/>
      <c r="E159" s="250"/>
      <c r="F159" s="250"/>
      <c r="G159" s="250"/>
      <c r="H159" s="250"/>
      <c r="I159" s="250"/>
      <c r="J159" s="250"/>
      <c r="K159" s="250"/>
      <c r="L159" s="250"/>
      <c r="M159" s="250"/>
      <c r="N159" s="250"/>
      <c r="O159" s="250"/>
    </row>
    <row r="160" spans="1:16" ht="13.15" x14ac:dyDescent="0.4">
      <c r="A160" s="60"/>
      <c r="C160" s="250" t="s">
        <v>425</v>
      </c>
      <c r="D160" s="250"/>
      <c r="E160" s="250"/>
      <c r="F160" s="250"/>
      <c r="G160" s="250"/>
      <c r="H160" s="250"/>
      <c r="I160" s="250"/>
      <c r="J160" s="250"/>
      <c r="K160" s="250"/>
      <c r="L160" s="250"/>
      <c r="M160" s="250"/>
      <c r="N160" s="250"/>
      <c r="O160" s="250"/>
    </row>
    <row r="161" spans="1:15" ht="13.15" x14ac:dyDescent="0.4">
      <c r="A161" s="60"/>
      <c r="C161" s="250" t="s">
        <v>254</v>
      </c>
      <c r="D161" s="250"/>
      <c r="E161" s="250"/>
      <c r="F161" s="250"/>
      <c r="G161" s="250"/>
      <c r="H161" s="250"/>
      <c r="I161" s="250"/>
      <c r="J161" s="250"/>
      <c r="K161" s="250"/>
      <c r="L161" s="250"/>
      <c r="M161" s="250"/>
      <c r="N161" s="250"/>
      <c r="O161" s="250"/>
    </row>
    <row r="162" spans="1:15" ht="13.15" x14ac:dyDescent="0.4">
      <c r="A162" s="60"/>
      <c r="C162" s="250" t="s">
        <v>2148</v>
      </c>
      <c r="D162" s="250"/>
      <c r="E162" s="250"/>
      <c r="F162" s="250"/>
      <c r="G162" s="250"/>
      <c r="H162" s="250"/>
      <c r="I162" s="250"/>
      <c r="J162" s="250"/>
      <c r="K162" s="250"/>
      <c r="L162" s="250"/>
      <c r="M162" s="250"/>
      <c r="N162" s="250"/>
      <c r="O162" s="250"/>
    </row>
    <row r="163" spans="1:15" ht="13.15" x14ac:dyDescent="0.4">
      <c r="A163" s="60"/>
      <c r="C163" s="256" t="s">
        <v>2226</v>
      </c>
      <c r="D163" s="250"/>
      <c r="E163" s="250"/>
      <c r="F163" s="250"/>
      <c r="G163" s="250"/>
      <c r="H163" s="250"/>
      <c r="I163" s="250"/>
      <c r="J163" s="250"/>
      <c r="K163" s="250"/>
      <c r="L163" s="250"/>
      <c r="M163" s="250"/>
      <c r="N163" s="250"/>
      <c r="O163" s="250"/>
    </row>
    <row r="164" spans="1:15" x14ac:dyDescent="0.35">
      <c r="A164" s="60"/>
    </row>
    <row r="165" spans="1:15" x14ac:dyDescent="0.35">
      <c r="A165" s="60"/>
    </row>
    <row r="166" spans="1:15" ht="15.4" thickBot="1" x14ac:dyDescent="0.45">
      <c r="A166" s="60"/>
      <c r="B166" s="310" t="s">
        <v>2027</v>
      </c>
      <c r="C166" s="310"/>
      <c r="D166" s="310"/>
      <c r="E166" s="310"/>
      <c r="F166" s="310"/>
      <c r="G166" s="310"/>
      <c r="H166" s="310"/>
      <c r="I166" s="310"/>
      <c r="J166" s="310"/>
      <c r="K166" s="310"/>
      <c r="L166" s="310"/>
      <c r="M166" s="310"/>
      <c r="N166" s="310"/>
      <c r="O166" s="310"/>
    </row>
    <row r="167" spans="1:15" ht="15" x14ac:dyDescent="0.4">
      <c r="A167" s="60"/>
      <c r="B167" s="233"/>
      <c r="C167" s="234" t="s">
        <v>302</v>
      </c>
      <c r="D167" s="290">
        <v>44562</v>
      </c>
      <c r="E167" s="290">
        <v>44593</v>
      </c>
      <c r="F167" s="290">
        <v>44621</v>
      </c>
      <c r="G167" s="290">
        <v>44652</v>
      </c>
      <c r="H167" s="290">
        <v>44682</v>
      </c>
      <c r="I167" s="290">
        <v>44713</v>
      </c>
      <c r="J167" s="290">
        <v>44743</v>
      </c>
      <c r="K167" s="290">
        <v>44774</v>
      </c>
      <c r="L167" s="290">
        <v>44805</v>
      </c>
      <c r="M167" s="290">
        <v>44835</v>
      </c>
      <c r="N167" s="290">
        <v>44866</v>
      </c>
      <c r="O167" s="290">
        <v>44896</v>
      </c>
    </row>
    <row r="168" spans="1:15" ht="13.15" x14ac:dyDescent="0.4">
      <c r="A168" s="60"/>
      <c r="C168" s="250" t="s">
        <v>424</v>
      </c>
      <c r="D168" s="250"/>
      <c r="E168" s="250"/>
      <c r="F168" s="250"/>
      <c r="G168" s="250"/>
      <c r="H168" s="250"/>
      <c r="I168" s="250"/>
      <c r="J168" s="250"/>
      <c r="K168" s="250"/>
      <c r="L168" s="250"/>
      <c r="M168" s="250"/>
      <c r="N168" s="250"/>
      <c r="O168" s="250"/>
    </row>
    <row r="169" spans="1:15" ht="13.15" x14ac:dyDescent="0.4">
      <c r="A169" s="60"/>
      <c r="C169" s="250" t="s">
        <v>425</v>
      </c>
      <c r="D169" s="250"/>
      <c r="E169" s="250"/>
      <c r="F169" s="250"/>
      <c r="G169" s="250"/>
      <c r="H169" s="250"/>
      <c r="I169" s="250"/>
      <c r="J169" s="250"/>
      <c r="K169" s="250"/>
      <c r="L169" s="250"/>
      <c r="M169" s="250"/>
      <c r="N169" s="250"/>
      <c r="O169" s="250"/>
    </row>
    <row r="170" spans="1:15" ht="13.15" x14ac:dyDescent="0.4">
      <c r="C170" s="250" t="s">
        <v>254</v>
      </c>
      <c r="D170" s="250"/>
      <c r="E170" s="250"/>
      <c r="F170" s="250"/>
      <c r="G170" s="250"/>
      <c r="H170" s="250"/>
      <c r="I170" s="250"/>
      <c r="J170" s="250"/>
      <c r="K170" s="250"/>
      <c r="L170" s="250"/>
      <c r="M170" s="250"/>
      <c r="N170" s="250"/>
      <c r="O170" s="250"/>
    </row>
    <row r="171" spans="1:15" ht="13.15" x14ac:dyDescent="0.4">
      <c r="A171" s="60"/>
      <c r="C171" s="250" t="s">
        <v>2148</v>
      </c>
      <c r="D171" s="250"/>
      <c r="E171" s="250"/>
      <c r="F171" s="250"/>
      <c r="G171" s="250"/>
      <c r="H171" s="250"/>
      <c r="I171" s="250"/>
      <c r="J171" s="250"/>
      <c r="K171" s="250"/>
      <c r="L171" s="250"/>
      <c r="M171" s="250"/>
      <c r="N171" s="250"/>
      <c r="O171" s="250"/>
    </row>
    <row r="172" spans="1:15" ht="13.15" x14ac:dyDescent="0.4">
      <c r="C172" s="256" t="s">
        <v>2226</v>
      </c>
      <c r="D172" s="250"/>
      <c r="E172" s="250"/>
      <c r="F172" s="250"/>
      <c r="G172" s="250"/>
      <c r="H172" s="250"/>
      <c r="I172" s="250"/>
      <c r="J172" s="250"/>
      <c r="K172" s="250"/>
      <c r="L172" s="250"/>
      <c r="M172" s="250"/>
      <c r="N172" s="250"/>
      <c r="O172" s="250"/>
    </row>
    <row r="173" spans="1:15" ht="13.15" x14ac:dyDescent="0.4">
      <c r="C173" s="282" t="s">
        <v>2052</v>
      </c>
    </row>
    <row r="174" spans="1:15" ht="13.15" x14ac:dyDescent="0.4">
      <c r="C174" s="282" t="s">
        <v>2053</v>
      </c>
    </row>
    <row r="175" spans="1:15" ht="13.15" x14ac:dyDescent="0.4">
      <c r="C175" s="282" t="s">
        <v>2054</v>
      </c>
    </row>
    <row r="176" spans="1:15" ht="13.15" x14ac:dyDescent="0.4">
      <c r="C176" s="250"/>
    </row>
  </sheetData>
  <mergeCells count="18">
    <mergeCell ref="B30:B32"/>
    <mergeCell ref="B44:O44"/>
    <mergeCell ref="B101:C101"/>
    <mergeCell ref="B18:B20"/>
    <mergeCell ref="B166:O166"/>
    <mergeCell ref="B1:O1"/>
    <mergeCell ref="B2:O2"/>
    <mergeCell ref="B3:O3"/>
    <mergeCell ref="B4:O4"/>
    <mergeCell ref="B157:O157"/>
    <mergeCell ref="B149:O149"/>
    <mergeCell ref="B6:O6"/>
    <mergeCell ref="B127:O127"/>
    <mergeCell ref="H129:N129"/>
    <mergeCell ref="B142:O142"/>
    <mergeCell ref="B72:C72"/>
    <mergeCell ref="B104:O104"/>
    <mergeCell ref="B119:O119"/>
  </mergeCells>
  <phoneticPr fontId="6" type="noConversion"/>
  <pageMargins left="0.75" right="0.75" top="1" bottom="1" header="0.5" footer="0.5"/>
  <pageSetup scale="35"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42"/>
  </sheetPr>
  <dimension ref="A1:G271"/>
  <sheetViews>
    <sheetView showGridLines="0" zoomScale="85" zoomScaleNormal="85" zoomScalePageLayoutView="90" workbookViewId="0">
      <selection activeCell="A10" sqref="A10"/>
    </sheetView>
  </sheetViews>
  <sheetFormatPr defaultColWidth="15.73046875" defaultRowHeight="50.1" customHeight="1" x14ac:dyDescent="0.4"/>
  <cols>
    <col min="1" max="1" width="15.73046875" style="165"/>
    <col min="2" max="2" width="17.265625" style="165" customWidth="1"/>
    <col min="3" max="3" width="15.73046875" style="165"/>
    <col min="4" max="4" width="30.59765625" style="165" customWidth="1"/>
    <col min="5" max="7" width="15.73046875" style="165"/>
    <col min="8" max="8" width="18.265625" style="165" customWidth="1"/>
    <col min="9" max="16384" width="15.73046875" style="165"/>
  </cols>
  <sheetData>
    <row r="1" spans="1:7" ht="15" customHeight="1" x14ac:dyDescent="0.4">
      <c r="A1" s="176" t="s">
        <v>443</v>
      </c>
    </row>
    <row r="2" spans="1:7" ht="15" customHeight="1" x14ac:dyDescent="0.4">
      <c r="A2" s="177" t="s">
        <v>393</v>
      </c>
    </row>
    <row r="3" spans="1:7" ht="15" customHeight="1" x14ac:dyDescent="0.4">
      <c r="A3" s="333"/>
      <c r="B3" s="334"/>
      <c r="C3" s="334"/>
      <c r="D3" s="334"/>
      <c r="E3" s="334"/>
      <c r="F3" s="334"/>
    </row>
    <row r="4" spans="1:7" ht="15" customHeight="1" thickBot="1" x14ac:dyDescent="0.45">
      <c r="F4" s="178"/>
    </row>
    <row r="5" spans="1:7" ht="15" customHeight="1" thickBot="1" x14ac:dyDescent="0.45">
      <c r="A5" s="335" t="s">
        <v>338</v>
      </c>
      <c r="B5" s="336"/>
      <c r="C5" s="336"/>
      <c r="D5" s="336"/>
      <c r="E5" s="337"/>
      <c r="F5" s="338"/>
    </row>
    <row r="6" spans="1:7" ht="15" customHeight="1" x14ac:dyDescent="0.4">
      <c r="A6" s="339" t="s">
        <v>336</v>
      </c>
      <c r="B6" s="340"/>
      <c r="C6" s="340"/>
      <c r="D6" s="340"/>
      <c r="E6" s="340"/>
      <c r="F6" s="174">
        <v>2022</v>
      </c>
    </row>
    <row r="7" spans="1:7" ht="15" customHeight="1" thickBot="1" x14ac:dyDescent="0.45">
      <c r="A7" s="179"/>
      <c r="B7" s="180"/>
      <c r="C7" s="180"/>
      <c r="D7" s="180"/>
      <c r="E7" s="181"/>
      <c r="F7" s="181"/>
    </row>
    <row r="8" spans="1:7" ht="15" customHeight="1" thickBot="1" x14ac:dyDescent="0.45">
      <c r="A8" s="182" t="s">
        <v>401</v>
      </c>
      <c r="B8" s="183"/>
      <c r="C8" s="183"/>
      <c r="D8" s="184"/>
      <c r="E8" s="181"/>
      <c r="F8" s="181"/>
    </row>
    <row r="9" spans="1:7" ht="36.75" customHeight="1" thickBot="1" x14ac:dyDescent="0.45">
      <c r="A9" s="321" t="str">
        <f>"Summary Table 1
Local RAR for "&amp;$A8&amp;" Local Area (MW)"</f>
        <v>Summary Table 1
Local RAR for LA Basin Local Area (MW)</v>
      </c>
      <c r="B9" s="322"/>
      <c r="C9" s="322"/>
      <c r="D9" s="323"/>
      <c r="E9" s="185"/>
      <c r="F9" s="166"/>
    </row>
    <row r="10" spans="1:7" s="171" customFormat="1" ht="66" thickBot="1" x14ac:dyDescent="0.4">
      <c r="A10" s="168" t="s">
        <v>302</v>
      </c>
      <c r="B10" s="222" t="str">
        <f>"Total Procurement in "&amp;$A8&amp;" Local Area (Includes DR)"</f>
        <v>Total Procurement in LA Basin Local Area (Includes DR)</v>
      </c>
      <c r="C10" s="172" t="str">
        <f>$A8&amp;" Local RA - RMR and CAM"</f>
        <v>LA Basin Local RA - RMR and CAM</v>
      </c>
      <c r="D10" s="173" t="str">
        <f xml:space="preserve"> "Compliance Status:
'Compliant'  when "&amp; A8 &amp;"  Local RAR (net of RMR &amp; CAM allocations) is less than Monthly Total Procurement in that Area"</f>
        <v>Compliance Status:
'Compliant'  when LA Basin  Local RAR (net of RMR &amp; CAM allocations) is less than Monthly Total Procurement in that Area</v>
      </c>
      <c r="E10" s="169"/>
      <c r="F10" s="170" t="s">
        <v>2163</v>
      </c>
      <c r="G10" s="293">
        <v>2.5000000000000001E-2</v>
      </c>
    </row>
    <row r="11" spans="1:7" ht="15" customHeight="1" x14ac:dyDescent="0.4">
      <c r="A11" s="203">
        <f>'ID and Local Area'!$F8</f>
        <v>44562</v>
      </c>
      <c r="B11" s="223">
        <f>SUMIF(I_Local_Res_2022!$D:$D,A8,I_Local_Res_2022!$I:$I)+'LSE Allocations'!$K$48+$G11</f>
        <v>0</v>
      </c>
      <c r="C11" s="224">
        <f>ROUND(VLOOKUP(A8,'LSE Allocations'!$D$107:$K$116,2,FALSE),0)</f>
        <v>0</v>
      </c>
      <c r="D11" s="159" t="str">
        <f>IF(B11-$C$11&gt;=0,"Compliant","Non-Compliant")</f>
        <v>Compliant</v>
      </c>
      <c r="E11" s="187"/>
      <c r="F11" s="203">
        <f>'ID and Local Area'!$F8</f>
        <v>44562</v>
      </c>
      <c r="G11" s="294">
        <f>SUMIFS(I_Local_Res_2022!$I:$I, I_Local_Res_2022!$H:$H, "Y", I_Local_Res_2022!$D:$D, $A$8)*$G$10</f>
        <v>0</v>
      </c>
    </row>
    <row r="12" spans="1:7" s="186" customFormat="1" ht="15" customHeight="1" x14ac:dyDescent="0.4">
      <c r="A12" s="203">
        <f>'ID and Local Area'!$F9</f>
        <v>44593</v>
      </c>
      <c r="B12" s="223">
        <f>SUMIF(I_Local_Res_2022!$D:$D,A8,I_Local_Res_2022!$J:$J)+'LSE Allocations'!$K$48+$G12</f>
        <v>0</v>
      </c>
      <c r="C12" s="341"/>
      <c r="D12" s="159" t="str">
        <f>IF(B12-$C$11&gt;=0,"Compliant","Non-Compliant")</f>
        <v>Compliant</v>
      </c>
      <c r="E12" s="187"/>
      <c r="F12" s="203">
        <f>'ID and Local Area'!$F9</f>
        <v>44593</v>
      </c>
      <c r="G12" s="294">
        <f>SUMIFS(I_Local_Res_2022!$J:$J, I_Local_Res_2022!$H:$H, "Y", I_Local_Res_2022!$D:$D, $A$8)*$G$10</f>
        <v>0</v>
      </c>
    </row>
    <row r="13" spans="1:7" s="186" customFormat="1" ht="15" customHeight="1" x14ac:dyDescent="0.4">
      <c r="A13" s="203">
        <f>'ID and Local Area'!$F10</f>
        <v>44621</v>
      </c>
      <c r="B13" s="223">
        <f>SUMIF(I_Local_Res_2022!$D:$D,A8,I_Local_Res_2022!$K:$K)+'LSE Allocations'!$K$48+$G13</f>
        <v>0</v>
      </c>
      <c r="C13" s="341"/>
      <c r="D13" s="159" t="str">
        <f t="shared" ref="D13:D22" si="0">IF(B13-$C$11&gt;=0,"Compliant","Non-Compliant")</f>
        <v>Compliant</v>
      </c>
      <c r="E13" s="187"/>
      <c r="F13" s="203">
        <f>'ID and Local Area'!$F10</f>
        <v>44621</v>
      </c>
      <c r="G13" s="294">
        <f>SUMIFS(I_Local_Res_2022!$K:$K, I_Local_Res_2022!$H:$H, "Y", I_Local_Res_2022!$D:$D, $A$8)*$G$10</f>
        <v>0</v>
      </c>
    </row>
    <row r="14" spans="1:7" s="186" customFormat="1" ht="15" customHeight="1" x14ac:dyDescent="0.4">
      <c r="A14" s="203">
        <f>'ID and Local Area'!$F11</f>
        <v>44652</v>
      </c>
      <c r="B14" s="223">
        <f>SUMIF(I_Local_Res_2022!$D:$D,A8,I_Local_Res_2022!$L:$L)+'LSE Allocations'!$K$48+$G14</f>
        <v>0</v>
      </c>
      <c r="C14" s="341"/>
      <c r="D14" s="159" t="str">
        <f t="shared" si="0"/>
        <v>Compliant</v>
      </c>
      <c r="E14" s="181"/>
      <c r="F14" s="203">
        <f>'ID and Local Area'!$F11</f>
        <v>44652</v>
      </c>
      <c r="G14" s="294">
        <f>SUMIFS(I_Local_Res_2022!$L:$L, I_Local_Res_2022!$H:$H, "Y", I_Local_Res_2022!$D:$D, $A$8)*$G$10</f>
        <v>0</v>
      </c>
    </row>
    <row r="15" spans="1:7" s="186" customFormat="1" ht="15" customHeight="1" x14ac:dyDescent="0.4">
      <c r="A15" s="203">
        <f>'ID and Local Area'!$F12</f>
        <v>44682</v>
      </c>
      <c r="B15" s="223">
        <f>SUMIF(I_Local_Res_2022!$D:$D,A8,I_Local_Res_2022!$M:$M)+'LSE Allocations'!$K$48+$G15</f>
        <v>0</v>
      </c>
      <c r="C15" s="341"/>
      <c r="D15" s="159" t="str">
        <f t="shared" si="0"/>
        <v>Compliant</v>
      </c>
      <c r="E15" s="181"/>
      <c r="F15" s="203">
        <f>'ID and Local Area'!$F12</f>
        <v>44682</v>
      </c>
      <c r="G15" s="294">
        <f>SUMIFS(I_Local_Res_2022!$M:$M, I_Local_Res_2022!$H:$H, "Y", I_Local_Res_2022!$D:$D, $A$8)*$G$10</f>
        <v>0</v>
      </c>
    </row>
    <row r="16" spans="1:7" s="186" customFormat="1" ht="15" customHeight="1" x14ac:dyDescent="0.4">
      <c r="A16" s="203">
        <f>'ID and Local Area'!$F13</f>
        <v>44713</v>
      </c>
      <c r="B16" s="223">
        <f>SUMIF(I_Local_Res_2022!$D:$D,A8,I_Local_Res_2022!$N:$N)+'LSE Allocations'!$K$48+$G16</f>
        <v>0</v>
      </c>
      <c r="C16" s="341"/>
      <c r="D16" s="159" t="str">
        <f t="shared" si="0"/>
        <v>Compliant</v>
      </c>
      <c r="E16" s="181"/>
      <c r="F16" s="203">
        <f>'ID and Local Area'!$F13</f>
        <v>44713</v>
      </c>
      <c r="G16" s="294">
        <f>SUMIFS(I_Local_Res_2022!$N:$N, I_Local_Res_2022!$H:$H, "Y", I_Local_Res_2022!$D:$D, $A$8)*$G$10</f>
        <v>0</v>
      </c>
    </row>
    <row r="17" spans="1:7" s="186" customFormat="1" ht="15" customHeight="1" x14ac:dyDescent="0.4">
      <c r="A17" s="203">
        <f>'ID and Local Area'!$F14</f>
        <v>44743</v>
      </c>
      <c r="B17" s="223">
        <f>SUMIF(I_Local_Res_2022!$D:$D,A8,I_Local_Res_2022!$O:$O)+'LSE Allocations'!$K$48+$G17</f>
        <v>0</v>
      </c>
      <c r="C17" s="341"/>
      <c r="D17" s="159" t="str">
        <f>IF(B17-$C$11&gt;=0,"Compliant","Non-Compliant")</f>
        <v>Compliant</v>
      </c>
      <c r="E17" s="181"/>
      <c r="F17" s="203">
        <f>'ID and Local Area'!$F14</f>
        <v>44743</v>
      </c>
      <c r="G17" s="294">
        <f>SUMIFS(I_Local_Res_2022!$O:$O, I_Local_Res_2022!$H:$H, "Y", I_Local_Res_2022!$D:$D, $A$8)*$G$10</f>
        <v>0</v>
      </c>
    </row>
    <row r="18" spans="1:7" s="186" customFormat="1" ht="15" customHeight="1" x14ac:dyDescent="0.4">
      <c r="A18" s="203">
        <f>'ID and Local Area'!$F15</f>
        <v>44774</v>
      </c>
      <c r="B18" s="223">
        <f>SUMIF(I_Local_Res_2022!$D:$D,A8,I_Local_Res_2022!$P:$P)+'LSE Allocations'!$K$48+$G18</f>
        <v>0</v>
      </c>
      <c r="C18" s="341"/>
      <c r="D18" s="159" t="str">
        <f t="shared" si="0"/>
        <v>Compliant</v>
      </c>
      <c r="E18" s="181"/>
      <c r="F18" s="203">
        <f>'ID and Local Area'!$F15</f>
        <v>44774</v>
      </c>
      <c r="G18" s="294">
        <f>SUMIFS(I_Local_Res_2022!$P:$P, I_Local_Res_2022!$H:$H, "Y", I_Local_Res_2022!$D:$D, $A$8)*$G$10</f>
        <v>0</v>
      </c>
    </row>
    <row r="19" spans="1:7" s="186" customFormat="1" ht="15" customHeight="1" x14ac:dyDescent="0.4">
      <c r="A19" s="203">
        <f>'ID and Local Area'!$F16</f>
        <v>44805</v>
      </c>
      <c r="B19" s="223">
        <f>SUMIF(I_Local_Res_2022!$D:$D,A8,I_Local_Res_2022!$Q:$Q)+'LSE Allocations'!$K$48+$G19</f>
        <v>0</v>
      </c>
      <c r="C19" s="341"/>
      <c r="D19" s="159" t="str">
        <f t="shared" si="0"/>
        <v>Compliant</v>
      </c>
      <c r="E19" s="181"/>
      <c r="F19" s="203">
        <f>'ID and Local Area'!$F16</f>
        <v>44805</v>
      </c>
      <c r="G19" s="294">
        <f>SUMIFS(I_Local_Res_2022!$Q:$Q, I_Local_Res_2022!$H:$H, "Y", I_Local_Res_2022!$D:$D, $A$8)*$G$10</f>
        <v>0</v>
      </c>
    </row>
    <row r="20" spans="1:7" s="186" customFormat="1" ht="15" customHeight="1" x14ac:dyDescent="0.4">
      <c r="A20" s="203">
        <f>'ID and Local Area'!$F17</f>
        <v>44835</v>
      </c>
      <c r="B20" s="223">
        <f>SUMIF(I_Local_Res_2022!$D:$D,A8,I_Local_Res_2022!$R:$R)+'LSE Allocations'!$K$48+$G20</f>
        <v>0</v>
      </c>
      <c r="C20" s="341"/>
      <c r="D20" s="159" t="str">
        <f t="shared" si="0"/>
        <v>Compliant</v>
      </c>
      <c r="E20" s="181"/>
      <c r="F20" s="203">
        <f>'ID and Local Area'!$F17</f>
        <v>44835</v>
      </c>
      <c r="G20" s="294">
        <f>SUMIFS(I_Local_Res_2022!$R:$R, I_Local_Res_2022!$H:$H, "Y", I_Local_Res_2022!$D:$D, $A$8)*$G$10</f>
        <v>0</v>
      </c>
    </row>
    <row r="21" spans="1:7" s="186" customFormat="1" ht="15" customHeight="1" x14ac:dyDescent="0.4">
      <c r="A21" s="203">
        <f>'ID and Local Area'!$F18</f>
        <v>44866</v>
      </c>
      <c r="B21" s="223">
        <f>SUMIF(I_Local_Res_2022!$D:$D,A8,I_Local_Res_2022!$S:$S)+'LSE Allocations'!$K$48+$G21</f>
        <v>0</v>
      </c>
      <c r="C21" s="341"/>
      <c r="D21" s="159" t="str">
        <f t="shared" si="0"/>
        <v>Compliant</v>
      </c>
      <c r="E21" s="181"/>
      <c r="F21" s="203">
        <f>'ID and Local Area'!$F18</f>
        <v>44866</v>
      </c>
      <c r="G21" s="294">
        <f>SUMIFS(I_Local_Res_2022!$S:$S, I_Local_Res_2022!$H:$H, "Y", I_Local_Res_2022!$D:$D, $A$8)*$G$10</f>
        <v>0</v>
      </c>
    </row>
    <row r="22" spans="1:7" s="186" customFormat="1" ht="15" customHeight="1" x14ac:dyDescent="0.4">
      <c r="A22" s="203">
        <f>'ID and Local Area'!$F19</f>
        <v>44896</v>
      </c>
      <c r="B22" s="223">
        <f>SUMIF(I_Local_Res_2022!$D:$D,A8,I_Local_Res_2022!$T:$T)+'LSE Allocations'!$K$48+$G22</f>
        <v>0</v>
      </c>
      <c r="C22" s="341"/>
      <c r="D22" s="159" t="str">
        <f t="shared" si="0"/>
        <v>Compliant</v>
      </c>
      <c r="E22" s="181"/>
      <c r="F22" s="203">
        <f>'ID and Local Area'!$F19</f>
        <v>44896</v>
      </c>
      <c r="G22" s="294">
        <f>SUMIFS(I_Local_Res_2022!$T:$T, I_Local_Res_2022!$H:$H, "Y", I_Local_Res_2022!$D:$D, $A$8)*$G$10</f>
        <v>0</v>
      </c>
    </row>
    <row r="23" spans="1:7" ht="15" customHeight="1" thickBot="1" x14ac:dyDescent="0.45">
      <c r="A23" s="200"/>
      <c r="B23" s="186"/>
      <c r="C23" s="186"/>
      <c r="D23" s="194"/>
    </row>
    <row r="24" spans="1:7" s="186" customFormat="1" ht="26.65" thickBot="1" x14ac:dyDescent="0.45">
      <c r="A24" s="191" t="s">
        <v>93</v>
      </c>
      <c r="B24" s="89"/>
      <c r="C24" s="192"/>
      <c r="D24" s="90"/>
      <c r="E24" s="190"/>
      <c r="F24" s="190"/>
    </row>
    <row r="25" spans="1:7" ht="41.25" customHeight="1" thickBot="1" x14ac:dyDescent="0.45">
      <c r="A25" s="321" t="str">
        <f>"Summary Table 2
Local RAR for "&amp;$A24&amp;" Local Area (MW)"</f>
        <v>Summary Table 2
Local RAR for Big Creek-Ventura Local Area (MW)</v>
      </c>
      <c r="B25" s="322"/>
      <c r="C25" s="322"/>
      <c r="D25" s="323"/>
      <c r="E25" s="185"/>
      <c r="F25" s="185"/>
    </row>
    <row r="26" spans="1:7" s="171" customFormat="1" ht="79.150000000000006" thickBot="1" x14ac:dyDescent="0.4">
      <c r="A26" s="168" t="s">
        <v>302</v>
      </c>
      <c r="B26" s="222" t="str">
        <f>"Total Procurement in "&amp;$A24&amp;" Local Area (Includes DR)"</f>
        <v>Total Procurement in Big Creek-Ventura Local Area (Includes DR)</v>
      </c>
      <c r="C26" s="172" t="str">
        <f>$A24&amp;" Local RAR -RMR and CAM"</f>
        <v>Big Creek-Ventura Local RAR -RMR and CAM</v>
      </c>
      <c r="D26" s="173" t="str">
        <f xml:space="preserve"> "Compliance Status:
'Compliant'  when "&amp; A24 &amp;"  Local RAR (net of RMR &amp; CAM allocations) is less than Monthly Total Procurement in that Area"</f>
        <v>Compliance Status:
'Compliant'  when Big Creek-Ventura  Local RAR (net of RMR &amp; CAM allocations) is less than Monthly Total Procurement in that Area</v>
      </c>
      <c r="E26" s="169"/>
      <c r="F26" s="170" t="s">
        <v>2163</v>
      </c>
      <c r="G26" s="293">
        <v>2.5000000000000001E-2</v>
      </c>
    </row>
    <row r="27" spans="1:7" ht="15" customHeight="1" x14ac:dyDescent="0.4">
      <c r="A27" s="203">
        <f>'ID and Local Area'!F8</f>
        <v>44562</v>
      </c>
      <c r="B27" s="223">
        <f>SUMIF(I_Local_Res_2022!$D:$D,$A$24,I_Local_Res_2022!$I:$I)+'LSE Allocations'!$K$49+$G27</f>
        <v>0</v>
      </c>
      <c r="C27" s="224">
        <f>ROUND(VLOOKUP(A24,'LSE Allocations'!$D$107:$K$116,2,FALSE),0)</f>
        <v>0</v>
      </c>
      <c r="D27" s="159" t="str">
        <f>IF(B27-$C$27&gt;=0,"Compliant","Non-Compliant")</f>
        <v>Compliant</v>
      </c>
      <c r="E27" s="187"/>
      <c r="F27" s="203">
        <f>'ID and Local Area'!$F8</f>
        <v>44562</v>
      </c>
      <c r="G27" s="294">
        <f>SUMIFS(I_Local_Res_2022!$I:$I, I_Local_Res_2022!$H:$H, "Y", I_Local_Res_2022!$D:$D, $A$24)*$G$26</f>
        <v>0</v>
      </c>
    </row>
    <row r="28" spans="1:7" s="186" customFormat="1" ht="15" customHeight="1" x14ac:dyDescent="0.4">
      <c r="A28" s="203">
        <f>'ID and Local Area'!F9</f>
        <v>44593</v>
      </c>
      <c r="B28" s="223">
        <f>SUMIF(I_Local_Res_2022!$D:$D,$A$24,I_Local_Res_2022!$J:$J)+'LSE Allocations'!$K$49+$G28</f>
        <v>0</v>
      </c>
      <c r="C28" s="324"/>
      <c r="D28" s="159" t="str">
        <f t="shared" ref="D28:D38" si="1">IF(B28-$C$27&gt;=0,"Compliant","Non-Compliant")</f>
        <v>Compliant</v>
      </c>
      <c r="E28" s="187"/>
      <c r="F28" s="203">
        <f>'ID and Local Area'!$F9</f>
        <v>44593</v>
      </c>
      <c r="G28" s="294">
        <f>SUMIFS(I_Local_Res_2022!$J:$J, I_Local_Res_2022!$H:$H, "Y", I_Local_Res_2022!$D:$D, $A$24)*$G$26</f>
        <v>0</v>
      </c>
    </row>
    <row r="29" spans="1:7" s="186" customFormat="1" ht="15" customHeight="1" x14ac:dyDescent="0.4">
      <c r="A29" s="203">
        <f>'ID and Local Area'!F10</f>
        <v>44621</v>
      </c>
      <c r="B29" s="223">
        <f>SUMIF(I_Local_Res_2022!$D:$D,$A$24,I_Local_Res_2022!$K:$K)+'LSE Allocations'!$K$49+$G29</f>
        <v>0</v>
      </c>
      <c r="C29" s="342"/>
      <c r="D29" s="159" t="str">
        <f t="shared" si="1"/>
        <v>Compliant</v>
      </c>
      <c r="E29" s="187"/>
      <c r="F29" s="203">
        <f>'ID and Local Area'!$F10</f>
        <v>44621</v>
      </c>
      <c r="G29" s="294">
        <f>SUMIFS(I_Local_Res_2022!$K:$K, I_Local_Res_2022!$H:$H, "Y", I_Local_Res_2022!$D:$D, $A$24)*$G$26</f>
        <v>0</v>
      </c>
    </row>
    <row r="30" spans="1:7" s="186" customFormat="1" ht="15" customHeight="1" x14ac:dyDescent="0.4">
      <c r="A30" s="203">
        <f>'ID and Local Area'!F11</f>
        <v>44652</v>
      </c>
      <c r="B30" s="223">
        <f>SUMIF(I_Local_Res_2022!$D:$D,$A$24,I_Local_Res_2022!$L:$L)+'LSE Allocations'!$K$49+$G30</f>
        <v>0</v>
      </c>
      <c r="C30" s="342"/>
      <c r="D30" s="159" t="str">
        <f t="shared" si="1"/>
        <v>Compliant</v>
      </c>
      <c r="E30" s="181"/>
      <c r="F30" s="203">
        <f>'ID and Local Area'!$F11</f>
        <v>44652</v>
      </c>
      <c r="G30" s="294">
        <f>SUMIFS(I_Local_Res_2022!$L:$L, I_Local_Res_2022!$H:$H, "Y", I_Local_Res_2022!$D:$D, $A$24)*$G$26</f>
        <v>0</v>
      </c>
    </row>
    <row r="31" spans="1:7" s="186" customFormat="1" ht="15" customHeight="1" x14ac:dyDescent="0.4">
      <c r="A31" s="203">
        <f>'ID and Local Area'!F12</f>
        <v>44682</v>
      </c>
      <c r="B31" s="223">
        <f>SUMIF(I_Local_Res_2022!$D:$D,$A$24,I_Local_Res_2022!$M:$M)+'LSE Allocations'!$K$49+$G31</f>
        <v>0</v>
      </c>
      <c r="C31" s="342"/>
      <c r="D31" s="159" t="str">
        <f t="shared" si="1"/>
        <v>Compliant</v>
      </c>
      <c r="E31" s="181"/>
      <c r="F31" s="203">
        <f>'ID and Local Area'!$F12</f>
        <v>44682</v>
      </c>
      <c r="G31" s="294">
        <f>SUMIFS(I_Local_Res_2022!$M:$M, I_Local_Res_2022!$H:$H, "Y", I_Local_Res_2022!$D:$D, $A$24)*$G$26</f>
        <v>0</v>
      </c>
    </row>
    <row r="32" spans="1:7" s="186" customFormat="1" ht="15" customHeight="1" x14ac:dyDescent="0.4">
      <c r="A32" s="203">
        <f>'ID and Local Area'!F13</f>
        <v>44713</v>
      </c>
      <c r="B32" s="223">
        <f>SUMIF(I_Local_Res_2022!$D:$D,$A$24,I_Local_Res_2022!$N:$N)+'LSE Allocations'!$K$49+$G32</f>
        <v>0</v>
      </c>
      <c r="C32" s="342"/>
      <c r="D32" s="159" t="str">
        <f t="shared" si="1"/>
        <v>Compliant</v>
      </c>
      <c r="E32" s="181"/>
      <c r="F32" s="203">
        <f>'ID and Local Area'!$F13</f>
        <v>44713</v>
      </c>
      <c r="G32" s="294">
        <f>SUMIFS(I_Local_Res_2022!$N:$N, I_Local_Res_2022!$H:$H, "Y", I_Local_Res_2022!$D:$D, $A$24)*$G$26</f>
        <v>0</v>
      </c>
    </row>
    <row r="33" spans="1:7" s="186" customFormat="1" ht="15" customHeight="1" x14ac:dyDescent="0.4">
      <c r="A33" s="203">
        <f>'ID and Local Area'!F14</f>
        <v>44743</v>
      </c>
      <c r="B33" s="223">
        <f>SUMIF(I_Local_Res_2022!$D:$D,$A$24,I_Local_Res_2022!$O:$O)+'LSE Allocations'!$K$49+$G33</f>
        <v>0</v>
      </c>
      <c r="C33" s="342"/>
      <c r="D33" s="159" t="str">
        <f t="shared" si="1"/>
        <v>Compliant</v>
      </c>
      <c r="E33" s="181"/>
      <c r="F33" s="203">
        <f>'ID and Local Area'!$F14</f>
        <v>44743</v>
      </c>
      <c r="G33" s="294">
        <f>SUMIFS(I_Local_Res_2022!$O:$O, I_Local_Res_2022!$H:$H, "Y", I_Local_Res_2022!$D:$D, $A$24)*$G$26</f>
        <v>0</v>
      </c>
    </row>
    <row r="34" spans="1:7" s="186" customFormat="1" ht="15" customHeight="1" x14ac:dyDescent="0.4">
      <c r="A34" s="203">
        <f>'ID and Local Area'!F15</f>
        <v>44774</v>
      </c>
      <c r="B34" s="223">
        <f>SUMIF(I_Local_Res_2022!$D:$D,$A$24,I_Local_Res_2022!$P:$P)+'LSE Allocations'!$K$49+$G34</f>
        <v>0</v>
      </c>
      <c r="C34" s="342"/>
      <c r="D34" s="159" t="str">
        <f t="shared" si="1"/>
        <v>Compliant</v>
      </c>
      <c r="E34" s="181"/>
      <c r="F34" s="203">
        <f>'ID and Local Area'!$F15</f>
        <v>44774</v>
      </c>
      <c r="G34" s="294">
        <f>SUMIFS(I_Local_Res_2022!$P:$P, I_Local_Res_2022!$H:$H, "Y", I_Local_Res_2022!$D:$D, $A$24)*$G$26</f>
        <v>0</v>
      </c>
    </row>
    <row r="35" spans="1:7" s="186" customFormat="1" ht="15" customHeight="1" x14ac:dyDescent="0.4">
      <c r="A35" s="203">
        <f>'ID and Local Area'!F16</f>
        <v>44805</v>
      </c>
      <c r="B35" s="223">
        <f>SUMIF(I_Local_Res_2022!$D:$D,$A$24,I_Local_Res_2022!$Q:$Q)+'LSE Allocations'!$K$49+$G35</f>
        <v>0</v>
      </c>
      <c r="C35" s="342"/>
      <c r="D35" s="159" t="str">
        <f t="shared" si="1"/>
        <v>Compliant</v>
      </c>
      <c r="E35" s="181"/>
      <c r="F35" s="203">
        <f>'ID and Local Area'!$F16</f>
        <v>44805</v>
      </c>
      <c r="G35" s="294">
        <f>SUMIFS(I_Local_Res_2022!$Q:$Q, I_Local_Res_2022!$H:$H, "Y", I_Local_Res_2022!$D:$D, $A$24)*$G$26</f>
        <v>0</v>
      </c>
    </row>
    <row r="36" spans="1:7" s="186" customFormat="1" ht="15" customHeight="1" x14ac:dyDescent="0.4">
      <c r="A36" s="203">
        <f>'ID and Local Area'!F17</f>
        <v>44835</v>
      </c>
      <c r="B36" s="223">
        <f>SUMIF(I_Local_Res_2022!$D:$D,$A$24,I_Local_Res_2022!$R:$R)+'LSE Allocations'!$K$49+$G36</f>
        <v>0</v>
      </c>
      <c r="C36" s="342"/>
      <c r="D36" s="159" t="str">
        <f t="shared" si="1"/>
        <v>Compliant</v>
      </c>
      <c r="E36" s="181"/>
      <c r="F36" s="203">
        <f>'ID and Local Area'!$F17</f>
        <v>44835</v>
      </c>
      <c r="G36" s="294">
        <f>SUMIFS(I_Local_Res_2022!$R:$R, I_Local_Res_2022!$H:$H, "Y", I_Local_Res_2022!$D:$D, $A$24)*$G$26</f>
        <v>0</v>
      </c>
    </row>
    <row r="37" spans="1:7" s="186" customFormat="1" ht="15" customHeight="1" x14ac:dyDescent="0.4">
      <c r="A37" s="203">
        <f>'ID and Local Area'!F18</f>
        <v>44866</v>
      </c>
      <c r="B37" s="223">
        <f>SUMIF(I_Local_Res_2022!$D:$D,$A$24,I_Local_Res_2022!$S:$S)+'LSE Allocations'!$K$49+$G37</f>
        <v>0</v>
      </c>
      <c r="C37" s="342"/>
      <c r="D37" s="159" t="str">
        <f t="shared" si="1"/>
        <v>Compliant</v>
      </c>
      <c r="E37" s="181"/>
      <c r="F37" s="203">
        <f>'ID and Local Area'!$F18</f>
        <v>44866</v>
      </c>
      <c r="G37" s="294">
        <f>SUMIFS(I_Local_Res_2022!$S:$S, I_Local_Res_2022!$H:$H, "Y", I_Local_Res_2022!$D:$D, $A$24)*$G$26</f>
        <v>0</v>
      </c>
    </row>
    <row r="38" spans="1:7" s="186" customFormat="1" ht="15" customHeight="1" x14ac:dyDescent="0.4">
      <c r="A38" s="203">
        <f>'ID and Local Area'!F19</f>
        <v>44896</v>
      </c>
      <c r="B38" s="223">
        <f>SUMIF(I_Local_Res_2022!$D:$D,$A$24,I_Local_Res_2022!$T:$T)+'LSE Allocations'!$K$49+$G38</f>
        <v>0</v>
      </c>
      <c r="C38" s="343"/>
      <c r="D38" s="159" t="str">
        <f t="shared" si="1"/>
        <v>Compliant</v>
      </c>
      <c r="E38" s="181"/>
      <c r="F38" s="203">
        <f>'ID and Local Area'!$F19</f>
        <v>44896</v>
      </c>
      <c r="G38" s="294">
        <f>SUMIFS(I_Local_Res_2022!$T:$T, I_Local_Res_2022!$H:$H, "Y", I_Local_Res_2022!$D:$D, $A$24)*$G$26</f>
        <v>0</v>
      </c>
    </row>
    <row r="39" spans="1:7" s="186" customFormat="1" ht="15" customHeight="1" thickBot="1" x14ac:dyDescent="0.45">
      <c r="A39" s="204"/>
      <c r="B39" s="50"/>
      <c r="C39" s="190"/>
      <c r="D39" s="51"/>
      <c r="E39" s="190"/>
      <c r="F39" s="190"/>
    </row>
    <row r="40" spans="1:7" s="186" customFormat="1" ht="15" customHeight="1" thickBot="1" x14ac:dyDescent="0.45">
      <c r="A40" s="191" t="s">
        <v>90</v>
      </c>
      <c r="B40" s="89"/>
      <c r="C40" s="192"/>
      <c r="D40" s="90"/>
      <c r="E40" s="190"/>
      <c r="F40" s="190"/>
    </row>
    <row r="41" spans="1:7" ht="40.5" customHeight="1" thickBot="1" x14ac:dyDescent="0.45">
      <c r="A41" s="321" t="str">
        <f>"Summary Table 3
Local RAR for "&amp;$A40&amp;" Local Area (MW)"</f>
        <v>Summary Table 3
Local RAR for San Diego-IV Local Area (MW)</v>
      </c>
      <c r="B41" s="322"/>
      <c r="C41" s="322"/>
      <c r="D41" s="323"/>
      <c r="E41" s="185"/>
      <c r="F41" s="185"/>
    </row>
    <row r="42" spans="1:7" s="171" customFormat="1" ht="75" customHeight="1" thickBot="1" x14ac:dyDescent="0.4">
      <c r="A42" s="168" t="s">
        <v>302</v>
      </c>
      <c r="B42" s="222" t="str">
        <f>"Total Procurement in "&amp;$A40&amp;" Local Area (Includes DR)"</f>
        <v>Total Procurement in San Diego-IV Local Area (Includes DR)</v>
      </c>
      <c r="C42" s="172" t="str">
        <f>$A40&amp;" Local RAR -RMR and CAM"</f>
        <v>San Diego-IV Local RAR -RMR and CAM</v>
      </c>
      <c r="D42" s="173" t="str">
        <f xml:space="preserve"> "Compliance Status:
'Compliant'  when "&amp; A40 &amp;"  Local RAR (net of RMR &amp; CAM allocations) is less than Monthly Total Procurement in that Area"</f>
        <v>Compliance Status:
'Compliant'  when San Diego-IV  Local RAR (net of RMR &amp; CAM allocations) is less than Monthly Total Procurement in that Area</v>
      </c>
      <c r="E42" s="169"/>
      <c r="F42" s="170" t="s">
        <v>2163</v>
      </c>
      <c r="G42" s="293">
        <v>2.5000000000000001E-2</v>
      </c>
    </row>
    <row r="43" spans="1:7" ht="15" customHeight="1" x14ac:dyDescent="0.4">
      <c r="A43" s="203">
        <f>'ID and Local Area'!F8</f>
        <v>44562</v>
      </c>
      <c r="B43" s="223">
        <f>SUMIF(I_Local_Res_2022!$D:$D,$A$40,I_Local_Res_2022!$I:$I)+'LSE Allocations'!$K$56+$G43</f>
        <v>0</v>
      </c>
      <c r="C43" s="224">
        <f>ROUND(VLOOKUP(A40,'LSE Allocations'!$D$107:$K$116,2,FALSE),0)</f>
        <v>0</v>
      </c>
      <c r="D43" s="159" t="str">
        <f>IF(B43-$C$43&gt;=0,"Compliant","Non-Compliant")</f>
        <v>Compliant</v>
      </c>
      <c r="E43" s="187"/>
      <c r="F43" s="203">
        <f>'ID and Local Area'!$F8</f>
        <v>44562</v>
      </c>
      <c r="G43" s="294">
        <f>SUMIFS(I_Local_Res_2022!$I:$I, I_Local_Res_2022!$H:$H, "Y", I_Local_Res_2022!$D:$D, $A$40)*$G$42</f>
        <v>0</v>
      </c>
    </row>
    <row r="44" spans="1:7" s="186" customFormat="1" ht="15" customHeight="1" x14ac:dyDescent="0.4">
      <c r="A44" s="203">
        <f>'ID and Local Area'!F9</f>
        <v>44593</v>
      </c>
      <c r="B44" s="223">
        <f>SUMIF(I_Local_Res_2022!$D:$D,$A$40,I_Local_Res_2022!$J:$J)+'LSE Allocations'!$K$56+$G44</f>
        <v>0</v>
      </c>
      <c r="C44" s="324"/>
      <c r="D44" s="159" t="str">
        <f t="shared" ref="D44:D54" si="2">IF(B44-$C$43&gt;=0,"Compliant","Non-Compliant")</f>
        <v>Compliant</v>
      </c>
      <c r="E44" s="187"/>
      <c r="F44" s="203">
        <f>'ID and Local Area'!$F9</f>
        <v>44593</v>
      </c>
      <c r="G44" s="294">
        <f>SUMIFS(I_Local_Res_2022!$J:$J, I_Local_Res_2022!$H:$H, "Y", I_Local_Res_2022!$D:$D, $A$40)*$G$42</f>
        <v>0</v>
      </c>
    </row>
    <row r="45" spans="1:7" s="186" customFormat="1" ht="15" customHeight="1" x14ac:dyDescent="0.4">
      <c r="A45" s="203">
        <f>'ID and Local Area'!F10</f>
        <v>44621</v>
      </c>
      <c r="B45" s="223">
        <f>SUMIF(I_Local_Res_2022!$D:$D,$A$40,I_Local_Res_2022!$K:$K)+'LSE Allocations'!$K$56+$G45</f>
        <v>0</v>
      </c>
      <c r="C45" s="325"/>
      <c r="D45" s="159" t="str">
        <f t="shared" si="2"/>
        <v>Compliant</v>
      </c>
      <c r="E45" s="187"/>
      <c r="F45" s="203">
        <f>'ID and Local Area'!$F10</f>
        <v>44621</v>
      </c>
      <c r="G45" s="294">
        <f>SUMIFS(I_Local_Res_2022!$K:$K, I_Local_Res_2022!$H:$H, "Y", I_Local_Res_2022!$D:$D, $A$40)*$G$42</f>
        <v>0</v>
      </c>
    </row>
    <row r="46" spans="1:7" s="186" customFormat="1" ht="15" customHeight="1" x14ac:dyDescent="0.4">
      <c r="A46" s="203">
        <f>'ID and Local Area'!F11</f>
        <v>44652</v>
      </c>
      <c r="B46" s="223">
        <f>SUMIF(I_Local_Res_2022!$D:$D,$A$40,I_Local_Res_2022!$L:$L)+'LSE Allocations'!$K$56+$G46</f>
        <v>0</v>
      </c>
      <c r="C46" s="325"/>
      <c r="D46" s="159" t="str">
        <f t="shared" si="2"/>
        <v>Compliant</v>
      </c>
      <c r="E46" s="181"/>
      <c r="F46" s="203">
        <f>'ID and Local Area'!$F11</f>
        <v>44652</v>
      </c>
      <c r="G46" s="294">
        <f>SUMIFS(I_Local_Res_2022!$L:$L, I_Local_Res_2022!$H:$H, "Y", I_Local_Res_2022!$D:$D, $A$40)*$G$42</f>
        <v>0</v>
      </c>
    </row>
    <row r="47" spans="1:7" s="186" customFormat="1" ht="15" customHeight="1" x14ac:dyDescent="0.4">
      <c r="A47" s="203">
        <f>'ID and Local Area'!F12</f>
        <v>44682</v>
      </c>
      <c r="B47" s="223">
        <f>SUMIF(I_Local_Res_2022!$D:$D,$A$40,I_Local_Res_2022!$M:$M)+'LSE Allocations'!$K$56+$G47</f>
        <v>0</v>
      </c>
      <c r="C47" s="325"/>
      <c r="D47" s="159" t="str">
        <f t="shared" si="2"/>
        <v>Compliant</v>
      </c>
      <c r="E47" s="181"/>
      <c r="F47" s="203">
        <f>'ID and Local Area'!$F12</f>
        <v>44682</v>
      </c>
      <c r="G47" s="294">
        <f>SUMIFS(I_Local_Res_2022!$M:$M, I_Local_Res_2022!$H:$H, "Y", I_Local_Res_2022!$D:$D, $A$40)*$G$42</f>
        <v>0</v>
      </c>
    </row>
    <row r="48" spans="1:7" s="186" customFormat="1" ht="15" customHeight="1" x14ac:dyDescent="0.4">
      <c r="A48" s="203">
        <f>'ID and Local Area'!F13</f>
        <v>44713</v>
      </c>
      <c r="B48" s="223">
        <f>SUMIF(I_Local_Res_2022!$D:$D,$A$40,I_Local_Res_2022!$N:$N)+'LSE Allocations'!$K$56+$G48</f>
        <v>0</v>
      </c>
      <c r="C48" s="325"/>
      <c r="D48" s="159" t="str">
        <f t="shared" si="2"/>
        <v>Compliant</v>
      </c>
      <c r="E48" s="181"/>
      <c r="F48" s="203">
        <f>'ID and Local Area'!$F13</f>
        <v>44713</v>
      </c>
      <c r="G48" s="294">
        <f>SUMIFS(I_Local_Res_2022!$N:$N, I_Local_Res_2022!$H:$H, "Y", I_Local_Res_2022!$D:$D, $A$40)*$G$42</f>
        <v>0</v>
      </c>
    </row>
    <row r="49" spans="1:7" s="186" customFormat="1" ht="15" customHeight="1" x14ac:dyDescent="0.4">
      <c r="A49" s="203">
        <f>'ID and Local Area'!F14</f>
        <v>44743</v>
      </c>
      <c r="B49" s="223">
        <f>SUMIF(I_Local_Res_2022!$D:$D,$A$40,I_Local_Res_2022!$O:$O)+'LSE Allocations'!$K$56+$G49</f>
        <v>0</v>
      </c>
      <c r="C49" s="325"/>
      <c r="D49" s="159" t="str">
        <f t="shared" si="2"/>
        <v>Compliant</v>
      </c>
      <c r="E49" s="181"/>
      <c r="F49" s="203">
        <f>'ID and Local Area'!$F14</f>
        <v>44743</v>
      </c>
      <c r="G49" s="294">
        <f>SUMIFS(I_Local_Res_2022!$O:$O, I_Local_Res_2022!$H:$H, "Y", I_Local_Res_2022!$D:$D, $A$40)*$G$42</f>
        <v>0</v>
      </c>
    </row>
    <row r="50" spans="1:7" s="186" customFormat="1" ht="15" customHeight="1" x14ac:dyDescent="0.4">
      <c r="A50" s="203">
        <f>'ID and Local Area'!F15</f>
        <v>44774</v>
      </c>
      <c r="B50" s="223">
        <f>SUMIF(I_Local_Res_2022!$D:$D,$A$40,I_Local_Res_2022!$P:$P)+'LSE Allocations'!$K$56+$G50</f>
        <v>0</v>
      </c>
      <c r="C50" s="325"/>
      <c r="D50" s="159" t="str">
        <f t="shared" si="2"/>
        <v>Compliant</v>
      </c>
      <c r="E50" s="181"/>
      <c r="F50" s="203">
        <f>'ID and Local Area'!$F15</f>
        <v>44774</v>
      </c>
      <c r="G50" s="294">
        <f>SUMIFS(I_Local_Res_2022!$P:$P, I_Local_Res_2022!$H:$H, "Y", I_Local_Res_2022!$D:$D, $A$40)*$G$42</f>
        <v>0</v>
      </c>
    </row>
    <row r="51" spans="1:7" s="186" customFormat="1" ht="15" customHeight="1" x14ac:dyDescent="0.4">
      <c r="A51" s="203">
        <f>'ID and Local Area'!F16</f>
        <v>44805</v>
      </c>
      <c r="B51" s="223">
        <f>SUMIF(I_Local_Res_2022!$D:$D,$A$40,I_Local_Res_2022!$Q:$Q)+'LSE Allocations'!$K$56+$G51</f>
        <v>0</v>
      </c>
      <c r="C51" s="325"/>
      <c r="D51" s="159" t="str">
        <f t="shared" si="2"/>
        <v>Compliant</v>
      </c>
      <c r="E51" s="181"/>
      <c r="F51" s="203">
        <f>'ID and Local Area'!$F16</f>
        <v>44805</v>
      </c>
      <c r="G51" s="294">
        <f>SUMIFS(I_Local_Res_2022!$Q:$Q, I_Local_Res_2022!$H:$H, "Y", I_Local_Res_2022!$D:$D, $A$40)*$G$42</f>
        <v>0</v>
      </c>
    </row>
    <row r="52" spans="1:7" s="186" customFormat="1" ht="15" customHeight="1" x14ac:dyDescent="0.4">
      <c r="A52" s="203">
        <f>'ID and Local Area'!F17</f>
        <v>44835</v>
      </c>
      <c r="B52" s="223">
        <f>SUMIF(I_Local_Res_2022!$D:$D,$A$40,I_Local_Res_2022!$R:$R)+'LSE Allocations'!$K$56+$G52</f>
        <v>0</v>
      </c>
      <c r="C52" s="325"/>
      <c r="D52" s="159" t="str">
        <f t="shared" si="2"/>
        <v>Compliant</v>
      </c>
      <c r="E52" s="181"/>
      <c r="F52" s="203">
        <f>'ID and Local Area'!$F17</f>
        <v>44835</v>
      </c>
      <c r="G52" s="294">
        <f>SUMIFS(I_Local_Res_2022!$R:$R, I_Local_Res_2022!$H:$H, "Y", I_Local_Res_2022!$D:$D, $A$40)*$G$42</f>
        <v>0</v>
      </c>
    </row>
    <row r="53" spans="1:7" s="186" customFormat="1" ht="15" customHeight="1" x14ac:dyDescent="0.4">
      <c r="A53" s="203">
        <f>'ID and Local Area'!F18</f>
        <v>44866</v>
      </c>
      <c r="B53" s="223">
        <f>SUMIF(I_Local_Res_2022!$D:$D,$A$40,I_Local_Res_2022!$S:$S)+'LSE Allocations'!$K$56+$G53</f>
        <v>0</v>
      </c>
      <c r="C53" s="325"/>
      <c r="D53" s="159" t="str">
        <f t="shared" si="2"/>
        <v>Compliant</v>
      </c>
      <c r="E53" s="181"/>
      <c r="F53" s="203">
        <f>'ID and Local Area'!$F18</f>
        <v>44866</v>
      </c>
      <c r="G53" s="294">
        <f>SUMIFS(I_Local_Res_2022!$S:$S, I_Local_Res_2022!$H:$H, "Y", I_Local_Res_2022!$D:$D, $A$40)*$G$42</f>
        <v>0</v>
      </c>
    </row>
    <row r="54" spans="1:7" s="186" customFormat="1" ht="15" customHeight="1" x14ac:dyDescent="0.4">
      <c r="A54" s="203">
        <f>'ID and Local Area'!F19</f>
        <v>44896</v>
      </c>
      <c r="B54" s="223">
        <f>SUMIF(I_Local_Res_2022!$D:$D,$A$40,I_Local_Res_2022!$T:$T)+'LSE Allocations'!$K$56+$G54</f>
        <v>0</v>
      </c>
      <c r="C54" s="326"/>
      <c r="D54" s="159" t="str">
        <f t="shared" si="2"/>
        <v>Compliant</v>
      </c>
      <c r="E54" s="181"/>
      <c r="F54" s="203">
        <f>'ID and Local Area'!$F19</f>
        <v>44896</v>
      </c>
      <c r="G54" s="294">
        <f>SUMIFS(I_Local_Res_2022!$T:$T, I_Local_Res_2022!$H:$H, "Y", I_Local_Res_2022!$D:$D, $A$40)*$G$42</f>
        <v>0</v>
      </c>
    </row>
    <row r="55" spans="1:7" ht="15" customHeight="1" thickBot="1" x14ac:dyDescent="0.45">
      <c r="A55" s="200"/>
      <c r="B55" s="186"/>
      <c r="C55" s="186"/>
      <c r="D55" s="194"/>
    </row>
    <row r="56" spans="1:7" s="186" customFormat="1" ht="15" customHeight="1" thickBot="1" x14ac:dyDescent="0.45">
      <c r="A56" s="191" t="s">
        <v>94</v>
      </c>
      <c r="B56" s="89"/>
      <c r="C56" s="192"/>
      <c r="D56" s="90"/>
      <c r="E56" s="190"/>
      <c r="F56" s="190"/>
    </row>
    <row r="57" spans="1:7" ht="36.75" customHeight="1" thickBot="1" x14ac:dyDescent="0.45">
      <c r="A57" s="344" t="str">
        <f>"Summary Table 4
Local RAR for "&amp;$A56&amp;" Local Area (MW)"</f>
        <v>Summary Table 4
Local RAR for Bay Area Local Area (MW)</v>
      </c>
      <c r="B57" s="322"/>
      <c r="C57" s="322"/>
      <c r="D57" s="323"/>
      <c r="E57" s="185"/>
      <c r="F57" s="185"/>
    </row>
    <row r="58" spans="1:7" s="171" customFormat="1" ht="79.5" customHeight="1" thickBot="1" x14ac:dyDescent="0.4">
      <c r="A58" s="168" t="s">
        <v>302</v>
      </c>
      <c r="B58" s="222" t="str">
        <f>"Total Procurement in "&amp;$A56&amp;" Local Area (Includes DR)"</f>
        <v>Total Procurement in Bay Area Local Area (Includes DR)</v>
      </c>
      <c r="C58" s="172" t="str">
        <f>$A56&amp;" Local RAR -RMR and CAM"</f>
        <v>Bay Area Local RAR -RMR and CAM</v>
      </c>
      <c r="D58" s="173" t="str">
        <f xml:space="preserve"> "Compliance Status:
'Compliant'  when "&amp; A56 &amp;"  Local RAR (net of RMR &amp; CAM allocations) is less than Monthly Total Procurement in that Area"</f>
        <v>Compliance Status:
'Compliant'  when Bay Area  Local RAR (net of RMR &amp; CAM allocations) is less than Monthly Total Procurement in that Area</v>
      </c>
      <c r="E58" s="169"/>
      <c r="F58" s="170" t="s">
        <v>2163</v>
      </c>
      <c r="G58" s="293">
        <v>0.03</v>
      </c>
    </row>
    <row r="59" spans="1:7" ht="15" customHeight="1" x14ac:dyDescent="0.4">
      <c r="A59" s="203">
        <f>'ID and Local Area'!F8</f>
        <v>44562</v>
      </c>
      <c r="B59" s="223">
        <f>SUMIF(I_Local_Res_2022!$D:$D,$A$56,I_Local_Res_2022!$I:$I)+'LSE Allocations'!$K$62+$G59</f>
        <v>0</v>
      </c>
      <c r="C59" s="224">
        <f>ROUND(VLOOKUP(A56,'LSE Allocations'!$D$107:$K$116,2,FALSE),0)</f>
        <v>0</v>
      </c>
      <c r="D59" s="159" t="str">
        <f>IF(B59-$C$59&gt;=0,"Compliant","Non-Compliant")</f>
        <v>Compliant</v>
      </c>
      <c r="E59" s="187"/>
      <c r="F59" s="203">
        <f>'ID and Local Area'!$F8</f>
        <v>44562</v>
      </c>
      <c r="G59" s="294">
        <f>SUMIFS(I_Local_Res_2022!$I:$I, I_Local_Res_2022!$H:$H, "Y", I_Local_Res_2022!$D:$D, $A$56)*$G$58</f>
        <v>0</v>
      </c>
    </row>
    <row r="60" spans="1:7" s="186" customFormat="1" ht="15" customHeight="1" x14ac:dyDescent="0.4">
      <c r="A60" s="203">
        <f>'ID and Local Area'!F9</f>
        <v>44593</v>
      </c>
      <c r="B60" s="223">
        <f>SUMIF(I_Local_Res_2022!$D:$D,$A$56,I_Local_Res_2022!$J:$J)+'LSE Allocations'!$K$62+$G60</f>
        <v>0</v>
      </c>
      <c r="C60" s="324"/>
      <c r="D60" s="159" t="str">
        <f t="shared" ref="D60:D70" si="3">IF(B60-$C$59&gt;=0,"Compliant","Non-Compliant")</f>
        <v>Compliant</v>
      </c>
      <c r="E60" s="187"/>
      <c r="F60" s="203">
        <f>'ID and Local Area'!$F9</f>
        <v>44593</v>
      </c>
      <c r="G60" s="294">
        <f>SUMIFS(I_Local_Res_2022!$J:$J, I_Local_Res_2022!$H:$H, "Y", I_Local_Res_2022!$D:$D, $A$56)*$G$58</f>
        <v>0</v>
      </c>
    </row>
    <row r="61" spans="1:7" s="186" customFormat="1" ht="15" customHeight="1" x14ac:dyDescent="0.4">
      <c r="A61" s="203">
        <f>'ID and Local Area'!F10</f>
        <v>44621</v>
      </c>
      <c r="B61" s="223">
        <f>SUMIF(I_Local_Res_2022!$D:$D,$A$56,I_Local_Res_2022!$K:$K)+'LSE Allocations'!$K$62+$G61</f>
        <v>0</v>
      </c>
      <c r="C61" s="325"/>
      <c r="D61" s="159" t="str">
        <f t="shared" si="3"/>
        <v>Compliant</v>
      </c>
      <c r="E61" s="187"/>
      <c r="F61" s="203">
        <f>'ID and Local Area'!$F10</f>
        <v>44621</v>
      </c>
      <c r="G61" s="294">
        <f>SUMIFS(I_Local_Res_2022!$K:$K, I_Local_Res_2022!$H:$H, "Y", I_Local_Res_2022!$D:$D, $A$56)*$G$58</f>
        <v>0</v>
      </c>
    </row>
    <row r="62" spans="1:7" s="186" customFormat="1" ht="15" customHeight="1" x14ac:dyDescent="0.4">
      <c r="A62" s="203">
        <f>'ID and Local Area'!F11</f>
        <v>44652</v>
      </c>
      <c r="B62" s="223">
        <f>SUMIF(I_Local_Res_2022!$D:$D,$A$56,I_Local_Res_2022!$L:$L)+'LSE Allocations'!$K$62+$G62</f>
        <v>0</v>
      </c>
      <c r="C62" s="325"/>
      <c r="D62" s="159" t="str">
        <f t="shared" si="3"/>
        <v>Compliant</v>
      </c>
      <c r="E62" s="181"/>
      <c r="F62" s="203">
        <f>'ID and Local Area'!$F11</f>
        <v>44652</v>
      </c>
      <c r="G62" s="294">
        <f>SUMIFS(I_Local_Res_2022!$L:$L, I_Local_Res_2022!$H:$H, "Y", I_Local_Res_2022!$D:$D, $A$56)*$G$58</f>
        <v>0</v>
      </c>
    </row>
    <row r="63" spans="1:7" s="186" customFormat="1" ht="15" customHeight="1" x14ac:dyDescent="0.4">
      <c r="A63" s="203">
        <f>'ID and Local Area'!F12</f>
        <v>44682</v>
      </c>
      <c r="B63" s="223">
        <f>SUMIF(I_Local_Res_2022!$D:$D,$A$56,I_Local_Res_2022!$M:$M)+'LSE Allocations'!$K$62+$G63</f>
        <v>0</v>
      </c>
      <c r="C63" s="325"/>
      <c r="D63" s="159" t="str">
        <f t="shared" si="3"/>
        <v>Compliant</v>
      </c>
      <c r="E63" s="181"/>
      <c r="F63" s="203">
        <f>'ID and Local Area'!$F12</f>
        <v>44682</v>
      </c>
      <c r="G63" s="294">
        <f>SUMIFS(I_Local_Res_2022!$M:$M, I_Local_Res_2022!$H:$H, "Y", I_Local_Res_2022!$D:$D, $A$56)*$G$58</f>
        <v>0</v>
      </c>
    </row>
    <row r="64" spans="1:7" s="186" customFormat="1" ht="15" customHeight="1" x14ac:dyDescent="0.4">
      <c r="A64" s="203">
        <f>'ID and Local Area'!F13</f>
        <v>44713</v>
      </c>
      <c r="B64" s="223">
        <f>SUMIF(I_Local_Res_2022!$D:$D,$A$56,I_Local_Res_2022!$N:$N)+'LSE Allocations'!$K$62+$G64</f>
        <v>0</v>
      </c>
      <c r="C64" s="325"/>
      <c r="D64" s="159" t="str">
        <f t="shared" si="3"/>
        <v>Compliant</v>
      </c>
      <c r="E64" s="181"/>
      <c r="F64" s="203">
        <f>'ID and Local Area'!$F13</f>
        <v>44713</v>
      </c>
      <c r="G64" s="294">
        <f>SUMIFS(I_Local_Res_2022!$N:$N, I_Local_Res_2022!$H:$H, "Y", I_Local_Res_2022!$D:$D, $A$56)*$G$58</f>
        <v>0</v>
      </c>
    </row>
    <row r="65" spans="1:7" s="186" customFormat="1" ht="15" customHeight="1" x14ac:dyDescent="0.4">
      <c r="A65" s="203">
        <f>'ID and Local Area'!F14</f>
        <v>44743</v>
      </c>
      <c r="B65" s="223">
        <f>SUMIF(I_Local_Res_2022!$D:$D,$A$56,I_Local_Res_2022!$O:$O)+'LSE Allocations'!$K$62+$G65</f>
        <v>0</v>
      </c>
      <c r="C65" s="325"/>
      <c r="D65" s="159" t="str">
        <f t="shared" si="3"/>
        <v>Compliant</v>
      </c>
      <c r="E65" s="181"/>
      <c r="F65" s="203">
        <f>'ID and Local Area'!$F14</f>
        <v>44743</v>
      </c>
      <c r="G65" s="294">
        <f>SUMIFS(I_Local_Res_2022!$O:$O, I_Local_Res_2022!$H:$H, "Y", I_Local_Res_2022!$D:$D, $A$56)*$G$58</f>
        <v>0</v>
      </c>
    </row>
    <row r="66" spans="1:7" s="186" customFormat="1" ht="15" customHeight="1" x14ac:dyDescent="0.4">
      <c r="A66" s="203">
        <f>'ID and Local Area'!F15</f>
        <v>44774</v>
      </c>
      <c r="B66" s="223">
        <f>SUMIF(I_Local_Res_2022!$D:$D,$A$56,I_Local_Res_2022!$P:$P)+'LSE Allocations'!$K$62+$G66</f>
        <v>0</v>
      </c>
      <c r="C66" s="325"/>
      <c r="D66" s="159" t="str">
        <f t="shared" si="3"/>
        <v>Compliant</v>
      </c>
      <c r="E66" s="181"/>
      <c r="F66" s="203">
        <f>'ID and Local Area'!$F15</f>
        <v>44774</v>
      </c>
      <c r="G66" s="294">
        <f>SUMIFS(I_Local_Res_2022!$P:$P, I_Local_Res_2022!$H:$H, "Y", I_Local_Res_2022!$D:$D, $A$56)*$G$58</f>
        <v>0</v>
      </c>
    </row>
    <row r="67" spans="1:7" s="186" customFormat="1" ht="15" customHeight="1" x14ac:dyDescent="0.4">
      <c r="A67" s="203">
        <f>'ID and Local Area'!F16</f>
        <v>44805</v>
      </c>
      <c r="B67" s="223">
        <f>SUMIF(I_Local_Res_2022!$D:$D,$A$56,I_Local_Res_2022!$Q:$Q)+'LSE Allocations'!$K$62+$G67</f>
        <v>0</v>
      </c>
      <c r="C67" s="325"/>
      <c r="D67" s="159" t="str">
        <f t="shared" si="3"/>
        <v>Compliant</v>
      </c>
      <c r="E67" s="181"/>
      <c r="F67" s="203">
        <f>'ID and Local Area'!$F16</f>
        <v>44805</v>
      </c>
      <c r="G67" s="294">
        <f>SUMIFS(I_Local_Res_2022!$Q:$Q, I_Local_Res_2022!$H:$H, "Y", I_Local_Res_2022!$D:$D, $A$56)*$G$58</f>
        <v>0</v>
      </c>
    </row>
    <row r="68" spans="1:7" s="186" customFormat="1" ht="15" customHeight="1" x14ac:dyDescent="0.4">
      <c r="A68" s="203">
        <f>'ID and Local Area'!F17</f>
        <v>44835</v>
      </c>
      <c r="B68" s="223">
        <f>SUMIF(I_Local_Res_2022!$D:$D,$A$56,I_Local_Res_2022!$R:$R)+'LSE Allocations'!$K$62+$G68</f>
        <v>0</v>
      </c>
      <c r="C68" s="325"/>
      <c r="D68" s="159" t="str">
        <f t="shared" si="3"/>
        <v>Compliant</v>
      </c>
      <c r="E68" s="181"/>
      <c r="F68" s="203">
        <f>'ID and Local Area'!$F17</f>
        <v>44835</v>
      </c>
      <c r="G68" s="294">
        <f>SUMIFS(I_Local_Res_2022!$R:$R, I_Local_Res_2022!$H:$H, "Y", I_Local_Res_2022!$D:$D, $A$56)*$G$58</f>
        <v>0</v>
      </c>
    </row>
    <row r="69" spans="1:7" s="186" customFormat="1" ht="15" customHeight="1" x14ac:dyDescent="0.4">
      <c r="A69" s="203">
        <f>'ID and Local Area'!F18</f>
        <v>44866</v>
      </c>
      <c r="B69" s="223">
        <f>SUMIF(I_Local_Res_2022!$D:$D,$A$56,I_Local_Res_2022!$S:$S)+'LSE Allocations'!$K$62+$G69</f>
        <v>0</v>
      </c>
      <c r="C69" s="325"/>
      <c r="D69" s="159" t="str">
        <f t="shared" si="3"/>
        <v>Compliant</v>
      </c>
      <c r="E69" s="181"/>
      <c r="F69" s="203">
        <f>'ID and Local Area'!$F18</f>
        <v>44866</v>
      </c>
      <c r="G69" s="294">
        <f>SUMIFS(I_Local_Res_2022!$S:$S, I_Local_Res_2022!$H:$H, "Y", I_Local_Res_2022!$D:$D, $A$56)*$G$58</f>
        <v>0</v>
      </c>
    </row>
    <row r="70" spans="1:7" s="186" customFormat="1" ht="15" customHeight="1" x14ac:dyDescent="0.4">
      <c r="A70" s="203">
        <f>'ID and Local Area'!F19</f>
        <v>44896</v>
      </c>
      <c r="B70" s="223">
        <f>SUMIF(I_Local_Res_2022!$D:$D,$A$56,I_Local_Res_2022!$T:$T)+'LSE Allocations'!$K$62+$G70</f>
        <v>0</v>
      </c>
      <c r="C70" s="326"/>
      <c r="D70" s="159" t="str">
        <f t="shared" si="3"/>
        <v>Compliant</v>
      </c>
      <c r="E70" s="181"/>
      <c r="F70" s="203">
        <f>'ID and Local Area'!$F19</f>
        <v>44896</v>
      </c>
      <c r="G70" s="294">
        <f>SUMIFS(I_Local_Res_2022!$T:$T, I_Local_Res_2022!$H:$H, "Y", I_Local_Res_2022!$D:$D, $A$56)*$G$58</f>
        <v>0</v>
      </c>
    </row>
    <row r="71" spans="1:7" s="186" customFormat="1" ht="15" customHeight="1" thickBot="1" x14ac:dyDescent="0.45">
      <c r="A71" s="205"/>
      <c r="B71" s="106"/>
      <c r="C71" s="50"/>
      <c r="D71" s="51"/>
      <c r="E71" s="181"/>
      <c r="F71" s="181"/>
    </row>
    <row r="72" spans="1:7" ht="15.4" thickBot="1" x14ac:dyDescent="0.45">
      <c r="A72" s="193" t="s">
        <v>2021</v>
      </c>
      <c r="B72" s="188"/>
      <c r="C72" s="188"/>
      <c r="D72" s="189"/>
    </row>
    <row r="73" spans="1:7" ht="42" customHeight="1" thickBot="1" x14ac:dyDescent="0.45">
      <c r="A73" s="321" t="str">
        <f>"Summary Table 5
Local RAR for "&amp;$A72&amp;" Local Area (MW)"</f>
        <v>Summary Table 5
Local RAR for Fresno Local Area (MW)</v>
      </c>
      <c r="B73" s="322"/>
      <c r="C73" s="322"/>
      <c r="D73" s="323"/>
      <c r="E73" s="185"/>
      <c r="F73" s="167"/>
    </row>
    <row r="74" spans="1:7" s="171" customFormat="1" ht="66" thickBot="1" x14ac:dyDescent="0.4">
      <c r="A74" s="168" t="s">
        <v>302</v>
      </c>
      <c r="B74" s="222" t="str">
        <f>"Total Procurement in "&amp;$A72&amp;" Local Area (Includes DR)"</f>
        <v>Total Procurement in Fresno Local Area (Includes DR)</v>
      </c>
      <c r="C74" s="172" t="str">
        <f>$A72&amp;" Local RAR -RMR and CAM"</f>
        <v>Fresno Local RAR -RMR and CAM</v>
      </c>
      <c r="D74" s="173" t="str">
        <f xml:space="preserve"> "Compliance Status:
'Compliant'  when "&amp; A72 &amp;"  Local RAR (net of RMR &amp; CAM allocations) is less than Monthly Total Procurement in that Area"</f>
        <v>Compliance Status:
'Compliant'  when Fresno  Local RAR (net of RMR &amp; CAM allocations) is less than Monthly Total Procurement in that Area</v>
      </c>
      <c r="E74" s="169"/>
      <c r="F74" s="170" t="s">
        <v>2163</v>
      </c>
      <c r="G74" s="293">
        <v>0.03</v>
      </c>
    </row>
    <row r="75" spans="1:7" ht="15" customHeight="1" x14ac:dyDescent="0.4">
      <c r="A75" s="203">
        <f>'ID and Local Area'!F8</f>
        <v>44562</v>
      </c>
      <c r="B75" s="223">
        <f>SUMIF(I_Local_Res_2022!$D:$D,$A$72,I_Local_Res_2022!$I:$I)+'LSE Allocations'!$K$63+$G75</f>
        <v>0</v>
      </c>
      <c r="C75" s="224">
        <f>ROUND(VLOOKUP(A72,'LSE Allocations'!$D$107:$K$116,2,FALSE),0)</f>
        <v>0</v>
      </c>
      <c r="D75" s="159" t="str">
        <f>IF(B75-$C$75&gt;=0,"Compliant","Non-Compliant")</f>
        <v>Compliant</v>
      </c>
      <c r="E75" s="187"/>
      <c r="F75" s="203">
        <f>'ID and Local Area'!$F8</f>
        <v>44562</v>
      </c>
      <c r="G75" s="294">
        <f>SUMIFS(I_Local_Res_2022!$I:$I, I_Local_Res_2022!$H:$H, "Y", I_Local_Res_2022!$D:$D, $A$72)*$G$74</f>
        <v>0</v>
      </c>
    </row>
    <row r="76" spans="1:7" s="186" customFormat="1" ht="15" customHeight="1" x14ac:dyDescent="0.4">
      <c r="A76" s="203">
        <f>'ID and Local Area'!F9</f>
        <v>44593</v>
      </c>
      <c r="B76" s="223">
        <f>SUMIF(I_Local_Res_2022!$D:$D,$A$72,I_Local_Res_2022!$J:$J)+'LSE Allocations'!$K$63+$G76</f>
        <v>0</v>
      </c>
      <c r="C76" s="324"/>
      <c r="D76" s="159" t="str">
        <f t="shared" ref="D76:D86" si="4">IF(B76-$C$75&gt;=0,"Compliant","Non-Compliant")</f>
        <v>Compliant</v>
      </c>
      <c r="E76" s="187"/>
      <c r="F76" s="203">
        <f>'ID and Local Area'!$F9</f>
        <v>44593</v>
      </c>
      <c r="G76" s="294">
        <f>SUMIFS(I_Local_Res_2022!$J:$J, I_Local_Res_2022!$H:$H, "Y", I_Local_Res_2022!$D:$D, $A$72)*$G$74</f>
        <v>0</v>
      </c>
    </row>
    <row r="77" spans="1:7" s="186" customFormat="1" ht="15" customHeight="1" x14ac:dyDescent="0.4">
      <c r="A77" s="203">
        <f>'ID and Local Area'!F10</f>
        <v>44621</v>
      </c>
      <c r="B77" s="223">
        <f>SUMIF(I_Local_Res_2022!$D:$D,$A$72,I_Local_Res_2022!$K:$K)+'LSE Allocations'!$K$63+$G77</f>
        <v>0</v>
      </c>
      <c r="C77" s="325"/>
      <c r="D77" s="159" t="str">
        <f t="shared" si="4"/>
        <v>Compliant</v>
      </c>
      <c r="E77" s="187"/>
      <c r="F77" s="203">
        <f>'ID and Local Area'!$F10</f>
        <v>44621</v>
      </c>
      <c r="G77" s="294">
        <f>SUMIFS(I_Local_Res_2022!$K:$K, I_Local_Res_2022!$H:$H, "Y", I_Local_Res_2022!$D:$D, $A$72)*$G$74</f>
        <v>0</v>
      </c>
    </row>
    <row r="78" spans="1:7" s="186" customFormat="1" ht="15" customHeight="1" x14ac:dyDescent="0.4">
      <c r="A78" s="203">
        <f>'ID and Local Area'!F11</f>
        <v>44652</v>
      </c>
      <c r="B78" s="223">
        <f>SUMIF(I_Local_Res_2022!$D:$D,$A$72,I_Local_Res_2022!$L:$L)+'LSE Allocations'!$K$63+$G78</f>
        <v>0</v>
      </c>
      <c r="C78" s="325"/>
      <c r="D78" s="159" t="str">
        <f t="shared" si="4"/>
        <v>Compliant</v>
      </c>
      <c r="E78" s="181"/>
      <c r="F78" s="203">
        <f>'ID and Local Area'!$F11</f>
        <v>44652</v>
      </c>
      <c r="G78" s="294">
        <f>SUMIFS(I_Local_Res_2022!$L:$L, I_Local_Res_2022!$H:$H, "Y", I_Local_Res_2022!$D:$D, $A$72)*$G$74</f>
        <v>0</v>
      </c>
    </row>
    <row r="79" spans="1:7" s="186" customFormat="1" ht="15" customHeight="1" x14ac:dyDescent="0.4">
      <c r="A79" s="203">
        <f>'ID and Local Area'!F12</f>
        <v>44682</v>
      </c>
      <c r="B79" s="223">
        <f>SUMIF(I_Local_Res_2022!$D:$D,$A$72,I_Local_Res_2022!$M:$M)+'LSE Allocations'!$K$63+$G79</f>
        <v>0</v>
      </c>
      <c r="C79" s="325"/>
      <c r="D79" s="159" t="str">
        <f t="shared" si="4"/>
        <v>Compliant</v>
      </c>
      <c r="E79" s="181"/>
      <c r="F79" s="203">
        <f>'ID and Local Area'!$F12</f>
        <v>44682</v>
      </c>
      <c r="G79" s="294">
        <f>SUMIFS(I_Local_Res_2022!$M:$M, I_Local_Res_2022!$H:$H, "Y", I_Local_Res_2022!$D:$D, $A$72)*$G$74</f>
        <v>0</v>
      </c>
    </row>
    <row r="80" spans="1:7" s="186" customFormat="1" ht="15" customHeight="1" x14ac:dyDescent="0.4">
      <c r="A80" s="203">
        <f>'ID and Local Area'!F13</f>
        <v>44713</v>
      </c>
      <c r="B80" s="223">
        <f>SUMIF(I_Local_Res_2022!$D:$D,$A$72,I_Local_Res_2022!$N:$N)+'LSE Allocations'!$K$63+$G80</f>
        <v>0</v>
      </c>
      <c r="C80" s="325"/>
      <c r="D80" s="159" t="str">
        <f t="shared" si="4"/>
        <v>Compliant</v>
      </c>
      <c r="E80" s="181"/>
      <c r="F80" s="203">
        <f>'ID and Local Area'!$F13</f>
        <v>44713</v>
      </c>
      <c r="G80" s="294">
        <f>SUMIFS(I_Local_Res_2022!$N:$N, I_Local_Res_2022!$H:$H, "Y", I_Local_Res_2022!$D:$D, $A$72)*$G$74</f>
        <v>0</v>
      </c>
    </row>
    <row r="81" spans="1:7" s="186" customFormat="1" ht="15" customHeight="1" x14ac:dyDescent="0.4">
      <c r="A81" s="203">
        <f>'ID and Local Area'!F14</f>
        <v>44743</v>
      </c>
      <c r="B81" s="223">
        <f>SUMIF(I_Local_Res_2022!$D:$D,$A$72,I_Local_Res_2022!$O:$O)+'LSE Allocations'!$K$63+$G81</f>
        <v>0</v>
      </c>
      <c r="C81" s="325"/>
      <c r="D81" s="159" t="str">
        <f t="shared" si="4"/>
        <v>Compliant</v>
      </c>
      <c r="E81" s="181"/>
      <c r="F81" s="203">
        <f>'ID and Local Area'!$F14</f>
        <v>44743</v>
      </c>
      <c r="G81" s="294">
        <f>SUMIFS(I_Local_Res_2022!$O:$O, I_Local_Res_2022!$H:$H, "Y", I_Local_Res_2022!$D:$D, $A$72)*$G$74</f>
        <v>0</v>
      </c>
    </row>
    <row r="82" spans="1:7" s="186" customFormat="1" ht="15" customHeight="1" x14ac:dyDescent="0.4">
      <c r="A82" s="203">
        <f>'ID and Local Area'!F15</f>
        <v>44774</v>
      </c>
      <c r="B82" s="223">
        <f>SUMIF(I_Local_Res_2022!$D:$D,$A$72,I_Local_Res_2022!$P:$P)+'LSE Allocations'!$K$63+$G82</f>
        <v>0</v>
      </c>
      <c r="C82" s="325"/>
      <c r="D82" s="159" t="str">
        <f t="shared" si="4"/>
        <v>Compliant</v>
      </c>
      <c r="E82" s="181"/>
      <c r="F82" s="203">
        <f>'ID and Local Area'!$F15</f>
        <v>44774</v>
      </c>
      <c r="G82" s="294">
        <f>SUMIFS(I_Local_Res_2022!$P:$P, I_Local_Res_2022!$H:$H, "Y", I_Local_Res_2022!$D:$D, $A$72)*$G$74</f>
        <v>0</v>
      </c>
    </row>
    <row r="83" spans="1:7" s="186" customFormat="1" ht="15" customHeight="1" x14ac:dyDescent="0.4">
      <c r="A83" s="203">
        <f>'ID and Local Area'!F16</f>
        <v>44805</v>
      </c>
      <c r="B83" s="223">
        <f>SUMIF(I_Local_Res_2022!$D:$D,$A$72,I_Local_Res_2022!$Q:$Q)+'LSE Allocations'!$K$63+$G83</f>
        <v>0</v>
      </c>
      <c r="C83" s="325"/>
      <c r="D83" s="159" t="str">
        <f t="shared" si="4"/>
        <v>Compliant</v>
      </c>
      <c r="E83" s="181"/>
      <c r="F83" s="203">
        <f>'ID and Local Area'!$F16</f>
        <v>44805</v>
      </c>
      <c r="G83" s="294">
        <f>SUMIFS(I_Local_Res_2022!$Q:$Q, I_Local_Res_2022!$H:$H, "Y", I_Local_Res_2022!$D:$D, $A$72)*$G$74</f>
        <v>0</v>
      </c>
    </row>
    <row r="84" spans="1:7" s="186" customFormat="1" ht="15" customHeight="1" x14ac:dyDescent="0.4">
      <c r="A84" s="203">
        <f>'ID and Local Area'!F17</f>
        <v>44835</v>
      </c>
      <c r="B84" s="223">
        <f>SUMIF(I_Local_Res_2022!$D:$D,$A$72,I_Local_Res_2022!$R:$R)+'LSE Allocations'!$K$63+$G84</f>
        <v>0</v>
      </c>
      <c r="C84" s="325"/>
      <c r="D84" s="159" t="str">
        <f t="shared" si="4"/>
        <v>Compliant</v>
      </c>
      <c r="E84" s="181"/>
      <c r="F84" s="203">
        <f>'ID and Local Area'!$F17</f>
        <v>44835</v>
      </c>
      <c r="G84" s="294">
        <f>SUMIFS(I_Local_Res_2022!$R:$R, I_Local_Res_2022!$H:$H, "Y", I_Local_Res_2022!$D:$D, $A$72)*$G$74</f>
        <v>0</v>
      </c>
    </row>
    <row r="85" spans="1:7" s="186" customFormat="1" ht="15" customHeight="1" x14ac:dyDescent="0.4">
      <c r="A85" s="203">
        <f>'ID and Local Area'!F18</f>
        <v>44866</v>
      </c>
      <c r="B85" s="223">
        <f>SUMIF(I_Local_Res_2022!$D:$D,$A$72,I_Local_Res_2022!$S:$S)+'LSE Allocations'!$K$63+$G85</f>
        <v>0</v>
      </c>
      <c r="C85" s="325"/>
      <c r="D85" s="159" t="str">
        <f t="shared" si="4"/>
        <v>Compliant</v>
      </c>
      <c r="E85" s="181"/>
      <c r="F85" s="203">
        <f>'ID and Local Area'!$F18</f>
        <v>44866</v>
      </c>
      <c r="G85" s="294">
        <f>SUMIFS(I_Local_Res_2022!$S:$S, I_Local_Res_2022!$H:$H, "Y", I_Local_Res_2022!$D:$D, $A$72)*$G$74</f>
        <v>0</v>
      </c>
    </row>
    <row r="86" spans="1:7" s="186" customFormat="1" ht="15" customHeight="1" x14ac:dyDescent="0.4">
      <c r="A86" s="203">
        <f>'ID and Local Area'!F19</f>
        <v>44896</v>
      </c>
      <c r="B86" s="223">
        <f>SUMIF(I_Local_Res_2022!$D:$D,$A$72,I_Local_Res_2022!$T:$T)+'LSE Allocations'!$K$63+$G86</f>
        <v>0</v>
      </c>
      <c r="C86" s="326"/>
      <c r="D86" s="159" t="str">
        <f t="shared" si="4"/>
        <v>Compliant</v>
      </c>
      <c r="E86" s="181"/>
      <c r="F86" s="203">
        <f>'ID and Local Area'!$F19</f>
        <v>44896</v>
      </c>
      <c r="G86" s="294">
        <f>SUMIFS(I_Local_Res_2022!$T:$T, I_Local_Res_2022!$H:$H, "Y", I_Local_Res_2022!$D:$D, $A$72)*$G$74</f>
        <v>0</v>
      </c>
    </row>
    <row r="87" spans="1:7" s="186" customFormat="1" ht="15" customHeight="1" thickBot="1" x14ac:dyDescent="0.45">
      <c r="A87" s="205"/>
      <c r="B87" s="50"/>
      <c r="C87" s="50"/>
      <c r="D87" s="51"/>
      <c r="E87" s="181"/>
      <c r="F87" s="181"/>
    </row>
    <row r="88" spans="1:7" ht="15" customHeight="1" thickBot="1" x14ac:dyDescent="0.45">
      <c r="A88" s="193" t="s">
        <v>2022</v>
      </c>
      <c r="B88" s="188"/>
      <c r="C88" s="188"/>
      <c r="D88" s="189"/>
    </row>
    <row r="89" spans="1:7" ht="47.25" customHeight="1" thickBot="1" x14ac:dyDescent="0.45">
      <c r="A89" s="321" t="str">
        <f>"Summary Table 6
Local RAR for "&amp;$A88&amp;" Local Area (MW)"</f>
        <v>Summary Table 6
Local RAR for Sierra Local Area (MW)</v>
      </c>
      <c r="B89" s="322"/>
      <c r="C89" s="322"/>
      <c r="D89" s="323"/>
    </row>
    <row r="90" spans="1:7" ht="85.5" customHeight="1" thickBot="1" x14ac:dyDescent="0.45">
      <c r="A90" s="168" t="s">
        <v>302</v>
      </c>
      <c r="B90" s="222" t="str">
        <f>"Total Procurement in "&amp;$A88&amp;" Local Area (Includes DR)"</f>
        <v>Total Procurement in Sierra Local Area (Includes DR)</v>
      </c>
      <c r="C90" s="172" t="str">
        <f>$A88&amp;" Local RAR -RMR and CAM"</f>
        <v>Sierra Local RAR -RMR and CAM</v>
      </c>
      <c r="D90" s="173" t="str">
        <f xml:space="preserve"> "Compliance Status:
'Compliant'  when "&amp; A88 &amp;"  Local RAR (net of RMR &amp; CAM allocations) is less than Monthly Total Procurement in that Area"</f>
        <v>Compliance Status:
'Compliant'  when Sierra  Local RAR (net of RMR &amp; CAM allocations) is less than Monthly Total Procurement in that Area</v>
      </c>
      <c r="F90" s="170" t="s">
        <v>2163</v>
      </c>
      <c r="G90" s="293">
        <v>0.03</v>
      </c>
    </row>
    <row r="91" spans="1:7" ht="15" customHeight="1" x14ac:dyDescent="0.4">
      <c r="A91" s="203">
        <f>'ID and Local Area'!F8</f>
        <v>44562</v>
      </c>
      <c r="B91" s="223">
        <f>SUMIF(I_Local_Res_2022!$D:$D,$A$88,I_Local_Res_2022!$I:$I)+'LSE Allocations'!$K$64+$G91</f>
        <v>0</v>
      </c>
      <c r="C91" s="224">
        <f>ROUND(VLOOKUP(A88,'LSE Allocations'!$D$107:$K$116,2,FALSE),0)</f>
        <v>0</v>
      </c>
      <c r="D91" s="159" t="str">
        <f>IF(B91-$C$91&gt;=0,"Compliant","Non-Compliant")</f>
        <v>Compliant</v>
      </c>
      <c r="F91" s="203">
        <f>'ID and Local Area'!$F8</f>
        <v>44562</v>
      </c>
      <c r="G91" s="294">
        <f>SUMIFS(I_Local_Res_2022!$I:$I, I_Local_Res_2022!$H:$H, "Y", I_Local_Res_2022!$D:$D, $A$88)*$G$90</f>
        <v>0</v>
      </c>
    </row>
    <row r="92" spans="1:7" ht="15" customHeight="1" x14ac:dyDescent="0.4">
      <c r="A92" s="203">
        <f>'ID and Local Area'!F9</f>
        <v>44593</v>
      </c>
      <c r="B92" s="223">
        <f>SUMIF(I_Local_Res_2022!$D:$D,$A$88,I_Local_Res_2022!$J:$J)+'LSE Allocations'!$K$64+$G92</f>
        <v>0</v>
      </c>
      <c r="C92" s="324"/>
      <c r="D92" s="159" t="str">
        <f t="shared" ref="D92:D102" si="5">IF(B92-$C$91&gt;=0,"Compliant","Non-Compliant")</f>
        <v>Compliant</v>
      </c>
      <c r="F92" s="203">
        <f>'ID and Local Area'!$F9</f>
        <v>44593</v>
      </c>
      <c r="G92" s="294">
        <f>SUMIFS(I_Local_Res_2022!$J:$J, I_Local_Res_2022!$H:$H, "Y", I_Local_Res_2022!$D:$D, $A$88)*$G$90</f>
        <v>0</v>
      </c>
    </row>
    <row r="93" spans="1:7" ht="15" customHeight="1" x14ac:dyDescent="0.4">
      <c r="A93" s="203">
        <f>'ID and Local Area'!F10</f>
        <v>44621</v>
      </c>
      <c r="B93" s="223">
        <f>SUMIF(I_Local_Res_2022!$D:$D,$A$88,I_Local_Res_2022!$K:$K)+'LSE Allocations'!$K$64+$G93</f>
        <v>0</v>
      </c>
      <c r="C93" s="325"/>
      <c r="D93" s="159" t="str">
        <f t="shared" si="5"/>
        <v>Compliant</v>
      </c>
      <c r="F93" s="203">
        <f>'ID and Local Area'!$F10</f>
        <v>44621</v>
      </c>
      <c r="G93" s="294">
        <f>SUMIFS(I_Local_Res_2022!$K:$K, I_Local_Res_2022!$H:$H, "Y", I_Local_Res_2022!$D:$D, $A$88)*$G$90</f>
        <v>0</v>
      </c>
    </row>
    <row r="94" spans="1:7" ht="15" customHeight="1" x14ac:dyDescent="0.4">
      <c r="A94" s="203">
        <f>'ID and Local Area'!F11</f>
        <v>44652</v>
      </c>
      <c r="B94" s="223">
        <f>SUMIF(I_Local_Res_2022!$D:$D,$A$88,I_Local_Res_2022!$L:$L)+'LSE Allocations'!$K$64+$G94</f>
        <v>0</v>
      </c>
      <c r="C94" s="325"/>
      <c r="D94" s="159" t="str">
        <f t="shared" si="5"/>
        <v>Compliant</v>
      </c>
      <c r="F94" s="203">
        <f>'ID and Local Area'!$F11</f>
        <v>44652</v>
      </c>
      <c r="G94" s="294">
        <f>SUMIFS(I_Local_Res_2022!$L:$L, I_Local_Res_2022!$H:$H, "Y", I_Local_Res_2022!$D:$D, $A$88)*$G$90</f>
        <v>0</v>
      </c>
    </row>
    <row r="95" spans="1:7" ht="15" customHeight="1" x14ac:dyDescent="0.4">
      <c r="A95" s="203">
        <f>'ID and Local Area'!F12</f>
        <v>44682</v>
      </c>
      <c r="B95" s="223">
        <f>SUMIF(I_Local_Res_2022!$D:$D,$A$88,I_Local_Res_2022!$M:$M)+'LSE Allocations'!$K$64+$G95</f>
        <v>0</v>
      </c>
      <c r="C95" s="325"/>
      <c r="D95" s="159" t="str">
        <f t="shared" si="5"/>
        <v>Compliant</v>
      </c>
      <c r="F95" s="203">
        <f>'ID and Local Area'!$F12</f>
        <v>44682</v>
      </c>
      <c r="G95" s="294">
        <f>SUMIFS(I_Local_Res_2022!$M:$M, I_Local_Res_2022!$H:$H, "Y", I_Local_Res_2022!$D:$D, $A$88)*$G$90</f>
        <v>0</v>
      </c>
    </row>
    <row r="96" spans="1:7" ht="15" customHeight="1" x14ac:dyDescent="0.4">
      <c r="A96" s="203">
        <f>'ID and Local Area'!F13</f>
        <v>44713</v>
      </c>
      <c r="B96" s="223">
        <f>SUMIF(I_Local_Res_2022!$D:$D,$A$88,I_Local_Res_2022!$N:$N)+'LSE Allocations'!$K$64+$G96</f>
        <v>0</v>
      </c>
      <c r="C96" s="325"/>
      <c r="D96" s="159" t="str">
        <f t="shared" si="5"/>
        <v>Compliant</v>
      </c>
      <c r="F96" s="203">
        <f>'ID and Local Area'!$F13</f>
        <v>44713</v>
      </c>
      <c r="G96" s="294">
        <f>SUMIFS(I_Local_Res_2022!$N:$N, I_Local_Res_2022!$H:$H, "Y", I_Local_Res_2022!$D:$D, $A$88)*$G$90</f>
        <v>0</v>
      </c>
    </row>
    <row r="97" spans="1:7" ht="15" customHeight="1" x14ac:dyDescent="0.4">
      <c r="A97" s="203">
        <f>'ID and Local Area'!F14</f>
        <v>44743</v>
      </c>
      <c r="B97" s="223">
        <f>SUMIF(I_Local_Res_2022!$D:$D,$A$88,I_Local_Res_2022!$O:$O)+'LSE Allocations'!$K$64+$G97</f>
        <v>0</v>
      </c>
      <c r="C97" s="325"/>
      <c r="D97" s="159" t="str">
        <f t="shared" si="5"/>
        <v>Compliant</v>
      </c>
      <c r="F97" s="203">
        <f>'ID and Local Area'!$F14</f>
        <v>44743</v>
      </c>
      <c r="G97" s="294">
        <f>SUMIFS(I_Local_Res_2022!$O:$O, I_Local_Res_2022!$H:$H, "Y", I_Local_Res_2022!$D:$D, $A$88)*$G$90</f>
        <v>0</v>
      </c>
    </row>
    <row r="98" spans="1:7" ht="15" customHeight="1" x14ac:dyDescent="0.4">
      <c r="A98" s="203">
        <f>'ID and Local Area'!F15</f>
        <v>44774</v>
      </c>
      <c r="B98" s="223">
        <f>SUMIF(I_Local_Res_2022!$D:$D,$A$88,I_Local_Res_2022!$P:$P)+'LSE Allocations'!$K$64+$G98</f>
        <v>0</v>
      </c>
      <c r="C98" s="325"/>
      <c r="D98" s="159" t="str">
        <f t="shared" si="5"/>
        <v>Compliant</v>
      </c>
      <c r="F98" s="203">
        <f>'ID and Local Area'!$F15</f>
        <v>44774</v>
      </c>
      <c r="G98" s="294">
        <f>SUMIFS(I_Local_Res_2022!$P:$P, I_Local_Res_2022!$H:$H, "Y", I_Local_Res_2022!$D:$D, $A$88)*$G$90</f>
        <v>0</v>
      </c>
    </row>
    <row r="99" spans="1:7" ht="15" customHeight="1" x14ac:dyDescent="0.4">
      <c r="A99" s="203">
        <f>'ID and Local Area'!F16</f>
        <v>44805</v>
      </c>
      <c r="B99" s="223">
        <f>SUMIF(I_Local_Res_2022!$D:$D,$A$88,I_Local_Res_2022!$Q:$Q)+'LSE Allocations'!$K$64+$G99</f>
        <v>0</v>
      </c>
      <c r="C99" s="325"/>
      <c r="D99" s="159" t="str">
        <f t="shared" si="5"/>
        <v>Compliant</v>
      </c>
      <c r="F99" s="203">
        <f>'ID and Local Area'!$F16</f>
        <v>44805</v>
      </c>
      <c r="G99" s="294">
        <f>SUMIFS(I_Local_Res_2022!$Q:$Q, I_Local_Res_2022!$H:$H, "Y", I_Local_Res_2022!$D:$D, $A$88)*$G$90</f>
        <v>0</v>
      </c>
    </row>
    <row r="100" spans="1:7" ht="15" customHeight="1" x14ac:dyDescent="0.4">
      <c r="A100" s="203">
        <f>'ID and Local Area'!F17</f>
        <v>44835</v>
      </c>
      <c r="B100" s="223">
        <f>SUMIF(I_Local_Res_2022!$D:$D,$A$88,I_Local_Res_2022!$R:$R)+'LSE Allocations'!$K$64+$G100</f>
        <v>0</v>
      </c>
      <c r="C100" s="325"/>
      <c r="D100" s="159" t="str">
        <f t="shared" si="5"/>
        <v>Compliant</v>
      </c>
      <c r="F100" s="203">
        <f>'ID and Local Area'!$F17</f>
        <v>44835</v>
      </c>
      <c r="G100" s="294">
        <f>SUMIFS(I_Local_Res_2022!$R:$R, I_Local_Res_2022!$H:$H, "Y", I_Local_Res_2022!$D:$D, $A$88)*$G$90</f>
        <v>0</v>
      </c>
    </row>
    <row r="101" spans="1:7" ht="15" customHeight="1" x14ac:dyDescent="0.4">
      <c r="A101" s="203">
        <f>'ID and Local Area'!F18</f>
        <v>44866</v>
      </c>
      <c r="B101" s="223">
        <f>SUMIF(I_Local_Res_2022!$D:$D,$A$88,I_Local_Res_2022!$S:$S)+'LSE Allocations'!$K$64+$G101</f>
        <v>0</v>
      </c>
      <c r="C101" s="325"/>
      <c r="D101" s="159" t="str">
        <f t="shared" si="5"/>
        <v>Compliant</v>
      </c>
      <c r="F101" s="203">
        <f>'ID and Local Area'!$F18</f>
        <v>44866</v>
      </c>
      <c r="G101" s="294">
        <f>SUMIFS(I_Local_Res_2022!$S:$S, I_Local_Res_2022!$H:$H, "Y", I_Local_Res_2022!$D:$D, $A$88)*$G$90</f>
        <v>0</v>
      </c>
    </row>
    <row r="102" spans="1:7" ht="16.5" customHeight="1" x14ac:dyDescent="0.4">
      <c r="A102" s="203">
        <f>'ID and Local Area'!F19</f>
        <v>44896</v>
      </c>
      <c r="B102" s="223">
        <f>SUMIF(I_Local_Res_2022!$D:$D,$A$88,I_Local_Res_2022!$T:$T)+'LSE Allocations'!$K$64+$G102</f>
        <v>0</v>
      </c>
      <c r="C102" s="326"/>
      <c r="D102" s="159" t="str">
        <f t="shared" si="5"/>
        <v>Compliant</v>
      </c>
      <c r="F102" s="203">
        <f>'ID and Local Area'!$F19</f>
        <v>44896</v>
      </c>
      <c r="G102" s="294">
        <f>SUMIFS(I_Local_Res_2022!$T:$T, I_Local_Res_2022!$H:$H, "Y", I_Local_Res_2022!$D:$D, $A$88)*$G$90</f>
        <v>0</v>
      </c>
    </row>
    <row r="103" spans="1:7" ht="17.25" customHeight="1" thickBot="1" x14ac:dyDescent="0.45">
      <c r="A103" s="205"/>
      <c r="B103" s="50"/>
      <c r="C103" s="50"/>
      <c r="D103" s="51"/>
      <c r="E103" s="181"/>
      <c r="F103" s="181"/>
    </row>
    <row r="104" spans="1:7" ht="16.5" customHeight="1" thickBot="1" x14ac:dyDescent="0.45">
      <c r="A104" s="193" t="s">
        <v>2023</v>
      </c>
      <c r="B104" s="188"/>
      <c r="C104" s="188"/>
      <c r="D104" s="189"/>
    </row>
    <row r="105" spans="1:7" ht="50.1" customHeight="1" thickBot="1" x14ac:dyDescent="0.45">
      <c r="A105" s="321" t="str">
        <f>"Summary Table 7
Local RAR for "&amp;$A104&amp;" Local Area (MW)"</f>
        <v>Summary Table 7
Local RAR for Stockton Local Area (MW)</v>
      </c>
      <c r="B105" s="322"/>
      <c r="C105" s="322"/>
      <c r="D105" s="323"/>
    </row>
    <row r="106" spans="1:7" ht="75" customHeight="1" thickBot="1" x14ac:dyDescent="0.45">
      <c r="A106" s="168" t="s">
        <v>302</v>
      </c>
      <c r="B106" s="222" t="str">
        <f>"Total Procurement in "&amp;$A104&amp;" Local Area (Includes DR)"</f>
        <v>Total Procurement in Stockton Local Area (Includes DR)</v>
      </c>
      <c r="C106" s="172" t="str">
        <f>$A104&amp;" Local RAR -RMR and CAM"</f>
        <v>Stockton Local RAR -RMR and CAM</v>
      </c>
      <c r="D106" s="173" t="str">
        <f xml:space="preserve"> "Compliance Status:
'Compliant'  when "&amp; A104 &amp;"  Local RAR (net of RMR &amp; CAM allocations) is less than Monthly Total Procurement in that Area"</f>
        <v>Compliance Status:
'Compliant'  when Stockton  Local RAR (net of RMR &amp; CAM allocations) is less than Monthly Total Procurement in that Area</v>
      </c>
      <c r="F106" s="170" t="s">
        <v>2163</v>
      </c>
      <c r="G106" s="293">
        <v>0.03</v>
      </c>
    </row>
    <row r="107" spans="1:7" ht="18" customHeight="1" x14ac:dyDescent="0.4">
      <c r="A107" s="203">
        <f>'ID and Local Area'!F8</f>
        <v>44562</v>
      </c>
      <c r="B107" s="223">
        <f>SUMIF(I_Local_Res_2022!$D:$D,$A$104,I_Local_Res_2022!$I:$I)+'LSE Allocations'!$K$65+$G107</f>
        <v>0</v>
      </c>
      <c r="C107" s="224">
        <f>ROUND(VLOOKUP(A104,'LSE Allocations'!$D$107:$K$116,2,FALSE),0)</f>
        <v>0</v>
      </c>
      <c r="D107" s="159" t="str">
        <f>IF(B107-$C$107&gt;=0,"Compliant","Non-Compliant")</f>
        <v>Compliant</v>
      </c>
      <c r="F107" s="203">
        <f>'ID and Local Area'!$F8</f>
        <v>44562</v>
      </c>
      <c r="G107" s="294">
        <f>SUMIFS(I_Local_Res_2022!$I:$I, I_Local_Res_2022!$H:$H, "Y", I_Local_Res_2022!$D:$D, $A$104)*$G$106</f>
        <v>0</v>
      </c>
    </row>
    <row r="108" spans="1:7" ht="19.5" customHeight="1" x14ac:dyDescent="0.4">
      <c r="A108" s="203">
        <f>'ID and Local Area'!F9</f>
        <v>44593</v>
      </c>
      <c r="B108" s="223">
        <f>SUMIF(I_Local_Res_2022!$D:$D,$A$104,I_Local_Res_2022!$J:$J)+'LSE Allocations'!$K$65+$G108</f>
        <v>0</v>
      </c>
      <c r="C108" s="324"/>
      <c r="D108" s="159" t="str">
        <f t="shared" ref="D108:D118" si="6">IF(B108-$C$107&gt;=0,"Compliant","Non-Compliant")</f>
        <v>Compliant</v>
      </c>
      <c r="F108" s="203">
        <f>'ID and Local Area'!$F9</f>
        <v>44593</v>
      </c>
      <c r="G108" s="294">
        <f>SUMIFS(I_Local_Res_2022!$J:$J, I_Local_Res_2022!$H:$H, "Y", I_Local_Res_2022!$D:$D, $A$104)*$G$106</f>
        <v>0</v>
      </c>
    </row>
    <row r="109" spans="1:7" ht="19.5" customHeight="1" x14ac:dyDescent="0.4">
      <c r="A109" s="203">
        <f>'ID and Local Area'!F10</f>
        <v>44621</v>
      </c>
      <c r="B109" s="223">
        <f>SUMIF(I_Local_Res_2022!$D:$D,$A$104,I_Local_Res_2022!$K:$K)+'LSE Allocations'!$K$65+$G109</f>
        <v>0</v>
      </c>
      <c r="C109" s="325"/>
      <c r="D109" s="159" t="str">
        <f t="shared" si="6"/>
        <v>Compliant</v>
      </c>
      <c r="F109" s="203">
        <f>'ID and Local Area'!$F10</f>
        <v>44621</v>
      </c>
      <c r="G109" s="294">
        <f>SUMIFS(I_Local_Res_2022!$K:$K, I_Local_Res_2022!$H:$H, "Y", I_Local_Res_2022!$D:$D, $A$104)*$G$106</f>
        <v>0</v>
      </c>
    </row>
    <row r="110" spans="1:7" ht="18" customHeight="1" x14ac:dyDescent="0.4">
      <c r="A110" s="203">
        <f>'ID and Local Area'!F11</f>
        <v>44652</v>
      </c>
      <c r="B110" s="223">
        <f>SUMIF(I_Local_Res_2022!$D:$D,$A$104,I_Local_Res_2022!$L:$L)+'LSE Allocations'!$K$65+$G110</f>
        <v>0</v>
      </c>
      <c r="C110" s="325"/>
      <c r="D110" s="159" t="str">
        <f t="shared" si="6"/>
        <v>Compliant</v>
      </c>
      <c r="F110" s="203">
        <f>'ID and Local Area'!$F11</f>
        <v>44652</v>
      </c>
      <c r="G110" s="294">
        <f>SUMIFS(I_Local_Res_2022!$L:$L, I_Local_Res_2022!$H:$H, "Y", I_Local_Res_2022!$D:$D, $A$104)*$G$106</f>
        <v>0</v>
      </c>
    </row>
    <row r="111" spans="1:7" ht="15.75" customHeight="1" x14ac:dyDescent="0.4">
      <c r="A111" s="203">
        <f>'ID and Local Area'!F12</f>
        <v>44682</v>
      </c>
      <c r="B111" s="223">
        <f>SUMIF(I_Local_Res_2022!$D:$D,$A$104,I_Local_Res_2022!$M:$M)+'LSE Allocations'!$K$65+$G111</f>
        <v>0</v>
      </c>
      <c r="C111" s="325"/>
      <c r="D111" s="159" t="str">
        <f t="shared" si="6"/>
        <v>Compliant</v>
      </c>
      <c r="F111" s="203">
        <f>'ID and Local Area'!$F12</f>
        <v>44682</v>
      </c>
      <c r="G111" s="294">
        <f>SUMIFS(I_Local_Res_2022!$M:$M, I_Local_Res_2022!$H:$H, "Y", I_Local_Res_2022!$D:$D, $A$104)*$G$106</f>
        <v>0</v>
      </c>
    </row>
    <row r="112" spans="1:7" ht="16.5" customHeight="1" x14ac:dyDescent="0.4">
      <c r="A112" s="203">
        <f>'ID and Local Area'!F13</f>
        <v>44713</v>
      </c>
      <c r="B112" s="223">
        <f>SUMIF(I_Local_Res_2022!$D:$D,$A$104,I_Local_Res_2022!$N:$N)+'LSE Allocations'!$K$65+$G112</f>
        <v>0</v>
      </c>
      <c r="C112" s="325"/>
      <c r="D112" s="159" t="str">
        <f t="shared" si="6"/>
        <v>Compliant</v>
      </c>
      <c r="F112" s="203">
        <f>'ID and Local Area'!$F13</f>
        <v>44713</v>
      </c>
      <c r="G112" s="294">
        <f>SUMIFS(I_Local_Res_2022!$N:$N, I_Local_Res_2022!$H:$H, "Y", I_Local_Res_2022!$D:$D, $A$104)*$G$106</f>
        <v>0</v>
      </c>
    </row>
    <row r="113" spans="1:7" ht="15" x14ac:dyDescent="0.4">
      <c r="A113" s="203">
        <f>'ID and Local Area'!F14</f>
        <v>44743</v>
      </c>
      <c r="B113" s="223">
        <f>SUMIF(I_Local_Res_2022!$D:$D,$A$104,I_Local_Res_2022!$O:$O)+'LSE Allocations'!$K$65+$G113</f>
        <v>0</v>
      </c>
      <c r="C113" s="325"/>
      <c r="D113" s="159" t="str">
        <f t="shared" si="6"/>
        <v>Compliant</v>
      </c>
      <c r="F113" s="203">
        <f>'ID and Local Area'!$F14</f>
        <v>44743</v>
      </c>
      <c r="G113" s="294">
        <f>SUMIFS(I_Local_Res_2022!$O:$O, I_Local_Res_2022!$H:$H, "Y", I_Local_Res_2022!$D:$D, $A$104)*$G$106</f>
        <v>0</v>
      </c>
    </row>
    <row r="114" spans="1:7" ht="18" customHeight="1" x14ac:dyDescent="0.4">
      <c r="A114" s="203">
        <f>'ID and Local Area'!F15</f>
        <v>44774</v>
      </c>
      <c r="B114" s="223">
        <f>SUMIF(I_Local_Res_2022!$D:$D,$A$104,I_Local_Res_2022!$P:$P)+'LSE Allocations'!$K$65+$G114</f>
        <v>0</v>
      </c>
      <c r="C114" s="325"/>
      <c r="D114" s="159" t="str">
        <f t="shared" si="6"/>
        <v>Compliant</v>
      </c>
      <c r="F114" s="203">
        <f>'ID and Local Area'!$F15</f>
        <v>44774</v>
      </c>
      <c r="G114" s="294">
        <f>SUMIFS(I_Local_Res_2022!$P:$P, I_Local_Res_2022!$H:$H, "Y", I_Local_Res_2022!$D:$D, $A$104)*$G$106</f>
        <v>0</v>
      </c>
    </row>
    <row r="115" spans="1:7" ht="16.5" customHeight="1" x14ac:dyDescent="0.4">
      <c r="A115" s="203">
        <f>'ID and Local Area'!F16</f>
        <v>44805</v>
      </c>
      <c r="B115" s="223">
        <f>SUMIF(I_Local_Res_2022!$D:$D,$A$104,I_Local_Res_2022!$Q:$Q)+'LSE Allocations'!$K$65+$G115</f>
        <v>0</v>
      </c>
      <c r="C115" s="325"/>
      <c r="D115" s="159" t="str">
        <f t="shared" si="6"/>
        <v>Compliant</v>
      </c>
      <c r="F115" s="203">
        <f>'ID and Local Area'!$F16</f>
        <v>44805</v>
      </c>
      <c r="G115" s="294">
        <f>SUMIFS(I_Local_Res_2022!$Q:$Q, I_Local_Res_2022!$H:$H, "Y", I_Local_Res_2022!$D:$D, $A$104)*$G$106</f>
        <v>0</v>
      </c>
    </row>
    <row r="116" spans="1:7" ht="16.5" customHeight="1" x14ac:dyDescent="0.4">
      <c r="A116" s="203">
        <f>'ID and Local Area'!F17</f>
        <v>44835</v>
      </c>
      <c r="B116" s="223">
        <f>SUMIF(I_Local_Res_2022!$D:$D,$A$104,I_Local_Res_2022!$R:$R)+'LSE Allocations'!$K$65+$G116</f>
        <v>0</v>
      </c>
      <c r="C116" s="325"/>
      <c r="D116" s="159" t="str">
        <f t="shared" si="6"/>
        <v>Compliant</v>
      </c>
      <c r="F116" s="203">
        <f>'ID and Local Area'!$F17</f>
        <v>44835</v>
      </c>
      <c r="G116" s="294">
        <f>SUMIFS(I_Local_Res_2022!$R:$R, I_Local_Res_2022!$H:$H, "Y", I_Local_Res_2022!$D:$D, $A$104)*$G$106</f>
        <v>0</v>
      </c>
    </row>
    <row r="117" spans="1:7" ht="15" customHeight="1" x14ac:dyDescent="0.4">
      <c r="A117" s="203">
        <f>'ID and Local Area'!F18</f>
        <v>44866</v>
      </c>
      <c r="B117" s="223">
        <f>SUMIF(I_Local_Res_2022!$D:$D,$A$104,I_Local_Res_2022!$S:$S)+'LSE Allocations'!$K$65+$G117</f>
        <v>0</v>
      </c>
      <c r="C117" s="325"/>
      <c r="D117" s="159" t="str">
        <f t="shared" si="6"/>
        <v>Compliant</v>
      </c>
      <c r="F117" s="203">
        <f>'ID and Local Area'!$F18</f>
        <v>44866</v>
      </c>
      <c r="G117" s="294">
        <f>SUMIFS(I_Local_Res_2022!$S:$S, I_Local_Res_2022!$H:$H, "Y", I_Local_Res_2022!$D:$D, $A$104)*$G$106</f>
        <v>0</v>
      </c>
    </row>
    <row r="118" spans="1:7" ht="15.75" customHeight="1" x14ac:dyDescent="0.4">
      <c r="A118" s="203">
        <f>'ID and Local Area'!F19</f>
        <v>44896</v>
      </c>
      <c r="B118" s="223">
        <f>SUMIF(I_Local_Res_2022!$D:$D,$A$104,I_Local_Res_2022!$T:$T)+'LSE Allocations'!$K$65+$G118</f>
        <v>0</v>
      </c>
      <c r="C118" s="326"/>
      <c r="D118" s="159" t="str">
        <f t="shared" si="6"/>
        <v>Compliant</v>
      </c>
      <c r="F118" s="203">
        <f>'ID and Local Area'!$F19</f>
        <v>44896</v>
      </c>
      <c r="G118" s="294">
        <f>SUMIFS(I_Local_Res_2022!$T:$T, I_Local_Res_2022!$H:$H, "Y", I_Local_Res_2022!$D:$D, $A$104)*$G$106</f>
        <v>0</v>
      </c>
    </row>
    <row r="119" spans="1:7" ht="15.4" thickBot="1" x14ac:dyDescent="0.45">
      <c r="A119" s="205"/>
      <c r="B119" s="50"/>
      <c r="C119" s="50"/>
      <c r="D119" s="51"/>
      <c r="E119" s="181"/>
      <c r="F119" s="181"/>
    </row>
    <row r="120" spans="1:7" ht="15.75" customHeight="1" thickBot="1" x14ac:dyDescent="0.45">
      <c r="A120" s="193" t="s">
        <v>2024</v>
      </c>
      <c r="B120" s="188"/>
      <c r="C120" s="188"/>
      <c r="D120" s="189"/>
    </row>
    <row r="121" spans="1:7" ht="50.1" customHeight="1" thickBot="1" x14ac:dyDescent="0.45">
      <c r="A121" s="321" t="str">
        <f>"Summary Table 8
Local RAR for "&amp;$A120&amp;" Local Area (MW)"</f>
        <v>Summary Table 8
Local RAR for Kern Local Area (MW)</v>
      </c>
      <c r="B121" s="322"/>
      <c r="C121" s="322"/>
      <c r="D121" s="323"/>
    </row>
    <row r="122" spans="1:7" ht="86.25" customHeight="1" thickBot="1" x14ac:dyDescent="0.45">
      <c r="A122" s="168" t="s">
        <v>302</v>
      </c>
      <c r="B122" s="222" t="str">
        <f>"Total Procurement in "&amp;$A120&amp;" Local Area (Includes DR)"</f>
        <v>Total Procurement in Kern Local Area (Includes DR)</v>
      </c>
      <c r="C122" s="172" t="str">
        <f>$A120&amp;" Local RAR -RMR and CAM"</f>
        <v>Kern Local RAR -RMR and CAM</v>
      </c>
      <c r="D122" s="173" t="str">
        <f xml:space="preserve"> "Compliance Status:
'Compliant'  when "&amp; A120 &amp;"  Local RAR (net of RMR &amp; CAM allocations) is less than Monthly Total Procurement in that Area"</f>
        <v>Compliance Status:
'Compliant'  when Kern  Local RAR (net of RMR &amp; CAM allocations) is less than Monthly Total Procurement in that Area</v>
      </c>
      <c r="F122" s="170" t="s">
        <v>2163</v>
      </c>
      <c r="G122" s="293">
        <v>0.03</v>
      </c>
    </row>
    <row r="123" spans="1:7" ht="18" customHeight="1" x14ac:dyDescent="0.4">
      <c r="A123" s="203">
        <f>'ID and Local Area'!F8</f>
        <v>44562</v>
      </c>
      <c r="B123" s="223">
        <f>SUMIF(I_Local_Res_2022!$D:$D,$A$120,I_Local_Res_2022!$I:$I)+'LSE Allocations'!$K$66+$G123</f>
        <v>0</v>
      </c>
      <c r="C123" s="224">
        <f>ROUND(VLOOKUP(A120,'LSE Allocations'!$D$107:$K$116,2,FALSE),0)</f>
        <v>0</v>
      </c>
      <c r="D123" s="159" t="str">
        <f>IF(B123-$C$123&gt;=0,"Compliant","Non-Compliant")</f>
        <v>Compliant</v>
      </c>
      <c r="F123" s="203">
        <f>'ID and Local Area'!$F8</f>
        <v>44562</v>
      </c>
      <c r="G123" s="294">
        <f>SUMIFS(I_Local_Res_2022!$I:$I, I_Local_Res_2022!$H:$H, "Y", I_Local_Res_2022!$D:$D, $A$120)*$G$122</f>
        <v>0</v>
      </c>
    </row>
    <row r="124" spans="1:7" ht="15" customHeight="1" x14ac:dyDescent="0.4">
      <c r="A124" s="203">
        <f>'ID and Local Area'!F9</f>
        <v>44593</v>
      </c>
      <c r="B124" s="223">
        <f>SUMIF(I_Local_Res_2022!$D:$D,$A$120,I_Local_Res_2022!$J:$J)+'LSE Allocations'!$K$66+$G124</f>
        <v>0</v>
      </c>
      <c r="C124" s="324"/>
      <c r="D124" s="159" t="str">
        <f t="shared" ref="D124:D134" si="7">IF(B124-$C$123&gt;=0,"Compliant","Non-Compliant")</f>
        <v>Compliant</v>
      </c>
      <c r="F124" s="203">
        <f>'ID and Local Area'!$F9</f>
        <v>44593</v>
      </c>
      <c r="G124" s="294">
        <f>SUMIFS(I_Local_Res_2022!$J:$J, I_Local_Res_2022!$H:$H, "Y", I_Local_Res_2022!$D:$D, $A$120)*$G$122</f>
        <v>0</v>
      </c>
    </row>
    <row r="125" spans="1:7" ht="18.75" customHeight="1" x14ac:dyDescent="0.4">
      <c r="A125" s="203">
        <f>'ID and Local Area'!F10</f>
        <v>44621</v>
      </c>
      <c r="B125" s="223">
        <f>SUMIF(I_Local_Res_2022!$D:$D,$A$120,I_Local_Res_2022!$K:$K)+'LSE Allocations'!$K$66+$G125</f>
        <v>0</v>
      </c>
      <c r="C125" s="325"/>
      <c r="D125" s="159" t="str">
        <f t="shared" si="7"/>
        <v>Compliant</v>
      </c>
      <c r="F125" s="203">
        <f>'ID and Local Area'!$F10</f>
        <v>44621</v>
      </c>
      <c r="G125" s="294">
        <f>SUMIFS(I_Local_Res_2022!$K:$K, I_Local_Res_2022!$H:$H, "Y", I_Local_Res_2022!$D:$D, $A$120)*$G$122</f>
        <v>0</v>
      </c>
    </row>
    <row r="126" spans="1:7" ht="18" customHeight="1" x14ac:dyDescent="0.4">
      <c r="A126" s="203">
        <f>'ID and Local Area'!F11</f>
        <v>44652</v>
      </c>
      <c r="B126" s="223">
        <f>SUMIF(I_Local_Res_2022!$D:$D,$A$120,I_Local_Res_2022!$L:$L)+'LSE Allocations'!$K$66+$G126</f>
        <v>0</v>
      </c>
      <c r="C126" s="325"/>
      <c r="D126" s="159" t="str">
        <f t="shared" si="7"/>
        <v>Compliant</v>
      </c>
      <c r="F126" s="203">
        <f>'ID and Local Area'!$F11</f>
        <v>44652</v>
      </c>
      <c r="G126" s="294">
        <f>SUMIFS(I_Local_Res_2022!$L:$L, I_Local_Res_2022!$H:$H, "Y", I_Local_Res_2022!$D:$D, $A$120)*$G$122</f>
        <v>0</v>
      </c>
    </row>
    <row r="127" spans="1:7" ht="15.75" customHeight="1" x14ac:dyDescent="0.4">
      <c r="A127" s="203">
        <f>'ID and Local Area'!F12</f>
        <v>44682</v>
      </c>
      <c r="B127" s="223">
        <f>SUMIF(I_Local_Res_2022!$D:$D,$A$120,I_Local_Res_2022!$M:$M)+'LSE Allocations'!$K$66+$G127</f>
        <v>0</v>
      </c>
      <c r="C127" s="325"/>
      <c r="D127" s="159" t="str">
        <f t="shared" si="7"/>
        <v>Compliant</v>
      </c>
      <c r="F127" s="203">
        <f>'ID and Local Area'!$F12</f>
        <v>44682</v>
      </c>
      <c r="G127" s="294">
        <f>SUMIFS(I_Local_Res_2022!$M:$M, I_Local_Res_2022!$H:$H, "Y", I_Local_Res_2022!$D:$D, $A$120)*$G$122</f>
        <v>0</v>
      </c>
    </row>
    <row r="128" spans="1:7" ht="16.5" customHeight="1" x14ac:dyDescent="0.4">
      <c r="A128" s="203">
        <f>'ID and Local Area'!F13</f>
        <v>44713</v>
      </c>
      <c r="B128" s="223">
        <f>SUMIF(I_Local_Res_2022!$D:$D,$A$120,I_Local_Res_2022!$N:$N)+'LSE Allocations'!$K$66+$G128</f>
        <v>0</v>
      </c>
      <c r="C128" s="325"/>
      <c r="D128" s="159" t="str">
        <f t="shared" si="7"/>
        <v>Compliant</v>
      </c>
      <c r="F128" s="203">
        <f>'ID and Local Area'!$F13</f>
        <v>44713</v>
      </c>
      <c r="G128" s="294">
        <f>SUMIFS(I_Local_Res_2022!$N:$N, I_Local_Res_2022!$H:$H, "Y", I_Local_Res_2022!$D:$D, $A$120)*$G$122</f>
        <v>0</v>
      </c>
    </row>
    <row r="129" spans="1:7" ht="16.5" customHeight="1" x14ac:dyDescent="0.4">
      <c r="A129" s="203">
        <f>'ID and Local Area'!F14</f>
        <v>44743</v>
      </c>
      <c r="B129" s="223">
        <f>SUMIF(I_Local_Res_2022!$D:$D,$A$120,I_Local_Res_2022!$O:$O)+'LSE Allocations'!$K$66+$G129</f>
        <v>0</v>
      </c>
      <c r="C129" s="325"/>
      <c r="D129" s="159" t="str">
        <f t="shared" si="7"/>
        <v>Compliant</v>
      </c>
      <c r="F129" s="203">
        <f>'ID and Local Area'!$F14</f>
        <v>44743</v>
      </c>
      <c r="G129" s="294">
        <f>SUMIFS(I_Local_Res_2022!$O:$O, I_Local_Res_2022!$H:$H, "Y", I_Local_Res_2022!$D:$D, $A$120)*$G$122</f>
        <v>0</v>
      </c>
    </row>
    <row r="130" spans="1:7" ht="18" customHeight="1" x14ac:dyDescent="0.4">
      <c r="A130" s="203">
        <f>'ID and Local Area'!F15</f>
        <v>44774</v>
      </c>
      <c r="B130" s="223">
        <f>SUMIF(I_Local_Res_2022!$D:$D,$A$120,I_Local_Res_2022!$P:$P)+'LSE Allocations'!$K$66+$G130</f>
        <v>0</v>
      </c>
      <c r="C130" s="325"/>
      <c r="D130" s="159" t="str">
        <f t="shared" si="7"/>
        <v>Compliant</v>
      </c>
      <c r="F130" s="203">
        <f>'ID and Local Area'!$F15</f>
        <v>44774</v>
      </c>
      <c r="G130" s="294">
        <f>SUMIFS(I_Local_Res_2022!$P:$P, I_Local_Res_2022!$H:$H, "Y", I_Local_Res_2022!$D:$D, $A$120)*$G$122</f>
        <v>0</v>
      </c>
    </row>
    <row r="131" spans="1:7" ht="15" x14ac:dyDescent="0.4">
      <c r="A131" s="203">
        <f>'ID and Local Area'!F16</f>
        <v>44805</v>
      </c>
      <c r="B131" s="223">
        <f>SUMIF(I_Local_Res_2022!$D:$D,$A$120,I_Local_Res_2022!$Q:$Q)+'LSE Allocations'!$K$66+$G131</f>
        <v>0</v>
      </c>
      <c r="C131" s="325"/>
      <c r="D131" s="159" t="str">
        <f t="shared" si="7"/>
        <v>Compliant</v>
      </c>
      <c r="F131" s="203">
        <f>'ID and Local Area'!$F16</f>
        <v>44805</v>
      </c>
      <c r="G131" s="294">
        <f>SUMIFS(I_Local_Res_2022!$Q:$Q, I_Local_Res_2022!$H:$H, "Y", I_Local_Res_2022!$D:$D, $A$120)*$G$122</f>
        <v>0</v>
      </c>
    </row>
    <row r="132" spans="1:7" ht="15.75" customHeight="1" x14ac:dyDescent="0.4">
      <c r="A132" s="203">
        <f>'ID and Local Area'!F17</f>
        <v>44835</v>
      </c>
      <c r="B132" s="223">
        <f>SUMIF(I_Local_Res_2022!$D:$D,$A$120,I_Local_Res_2022!$R:$R)+'LSE Allocations'!$K$66+$G132</f>
        <v>0</v>
      </c>
      <c r="C132" s="325"/>
      <c r="D132" s="159" t="str">
        <f t="shared" si="7"/>
        <v>Compliant</v>
      </c>
      <c r="F132" s="203">
        <f>'ID and Local Area'!$F17</f>
        <v>44835</v>
      </c>
      <c r="G132" s="294">
        <f>SUMIFS(I_Local_Res_2022!$R:$R, I_Local_Res_2022!$H:$H, "Y", I_Local_Res_2022!$D:$D, $A$120)*$G$122</f>
        <v>0</v>
      </c>
    </row>
    <row r="133" spans="1:7" ht="18" customHeight="1" x14ac:dyDescent="0.4">
      <c r="A133" s="203">
        <f>'ID and Local Area'!F18</f>
        <v>44866</v>
      </c>
      <c r="B133" s="223">
        <f>SUMIF(I_Local_Res_2022!$D:$D,$A$120,I_Local_Res_2022!$S:$S)+'LSE Allocations'!$K$66+$G133</f>
        <v>0</v>
      </c>
      <c r="C133" s="325"/>
      <c r="D133" s="159" t="str">
        <f t="shared" si="7"/>
        <v>Compliant</v>
      </c>
      <c r="F133" s="203">
        <f>'ID and Local Area'!$F18</f>
        <v>44866</v>
      </c>
      <c r="G133" s="294">
        <f>SUMIFS(I_Local_Res_2022!$S:$S, I_Local_Res_2022!$H:$H, "Y", I_Local_Res_2022!$D:$D, $A$120)*$G$122</f>
        <v>0</v>
      </c>
    </row>
    <row r="134" spans="1:7" ht="18" customHeight="1" x14ac:dyDescent="0.4">
      <c r="A134" s="203">
        <f>'ID and Local Area'!F19</f>
        <v>44896</v>
      </c>
      <c r="B134" s="223">
        <f>SUMIF(I_Local_Res_2022!$D:$D,$A$120,I_Local_Res_2022!$T:$T)+'LSE Allocations'!$K$66+$G134</f>
        <v>0</v>
      </c>
      <c r="C134" s="326"/>
      <c r="D134" s="159" t="str">
        <f t="shared" si="7"/>
        <v>Compliant</v>
      </c>
      <c r="F134" s="203">
        <f>'ID and Local Area'!$F19</f>
        <v>44896</v>
      </c>
      <c r="G134" s="294">
        <f>SUMIFS(I_Local_Res_2022!$T:$T, I_Local_Res_2022!$H:$H, "Y", I_Local_Res_2022!$D:$D, $A$120)*$G$122</f>
        <v>0</v>
      </c>
    </row>
    <row r="135" spans="1:7" ht="13.5" customHeight="1" thickBot="1" x14ac:dyDescent="0.45">
      <c r="A135" s="205"/>
      <c r="B135" s="50"/>
      <c r="C135" s="50"/>
      <c r="D135" s="51"/>
      <c r="E135" s="181"/>
      <c r="F135" s="181"/>
    </row>
    <row r="136" spans="1:7" ht="15.75" customHeight="1" thickBot="1" x14ac:dyDescent="0.45">
      <c r="A136" s="193" t="s">
        <v>2025</v>
      </c>
      <c r="B136" s="188"/>
      <c r="C136" s="188"/>
      <c r="D136" s="189"/>
    </row>
    <row r="137" spans="1:7" ht="50.1" customHeight="1" thickBot="1" x14ac:dyDescent="0.45">
      <c r="A137" s="321" t="str">
        <f>"Summary Table 9
Local RAR for "&amp;$A136&amp;" Local Area (MW)"</f>
        <v>Summary Table 9
Local RAR for Humboldt Local Area (MW)</v>
      </c>
      <c r="B137" s="322"/>
      <c r="C137" s="322"/>
      <c r="D137" s="323"/>
    </row>
    <row r="138" spans="1:7" ht="89.25" customHeight="1" thickBot="1" x14ac:dyDescent="0.45">
      <c r="A138" s="168" t="s">
        <v>302</v>
      </c>
      <c r="B138" s="222" t="str">
        <f>"Total Procurement in "&amp;$A136&amp;" Local Area (Includes DR)"</f>
        <v>Total Procurement in Humboldt Local Area (Includes DR)</v>
      </c>
      <c r="C138" s="172" t="str">
        <f>$A136&amp;" Local RAR -RMR and CAM"</f>
        <v>Humboldt Local RAR -RMR and CAM</v>
      </c>
      <c r="D138" s="173" t="str">
        <f xml:space="preserve"> "Compliance Status:
'Compliant'  when "&amp; A136 &amp;"  Local RAR (net of RMR &amp; CAM allocations) is less than Monthly Total Procurement in that Area"</f>
        <v>Compliance Status:
'Compliant'  when Humboldt  Local RAR (net of RMR &amp; CAM allocations) is less than Monthly Total Procurement in that Area</v>
      </c>
      <c r="F138" s="170" t="s">
        <v>2163</v>
      </c>
      <c r="G138" s="293">
        <v>0.03</v>
      </c>
    </row>
    <row r="139" spans="1:7" ht="16.5" customHeight="1" x14ac:dyDescent="0.4">
      <c r="A139" s="203">
        <f>'ID and Local Area'!F8</f>
        <v>44562</v>
      </c>
      <c r="B139" s="223">
        <f>SUMIF(I_Local_Res_2022!$D:$D,$A$136,I_Local_Res_2022!$I:$I)+'LSE Allocations'!$K$67+$G139</f>
        <v>0</v>
      </c>
      <c r="C139" s="224">
        <f>ROUND(VLOOKUP(A136,'LSE Allocations'!$D$107:$K$116,2,FALSE),0)</f>
        <v>0</v>
      </c>
      <c r="D139" s="159" t="str">
        <f>IF(B139-$C$139&gt;=0,"Compliant","Non-Compliant")</f>
        <v>Compliant</v>
      </c>
      <c r="F139" s="203">
        <f>'ID and Local Area'!$F8</f>
        <v>44562</v>
      </c>
      <c r="G139" s="294">
        <f>SUMIFS(I_Local_Res_2022!$I:$I, I_Local_Res_2022!$H:$H, "Y", I_Local_Res_2022!$D:$D, $A$136)*$G$138</f>
        <v>0</v>
      </c>
    </row>
    <row r="140" spans="1:7" ht="20.25" customHeight="1" x14ac:dyDescent="0.4">
      <c r="A140" s="203">
        <f>'ID and Local Area'!F9</f>
        <v>44593</v>
      </c>
      <c r="B140" s="223">
        <f>SUMIF(I_Local_Res_2022!$D:$D,$A$136,I_Local_Res_2022!$J:$J)+'LSE Allocations'!$K$67+$G140</f>
        <v>0</v>
      </c>
      <c r="C140" s="324"/>
      <c r="D140" s="159" t="str">
        <f t="shared" ref="D140:D150" si="8">IF(B140-$C$139&gt;=0,"Compliant","Non-Compliant")</f>
        <v>Compliant</v>
      </c>
      <c r="F140" s="203">
        <f>'ID and Local Area'!$F9</f>
        <v>44593</v>
      </c>
      <c r="G140" s="294">
        <f>SUMIFS(I_Local_Res_2022!$J:$J, I_Local_Res_2022!$H:$H, "Y", I_Local_Res_2022!$D:$D, $A$136)*$G$138</f>
        <v>0</v>
      </c>
    </row>
    <row r="141" spans="1:7" ht="18" customHeight="1" x14ac:dyDescent="0.4">
      <c r="A141" s="203">
        <f>'ID and Local Area'!F10</f>
        <v>44621</v>
      </c>
      <c r="B141" s="223">
        <f>SUMIF(I_Local_Res_2022!$D:$D,$A$136,I_Local_Res_2022!$K:$K)+'LSE Allocations'!$K$67+$G141</f>
        <v>0</v>
      </c>
      <c r="C141" s="325"/>
      <c r="D141" s="159" t="str">
        <f t="shared" si="8"/>
        <v>Compliant</v>
      </c>
      <c r="F141" s="203">
        <f>'ID and Local Area'!$F10</f>
        <v>44621</v>
      </c>
      <c r="G141" s="294">
        <f>SUMIFS(I_Local_Res_2022!$K:$K, I_Local_Res_2022!$H:$H, "Y", I_Local_Res_2022!$D:$D, $A$136)*$G$138</f>
        <v>0</v>
      </c>
    </row>
    <row r="142" spans="1:7" ht="16.5" customHeight="1" x14ac:dyDescent="0.4">
      <c r="A142" s="203">
        <f>'ID and Local Area'!F11</f>
        <v>44652</v>
      </c>
      <c r="B142" s="223">
        <f>SUMIF(I_Local_Res_2022!$D:$D,$A$136,I_Local_Res_2022!$L:$L)+'LSE Allocations'!$K$67+$G142</f>
        <v>0</v>
      </c>
      <c r="C142" s="325"/>
      <c r="D142" s="159" t="str">
        <f t="shared" si="8"/>
        <v>Compliant</v>
      </c>
      <c r="F142" s="203">
        <f>'ID and Local Area'!$F11</f>
        <v>44652</v>
      </c>
      <c r="G142" s="294">
        <f>SUMIFS(I_Local_Res_2022!$L:$L, I_Local_Res_2022!$H:$H, "Y", I_Local_Res_2022!$D:$D, $A$136)*$G$138</f>
        <v>0</v>
      </c>
    </row>
    <row r="143" spans="1:7" ht="18" customHeight="1" x14ac:dyDescent="0.4">
      <c r="A143" s="203">
        <f>'ID and Local Area'!F12</f>
        <v>44682</v>
      </c>
      <c r="B143" s="223">
        <f>SUMIF(I_Local_Res_2022!$D:$D,$A$136,I_Local_Res_2022!$M:$M)+'LSE Allocations'!$K$67+$G143</f>
        <v>0</v>
      </c>
      <c r="C143" s="325"/>
      <c r="D143" s="159" t="str">
        <f t="shared" si="8"/>
        <v>Compliant</v>
      </c>
      <c r="F143" s="203">
        <f>'ID and Local Area'!$F12</f>
        <v>44682</v>
      </c>
      <c r="G143" s="294">
        <f>SUMIFS(I_Local_Res_2022!$M:$M, I_Local_Res_2022!$H:$H, "Y", I_Local_Res_2022!$D:$D, $A$136)*$G$138</f>
        <v>0</v>
      </c>
    </row>
    <row r="144" spans="1:7" ht="15" x14ac:dyDescent="0.4">
      <c r="A144" s="203">
        <f>'ID and Local Area'!F13</f>
        <v>44713</v>
      </c>
      <c r="B144" s="223">
        <f>SUMIF(I_Local_Res_2022!$D:$D,$A$136,I_Local_Res_2022!$N:$N)+'LSE Allocations'!$K$67+$G144</f>
        <v>0</v>
      </c>
      <c r="C144" s="325"/>
      <c r="D144" s="159" t="str">
        <f t="shared" si="8"/>
        <v>Compliant</v>
      </c>
      <c r="F144" s="203">
        <f>'ID and Local Area'!$F13</f>
        <v>44713</v>
      </c>
      <c r="G144" s="294">
        <f>SUMIFS(I_Local_Res_2022!$N:$N, I_Local_Res_2022!$H:$H, "Y", I_Local_Res_2022!$D:$D, $A$136)*$G$138</f>
        <v>0</v>
      </c>
    </row>
    <row r="145" spans="1:7" ht="15" customHeight="1" x14ac:dyDescent="0.4">
      <c r="A145" s="203">
        <f>'ID and Local Area'!F14</f>
        <v>44743</v>
      </c>
      <c r="B145" s="223">
        <f>SUMIF(I_Local_Res_2022!$D:$D,$A$136,I_Local_Res_2022!$O:$O)+'LSE Allocations'!$K$67+$G145</f>
        <v>0</v>
      </c>
      <c r="C145" s="325"/>
      <c r="D145" s="159" t="str">
        <f t="shared" si="8"/>
        <v>Compliant</v>
      </c>
      <c r="F145" s="203">
        <f>'ID and Local Area'!$F14</f>
        <v>44743</v>
      </c>
      <c r="G145" s="294">
        <f>SUMIFS(I_Local_Res_2022!$O:$O, I_Local_Res_2022!$H:$H, "Y", I_Local_Res_2022!$D:$D, $A$136)*$G$138</f>
        <v>0</v>
      </c>
    </row>
    <row r="146" spans="1:7" ht="15" customHeight="1" x14ac:dyDescent="0.4">
      <c r="A146" s="203">
        <f>'ID and Local Area'!F15</f>
        <v>44774</v>
      </c>
      <c r="B146" s="223">
        <f>SUMIF(I_Local_Res_2022!$D:$D,$A$136,I_Local_Res_2022!$P:$P)+'LSE Allocations'!$K$67+$G146</f>
        <v>0</v>
      </c>
      <c r="C146" s="325"/>
      <c r="D146" s="159" t="str">
        <f t="shared" si="8"/>
        <v>Compliant</v>
      </c>
      <c r="F146" s="203">
        <f>'ID and Local Area'!$F15</f>
        <v>44774</v>
      </c>
      <c r="G146" s="294">
        <f>SUMIFS(I_Local_Res_2022!$P:$P, I_Local_Res_2022!$H:$H, "Y", I_Local_Res_2022!$D:$D, $A$136)*$G$138</f>
        <v>0</v>
      </c>
    </row>
    <row r="147" spans="1:7" ht="14.25" customHeight="1" x14ac:dyDescent="0.4">
      <c r="A147" s="203">
        <f>'ID and Local Area'!F16</f>
        <v>44805</v>
      </c>
      <c r="B147" s="223">
        <f>SUMIF(I_Local_Res_2022!$D:$D,$A$136,I_Local_Res_2022!$Q:$Q)+'LSE Allocations'!$K$67+$G147</f>
        <v>0</v>
      </c>
      <c r="C147" s="325"/>
      <c r="D147" s="159" t="str">
        <f t="shared" si="8"/>
        <v>Compliant</v>
      </c>
      <c r="F147" s="203">
        <f>'ID and Local Area'!$F16</f>
        <v>44805</v>
      </c>
      <c r="G147" s="294">
        <f>SUMIFS(I_Local_Res_2022!$Q:$Q, I_Local_Res_2022!$H:$H, "Y", I_Local_Res_2022!$D:$D, $A$136)*$G$138</f>
        <v>0</v>
      </c>
    </row>
    <row r="148" spans="1:7" ht="15.75" customHeight="1" x14ac:dyDescent="0.4">
      <c r="A148" s="203">
        <f>'ID and Local Area'!F17</f>
        <v>44835</v>
      </c>
      <c r="B148" s="223">
        <f>SUMIF(I_Local_Res_2022!$D:$D,$A$136,I_Local_Res_2022!$R:$R)+'LSE Allocations'!$K$67+$G148</f>
        <v>0</v>
      </c>
      <c r="C148" s="325"/>
      <c r="D148" s="159" t="str">
        <f t="shared" si="8"/>
        <v>Compliant</v>
      </c>
      <c r="F148" s="203">
        <f>'ID and Local Area'!$F17</f>
        <v>44835</v>
      </c>
      <c r="G148" s="294">
        <f>SUMIFS(I_Local_Res_2022!$R:$R, I_Local_Res_2022!$H:$H, "Y", I_Local_Res_2022!$D:$D, $A$136)*$G$138</f>
        <v>0</v>
      </c>
    </row>
    <row r="149" spans="1:7" ht="16.5" customHeight="1" x14ac:dyDescent="0.4">
      <c r="A149" s="203">
        <f>'ID and Local Area'!F18</f>
        <v>44866</v>
      </c>
      <c r="B149" s="223">
        <f>SUMIF(I_Local_Res_2022!$D:$D,$A$136,I_Local_Res_2022!$S:$S)+'LSE Allocations'!$K$67+$G149</f>
        <v>0</v>
      </c>
      <c r="C149" s="325"/>
      <c r="D149" s="159" t="str">
        <f t="shared" si="8"/>
        <v>Compliant</v>
      </c>
      <c r="F149" s="203">
        <f>'ID and Local Area'!$F18</f>
        <v>44866</v>
      </c>
      <c r="G149" s="294">
        <f>SUMIFS(I_Local_Res_2022!$S:$S, I_Local_Res_2022!$H:$H, "Y", I_Local_Res_2022!$D:$D, $A$136)*$G$138</f>
        <v>0</v>
      </c>
    </row>
    <row r="150" spans="1:7" ht="15" x14ac:dyDescent="0.4">
      <c r="A150" s="203">
        <f>'ID and Local Area'!F19</f>
        <v>44896</v>
      </c>
      <c r="B150" s="223">
        <f>SUMIF(I_Local_Res_2022!$D:$D,$A$136,I_Local_Res_2022!$T:$T)+'LSE Allocations'!$K$67+$G150</f>
        <v>0</v>
      </c>
      <c r="C150" s="326"/>
      <c r="D150" s="159" t="str">
        <f t="shared" si="8"/>
        <v>Compliant</v>
      </c>
      <c r="F150" s="203">
        <f>'ID and Local Area'!$F19</f>
        <v>44896</v>
      </c>
      <c r="G150" s="294">
        <f>SUMIFS(I_Local_Res_2022!$T:$T, I_Local_Res_2022!$H:$H, "Y", I_Local_Res_2022!$D:$D, $A$136)*$G$138</f>
        <v>0</v>
      </c>
    </row>
    <row r="151" spans="1:7" ht="15" customHeight="1" thickBot="1" x14ac:dyDescent="0.45">
      <c r="A151" s="205"/>
      <c r="B151" s="50"/>
      <c r="C151" s="50"/>
      <c r="D151" s="51"/>
      <c r="E151" s="181"/>
      <c r="F151" s="181"/>
    </row>
    <row r="152" spans="1:7" ht="19.5" customHeight="1" thickBot="1" x14ac:dyDescent="0.45">
      <c r="A152" s="193" t="s">
        <v>2026</v>
      </c>
      <c r="B152" s="188"/>
      <c r="C152" s="188"/>
      <c r="D152" s="189"/>
    </row>
    <row r="153" spans="1:7" ht="50.1" customHeight="1" thickBot="1" x14ac:dyDescent="0.45">
      <c r="A153" s="321" t="str">
        <f>"Summary Table 10
Local RAR for "&amp;$A152&amp;" Local Area (MW)"</f>
        <v>Summary Table 10
Local RAR for NCNB Local Area (MW)</v>
      </c>
      <c r="B153" s="322"/>
      <c r="C153" s="322"/>
      <c r="D153" s="323"/>
    </row>
    <row r="154" spans="1:7" ht="81" customHeight="1" thickBot="1" x14ac:dyDescent="0.45">
      <c r="A154" s="168" t="s">
        <v>302</v>
      </c>
      <c r="B154" s="222" t="str">
        <f>"Total Procurement in "&amp;$A152&amp;" Local Area (Includes DR)"</f>
        <v>Total Procurement in NCNB Local Area (Includes DR)</v>
      </c>
      <c r="C154" s="172" t="str">
        <f>$A152&amp;" Local RAR -RMR and CAM"</f>
        <v>NCNB Local RAR -RMR and CAM</v>
      </c>
      <c r="D154" s="173" t="str">
        <f xml:space="preserve"> "Compliance Status:
'Compliant'  when "&amp; A152 &amp;"  Local RAR (net of RMR &amp; CAM allocations) is less than Monthly Total Procurement in that Area"</f>
        <v>Compliance Status:
'Compliant'  when NCNB  Local RAR (net of RMR &amp; CAM allocations) is less than Monthly Total Procurement in that Area</v>
      </c>
      <c r="F154" s="170" t="s">
        <v>2163</v>
      </c>
      <c r="G154" s="293">
        <v>0.03</v>
      </c>
    </row>
    <row r="155" spans="1:7" ht="16.5" customHeight="1" x14ac:dyDescent="0.4">
      <c r="A155" s="203">
        <f>'ID and Local Area'!F8</f>
        <v>44562</v>
      </c>
      <c r="B155" s="223">
        <f>SUMIF(I_Local_Res_2022!$D:$D,$A$152,I_Local_Res_2022!$I:$I)+'LSE Allocations'!$K$68+$G155</f>
        <v>0</v>
      </c>
      <c r="C155" s="224">
        <f>ROUND(VLOOKUP(A152,'LSE Allocations'!$D$107:$K$116,2,FALSE),0)</f>
        <v>0</v>
      </c>
      <c r="D155" s="159" t="str">
        <f>IF(B155-$C$155&gt;=0,"Compliant","Non-Compliant")</f>
        <v>Compliant</v>
      </c>
      <c r="F155" s="203">
        <f>'ID and Local Area'!$F8</f>
        <v>44562</v>
      </c>
      <c r="G155" s="294">
        <f>SUMIFS(I_Local_Res_2022!$I:$I, I_Local_Res_2022!$H:$H, "Y", I_Local_Res_2022!$D:$D, $A$152)*$G$154</f>
        <v>0</v>
      </c>
    </row>
    <row r="156" spans="1:7" ht="15" x14ac:dyDescent="0.4">
      <c r="A156" s="203">
        <f>'ID and Local Area'!F9</f>
        <v>44593</v>
      </c>
      <c r="B156" s="223">
        <f>SUMIF(I_Local_Res_2022!$D:$D,$A$152,I_Local_Res_2022!$J:$J)+'LSE Allocations'!$K$68+$G156</f>
        <v>0</v>
      </c>
      <c r="C156" s="324"/>
      <c r="D156" s="159" t="str">
        <f t="shared" ref="D156:D166" si="9">IF(B156-$C$155&gt;=0,"Compliant","Non-Compliant")</f>
        <v>Compliant</v>
      </c>
      <c r="F156" s="203">
        <f>'ID and Local Area'!$F9</f>
        <v>44593</v>
      </c>
      <c r="G156" s="294">
        <f>SUMIFS(I_Local_Res_2022!$J:$J, I_Local_Res_2022!$H:$H, "Y", I_Local_Res_2022!$D:$D, $A$152)*$G$154</f>
        <v>0</v>
      </c>
    </row>
    <row r="157" spans="1:7" ht="15.75" customHeight="1" x14ac:dyDescent="0.4">
      <c r="A157" s="203">
        <f>'ID and Local Area'!F10</f>
        <v>44621</v>
      </c>
      <c r="B157" s="223">
        <f>SUMIF(I_Local_Res_2022!$D:$D,$A$152,I_Local_Res_2022!$K:$K)+'LSE Allocations'!$K$68+$G157</f>
        <v>0</v>
      </c>
      <c r="C157" s="325"/>
      <c r="D157" s="159" t="str">
        <f t="shared" si="9"/>
        <v>Compliant</v>
      </c>
      <c r="F157" s="203">
        <f>'ID and Local Area'!$F10</f>
        <v>44621</v>
      </c>
      <c r="G157" s="294">
        <f>SUMIFS(I_Local_Res_2022!$K:$K, I_Local_Res_2022!$H:$H, "Y", I_Local_Res_2022!$D:$D, $A$152)*$G$154</f>
        <v>0</v>
      </c>
    </row>
    <row r="158" spans="1:7" ht="14.25" customHeight="1" x14ac:dyDescent="0.4">
      <c r="A158" s="203">
        <f>'ID and Local Area'!F11</f>
        <v>44652</v>
      </c>
      <c r="B158" s="223">
        <f>SUMIF(I_Local_Res_2022!$D:$D,$A$152,I_Local_Res_2022!$L:$L)+'LSE Allocations'!$K$68+$G158</f>
        <v>0</v>
      </c>
      <c r="C158" s="325"/>
      <c r="D158" s="159" t="str">
        <f t="shared" si="9"/>
        <v>Compliant</v>
      </c>
      <c r="F158" s="203">
        <f>'ID and Local Area'!$F11</f>
        <v>44652</v>
      </c>
      <c r="G158" s="294">
        <f>SUMIFS(I_Local_Res_2022!$L:$L, I_Local_Res_2022!$H:$H, "Y", I_Local_Res_2022!$D:$D, $A$152)*$G$154</f>
        <v>0</v>
      </c>
    </row>
    <row r="159" spans="1:7" ht="15" customHeight="1" x14ac:dyDescent="0.4">
      <c r="A159" s="203">
        <f>'ID and Local Area'!F12</f>
        <v>44682</v>
      </c>
      <c r="B159" s="223">
        <f>SUMIF(I_Local_Res_2022!$D:$D,$A$152,I_Local_Res_2022!$M:$M)+'LSE Allocations'!$K$68+$G159</f>
        <v>0</v>
      </c>
      <c r="C159" s="325"/>
      <c r="D159" s="159" t="str">
        <f t="shared" si="9"/>
        <v>Compliant</v>
      </c>
      <c r="F159" s="203">
        <f>'ID and Local Area'!$F12</f>
        <v>44682</v>
      </c>
      <c r="G159" s="294">
        <f>SUMIFS(I_Local_Res_2022!$M:$M, I_Local_Res_2022!$H:$H, "Y", I_Local_Res_2022!$D:$D, $A$152)*$G$154</f>
        <v>0</v>
      </c>
    </row>
    <row r="160" spans="1:7" ht="14.25" customHeight="1" x14ac:dyDescent="0.4">
      <c r="A160" s="203">
        <f>'ID and Local Area'!F13</f>
        <v>44713</v>
      </c>
      <c r="B160" s="223">
        <f>SUMIF(I_Local_Res_2022!$D:$D,$A$152,I_Local_Res_2022!$N:$N)+'LSE Allocations'!$K$68+$G160</f>
        <v>0</v>
      </c>
      <c r="C160" s="325"/>
      <c r="D160" s="159" t="str">
        <f t="shared" si="9"/>
        <v>Compliant</v>
      </c>
      <c r="F160" s="203">
        <f>'ID and Local Area'!$F13</f>
        <v>44713</v>
      </c>
      <c r="G160" s="294">
        <f>SUMIFS(I_Local_Res_2022!$N:$N, I_Local_Res_2022!$H:$H, "Y", I_Local_Res_2022!$D:$D, $A$152)*$G$154</f>
        <v>0</v>
      </c>
    </row>
    <row r="161" spans="1:7" ht="15" customHeight="1" x14ac:dyDescent="0.4">
      <c r="A161" s="203">
        <f>'ID and Local Area'!F14</f>
        <v>44743</v>
      </c>
      <c r="B161" s="223">
        <f>SUMIF(I_Local_Res_2022!$D:$D,$A$152,I_Local_Res_2022!$O:$O)+'LSE Allocations'!$K$68+$G161</f>
        <v>0</v>
      </c>
      <c r="C161" s="325"/>
      <c r="D161" s="159" t="str">
        <f t="shared" si="9"/>
        <v>Compliant</v>
      </c>
      <c r="F161" s="203">
        <f>'ID and Local Area'!$F14</f>
        <v>44743</v>
      </c>
      <c r="G161" s="294">
        <f>SUMIFS(I_Local_Res_2022!$O:$O, I_Local_Res_2022!$H:$H, "Y", I_Local_Res_2022!$D:$D, $A$152)*$G$154</f>
        <v>0</v>
      </c>
    </row>
    <row r="162" spans="1:7" ht="15" x14ac:dyDescent="0.4">
      <c r="A162" s="203">
        <f>'ID and Local Area'!F15</f>
        <v>44774</v>
      </c>
      <c r="B162" s="223">
        <f>SUMIF(I_Local_Res_2022!$D:$D,$A$152,I_Local_Res_2022!$P:$P)+'LSE Allocations'!$K$68+$G162</f>
        <v>0</v>
      </c>
      <c r="C162" s="325"/>
      <c r="D162" s="159" t="str">
        <f t="shared" si="9"/>
        <v>Compliant</v>
      </c>
      <c r="F162" s="203">
        <f>'ID and Local Area'!$F15</f>
        <v>44774</v>
      </c>
      <c r="G162" s="294">
        <f>SUMIFS(I_Local_Res_2022!$P:$P, I_Local_Res_2022!$H:$H, "Y", I_Local_Res_2022!$D:$D, $A$1352)*$G$154</f>
        <v>0</v>
      </c>
    </row>
    <row r="163" spans="1:7" ht="15" customHeight="1" x14ac:dyDescent="0.4">
      <c r="A163" s="203">
        <f>'ID and Local Area'!F16</f>
        <v>44805</v>
      </c>
      <c r="B163" s="223">
        <f>SUMIF(I_Local_Res_2022!$D:$D,$A$152,I_Local_Res_2022!$Q:$Q)+'LSE Allocations'!$K$68+$G163</f>
        <v>0</v>
      </c>
      <c r="C163" s="325"/>
      <c r="D163" s="159" t="str">
        <f t="shared" si="9"/>
        <v>Compliant</v>
      </c>
      <c r="F163" s="203">
        <f>'ID and Local Area'!$F16</f>
        <v>44805</v>
      </c>
      <c r="G163" s="294">
        <f>SUMIFS(I_Local_Res_2022!$Q:$Q, I_Local_Res_2022!$H:$H, "Y", I_Local_Res_2022!$D:$D, $A$152)*$G$154</f>
        <v>0</v>
      </c>
    </row>
    <row r="164" spans="1:7" ht="15" customHeight="1" x14ac:dyDescent="0.4">
      <c r="A164" s="203">
        <f>'ID and Local Area'!F17</f>
        <v>44835</v>
      </c>
      <c r="B164" s="223">
        <f>SUMIF(I_Local_Res_2022!$D:$D,$A$152,I_Local_Res_2022!$R:$R)+'LSE Allocations'!$K$68+$G164</f>
        <v>0</v>
      </c>
      <c r="C164" s="325"/>
      <c r="D164" s="159" t="str">
        <f t="shared" si="9"/>
        <v>Compliant</v>
      </c>
      <c r="F164" s="203">
        <f>'ID and Local Area'!$F17</f>
        <v>44835</v>
      </c>
      <c r="G164" s="294">
        <f>SUMIFS(I_Local_Res_2022!$R:$R, I_Local_Res_2022!$H:$H, "Y", I_Local_Res_2022!$D:$D, $A$152)*$G$154</f>
        <v>0</v>
      </c>
    </row>
    <row r="165" spans="1:7" ht="15" customHeight="1" x14ac:dyDescent="0.4">
      <c r="A165" s="203">
        <f>'ID and Local Area'!F18</f>
        <v>44866</v>
      </c>
      <c r="B165" s="223">
        <f>SUMIF(I_Local_Res_2022!$D:$D,$A$152,I_Local_Res_2022!$S:$S)+'LSE Allocations'!$K$68+$G165</f>
        <v>0</v>
      </c>
      <c r="C165" s="325"/>
      <c r="D165" s="159" t="str">
        <f t="shared" si="9"/>
        <v>Compliant</v>
      </c>
      <c r="F165" s="203">
        <f>'ID and Local Area'!$F18</f>
        <v>44866</v>
      </c>
      <c r="G165" s="294">
        <f>SUMIFS(I_Local_Res_2022!$S:$S, I_Local_Res_2022!$H:$H, "Y", I_Local_Res_2022!$D:$D, $A$152)*$G$154</f>
        <v>0</v>
      </c>
    </row>
    <row r="166" spans="1:7" ht="15" customHeight="1" x14ac:dyDescent="0.4">
      <c r="A166" s="203">
        <f>'ID and Local Area'!F19</f>
        <v>44896</v>
      </c>
      <c r="B166" s="223">
        <f>SUMIF(I_Local_Res_2022!$D:$D,$A$152,I_Local_Res_2022!$T:$T)+'LSE Allocations'!$K$68+$G166</f>
        <v>0</v>
      </c>
      <c r="C166" s="326"/>
      <c r="D166" s="159" t="str">
        <f t="shared" si="9"/>
        <v>Compliant</v>
      </c>
      <c r="F166" s="203">
        <f>'ID and Local Area'!$F19</f>
        <v>44896</v>
      </c>
      <c r="G166" s="294">
        <f>SUMIFS(I_Local_Res_2022!$T:$T, I_Local_Res_2022!$H:$H, "Y", I_Local_Res_2022!$D:$D, $A$152)*$G$154</f>
        <v>0</v>
      </c>
    </row>
    <row r="167" spans="1:7" ht="15" customHeight="1" thickBot="1" x14ac:dyDescent="0.45">
      <c r="A167" s="205"/>
      <c r="B167" s="50"/>
      <c r="C167" s="50"/>
      <c r="D167" s="51"/>
      <c r="E167" s="181"/>
      <c r="F167" s="181"/>
    </row>
    <row r="168" spans="1:7" ht="26.25" customHeight="1" thickBot="1" x14ac:dyDescent="0.45">
      <c r="A168" s="291" t="s">
        <v>2161</v>
      </c>
      <c r="B168" s="292"/>
      <c r="C168" s="188"/>
      <c r="D168" s="189"/>
    </row>
    <row r="169" spans="1:7" ht="50.1" customHeight="1" thickBot="1" x14ac:dyDescent="0.45">
      <c r="A169" s="321" t="str">
        <f>"Summary Table 11
Local RAR for "&amp;$A168&amp;" Local Area (MW)"</f>
        <v>Summary Table 11
Local RAR for Cumulative Other PG&amp;E Areas Local Area (MW)</v>
      </c>
      <c r="B169" s="322"/>
      <c r="C169" s="322"/>
      <c r="D169" s="323"/>
    </row>
    <row r="170" spans="1:7" ht="81" customHeight="1" thickBot="1" x14ac:dyDescent="0.45">
      <c r="A170" s="168" t="s">
        <v>302</v>
      </c>
      <c r="B170" s="222" t="str">
        <f>"Total Procurement in "&amp;$A168&amp;" Local Area (Includes DR)"</f>
        <v>Total Procurement in Cumulative Other PG&amp;E Areas Local Area (Includes DR)</v>
      </c>
      <c r="C170" s="172" t="str">
        <f>$A168&amp;" Local RAR -RMR and CAM"</f>
        <v>Cumulative Other PG&amp;E Areas Local RAR -RMR and CAM</v>
      </c>
      <c r="D170" s="173" t="str">
        <f xml:space="preserve"> "Compliance Status:
'Compliant'  when "&amp; A168 &amp;"  Local RAR (net of RMR &amp; CAM allocations) is less than Monthly Total Procurement in that Area"</f>
        <v>Compliance Status:
'Compliant'  when Cumulative Other PG&amp;E Areas  Local RAR (net of RMR &amp; CAM allocations) is less than Monthly Total Procurement in that Area</v>
      </c>
    </row>
    <row r="171" spans="1:7" ht="16.5" customHeight="1" x14ac:dyDescent="0.4">
      <c r="A171" s="203">
        <f>'ID and Local Area'!F8</f>
        <v>44562</v>
      </c>
      <c r="B171" s="223">
        <f>SUM(B75, B91, B107, B123, B139, B155)</f>
        <v>0</v>
      </c>
      <c r="C171" s="224">
        <f>SUM(C75, C91, C107, C123, C139, C155)</f>
        <v>0</v>
      </c>
      <c r="D171" s="159" t="str">
        <f>IF(B171-$C$171&gt;=0,"Compliant","Non-Compliant")</f>
        <v>Compliant</v>
      </c>
    </row>
    <row r="172" spans="1:7" ht="15" x14ac:dyDescent="0.4">
      <c r="A172" s="203">
        <f>'ID and Local Area'!F9</f>
        <v>44593</v>
      </c>
      <c r="B172" s="223">
        <f t="shared" ref="B172:B182" si="10">SUM(B76, B92, B108, B124, B140, B156)</f>
        <v>0</v>
      </c>
      <c r="C172" s="324"/>
      <c r="D172" s="159" t="str">
        <f t="shared" ref="D172:D182" si="11">IF(B172-$C$171&gt;=0,"Compliant","Non-Compliant")</f>
        <v>Compliant</v>
      </c>
    </row>
    <row r="173" spans="1:7" ht="15.75" customHeight="1" x14ac:dyDescent="0.4">
      <c r="A173" s="203">
        <f>'ID and Local Area'!F10</f>
        <v>44621</v>
      </c>
      <c r="B173" s="223">
        <f t="shared" si="10"/>
        <v>0</v>
      </c>
      <c r="C173" s="325"/>
      <c r="D173" s="159" t="str">
        <f t="shared" si="11"/>
        <v>Compliant</v>
      </c>
    </row>
    <row r="174" spans="1:7" ht="14.25" customHeight="1" x14ac:dyDescent="0.4">
      <c r="A174" s="203">
        <f>'ID and Local Area'!F11</f>
        <v>44652</v>
      </c>
      <c r="B174" s="223">
        <f t="shared" si="10"/>
        <v>0</v>
      </c>
      <c r="C174" s="325"/>
      <c r="D174" s="159" t="str">
        <f t="shared" si="11"/>
        <v>Compliant</v>
      </c>
    </row>
    <row r="175" spans="1:7" ht="15" customHeight="1" x14ac:dyDescent="0.4">
      <c r="A175" s="203">
        <f>'ID and Local Area'!F12</f>
        <v>44682</v>
      </c>
      <c r="B175" s="223">
        <f t="shared" si="10"/>
        <v>0</v>
      </c>
      <c r="C175" s="325"/>
      <c r="D175" s="159" t="str">
        <f t="shared" si="11"/>
        <v>Compliant</v>
      </c>
    </row>
    <row r="176" spans="1:7" ht="14.25" customHeight="1" x14ac:dyDescent="0.4">
      <c r="A176" s="203">
        <f>'ID and Local Area'!F13</f>
        <v>44713</v>
      </c>
      <c r="B176" s="223">
        <f t="shared" si="10"/>
        <v>0</v>
      </c>
      <c r="C176" s="325"/>
      <c r="D176" s="159" t="str">
        <f t="shared" si="11"/>
        <v>Compliant</v>
      </c>
    </row>
    <row r="177" spans="1:4" ht="15" customHeight="1" x14ac:dyDescent="0.4">
      <c r="A177" s="203">
        <f>'ID and Local Area'!F14</f>
        <v>44743</v>
      </c>
      <c r="B177" s="223">
        <f t="shared" si="10"/>
        <v>0</v>
      </c>
      <c r="C177" s="325"/>
      <c r="D177" s="159" t="str">
        <f t="shared" si="11"/>
        <v>Compliant</v>
      </c>
    </row>
    <row r="178" spans="1:4" ht="15" x14ac:dyDescent="0.4">
      <c r="A178" s="203">
        <f>'ID and Local Area'!F15</f>
        <v>44774</v>
      </c>
      <c r="B178" s="223">
        <f t="shared" si="10"/>
        <v>0</v>
      </c>
      <c r="C178" s="325"/>
      <c r="D178" s="159" t="str">
        <f t="shared" si="11"/>
        <v>Compliant</v>
      </c>
    </row>
    <row r="179" spans="1:4" ht="15" customHeight="1" x14ac:dyDescent="0.4">
      <c r="A179" s="203">
        <f>'ID and Local Area'!F16</f>
        <v>44805</v>
      </c>
      <c r="B179" s="223">
        <f t="shared" si="10"/>
        <v>0</v>
      </c>
      <c r="C179" s="325"/>
      <c r="D179" s="159" t="str">
        <f t="shared" si="11"/>
        <v>Compliant</v>
      </c>
    </row>
    <row r="180" spans="1:4" ht="15" customHeight="1" x14ac:dyDescent="0.4">
      <c r="A180" s="203">
        <f>'ID and Local Area'!F17</f>
        <v>44835</v>
      </c>
      <c r="B180" s="223">
        <f t="shared" si="10"/>
        <v>0</v>
      </c>
      <c r="C180" s="325"/>
      <c r="D180" s="159" t="str">
        <f t="shared" si="11"/>
        <v>Compliant</v>
      </c>
    </row>
    <row r="181" spans="1:4" ht="15" customHeight="1" x14ac:dyDescent="0.4">
      <c r="A181" s="203">
        <f>'ID and Local Area'!F18</f>
        <v>44866</v>
      </c>
      <c r="B181" s="223">
        <f t="shared" si="10"/>
        <v>0</v>
      </c>
      <c r="C181" s="325"/>
      <c r="D181" s="159" t="str">
        <f t="shared" si="11"/>
        <v>Compliant</v>
      </c>
    </row>
    <row r="182" spans="1:4" ht="15" customHeight="1" thickBot="1" x14ac:dyDescent="0.45">
      <c r="A182" s="203">
        <f>'ID and Local Area'!F19</f>
        <v>44896</v>
      </c>
      <c r="B182" s="223">
        <f t="shared" si="10"/>
        <v>0</v>
      </c>
      <c r="C182" s="326"/>
      <c r="D182" s="159" t="str">
        <f t="shared" si="11"/>
        <v>Compliant</v>
      </c>
    </row>
    <row r="183" spans="1:4" s="272" customFormat="1" ht="15" customHeight="1" thickBot="1" x14ac:dyDescent="0.45">
      <c r="A183" s="269" t="s">
        <v>2048</v>
      </c>
      <c r="B183" s="270"/>
      <c r="C183" s="270"/>
      <c r="D183" s="271"/>
    </row>
    <row r="184" spans="1:4" s="272" customFormat="1" ht="15" customHeight="1" thickBot="1" x14ac:dyDescent="0.45">
      <c r="A184" s="330" t="s">
        <v>2149</v>
      </c>
      <c r="B184" s="331"/>
      <c r="C184" s="331"/>
      <c r="D184" s="332"/>
    </row>
    <row r="185" spans="1:4" s="272" customFormat="1" ht="77.25" customHeight="1" thickBot="1" x14ac:dyDescent="0.45">
      <c r="A185" s="273" t="s">
        <v>302</v>
      </c>
      <c r="B185" s="274" t="s">
        <v>2049</v>
      </c>
      <c r="C185" s="275" t="s">
        <v>2050</v>
      </c>
      <c r="D185" s="276" t="str">
        <f xml:space="preserve"> "Compliance Status:
'Compliant'  when "&amp; A183 &amp; " RAR (net of CAM allocations) is less than monthly Total Procurement"</f>
        <v>Compliance Status:
'Compliant'  when Flexible  RAR (net of CAM allocations) is less than monthly Total Procurement</v>
      </c>
    </row>
    <row r="186" spans="1:4" s="272" customFormat="1" ht="15" customHeight="1" x14ac:dyDescent="0.4">
      <c r="A186" s="277">
        <f>'ID and Local Area'!F8</f>
        <v>44562</v>
      </c>
      <c r="B186" s="278">
        <f>'III_Committed Flexible_res'!G$4</f>
        <v>0</v>
      </c>
      <c r="C186" s="279">
        <f>ROUND(HLOOKUP(A186,'LSE Allocations'!$D$143:$O$147,5,FALSE)*0.9,0)</f>
        <v>0</v>
      </c>
      <c r="D186" s="280" t="str">
        <f>IF($B186-$C186&gt;=0,"Compliant","Non-Compliant")</f>
        <v>Compliant</v>
      </c>
    </row>
    <row r="187" spans="1:4" s="272" customFormat="1" ht="15" customHeight="1" x14ac:dyDescent="0.4">
      <c r="A187" s="277">
        <f>'ID and Local Area'!F9</f>
        <v>44593</v>
      </c>
      <c r="B187" s="278">
        <f>'III_Committed Flexible_res'!H$4</f>
        <v>0</v>
      </c>
      <c r="C187" s="279">
        <f>ROUND(HLOOKUP(A187,'LSE Allocations'!$D$143:$O$147,5,FALSE)*0.9,0)</f>
        <v>0</v>
      </c>
      <c r="D187" s="280" t="str">
        <f>IF($B187-$C187&gt;=0,"Compliant","Non-Compliant")</f>
        <v>Compliant</v>
      </c>
    </row>
    <row r="188" spans="1:4" s="272" customFormat="1" ht="15" customHeight="1" x14ac:dyDescent="0.4">
      <c r="A188" s="277">
        <f>'ID and Local Area'!F10</f>
        <v>44621</v>
      </c>
      <c r="B188" s="278">
        <f>'III_Committed Flexible_res'!I$4</f>
        <v>0</v>
      </c>
      <c r="C188" s="279">
        <f>ROUND(HLOOKUP(A188,'LSE Allocations'!$D$143:$O$147,5,FALSE)*0.9,0)</f>
        <v>0</v>
      </c>
      <c r="D188" s="280" t="str">
        <f t="shared" ref="D188:D197" si="12">IF($B188-$C188&gt;=0,"Compliant","Non-Compliant")</f>
        <v>Compliant</v>
      </c>
    </row>
    <row r="189" spans="1:4" s="272" customFormat="1" ht="15" customHeight="1" x14ac:dyDescent="0.4">
      <c r="A189" s="277">
        <f>'ID and Local Area'!F11</f>
        <v>44652</v>
      </c>
      <c r="B189" s="278">
        <f>'III_Committed Flexible_res'!J$4</f>
        <v>0</v>
      </c>
      <c r="C189" s="279">
        <f>ROUND(HLOOKUP(A189,'LSE Allocations'!$D$143:$O$147,5,FALSE)*0.9,0)</f>
        <v>0</v>
      </c>
      <c r="D189" s="280" t="str">
        <f t="shared" si="12"/>
        <v>Compliant</v>
      </c>
    </row>
    <row r="190" spans="1:4" s="272" customFormat="1" ht="15" customHeight="1" x14ac:dyDescent="0.4">
      <c r="A190" s="277">
        <f>'ID and Local Area'!F12</f>
        <v>44682</v>
      </c>
      <c r="B190" s="278">
        <f>'III_Committed Flexible_res'!K$4</f>
        <v>0</v>
      </c>
      <c r="C190" s="279">
        <f>ROUND(HLOOKUP(A190,'LSE Allocations'!$D$143:$O$147,5,FALSE)*0.9,0)</f>
        <v>0</v>
      </c>
      <c r="D190" s="280" t="str">
        <f t="shared" si="12"/>
        <v>Compliant</v>
      </c>
    </row>
    <row r="191" spans="1:4" s="272" customFormat="1" ht="15" customHeight="1" x14ac:dyDescent="0.4">
      <c r="A191" s="277">
        <f>'ID and Local Area'!F13</f>
        <v>44713</v>
      </c>
      <c r="B191" s="278">
        <f>'III_Committed Flexible_res'!L$4</f>
        <v>0</v>
      </c>
      <c r="C191" s="279">
        <f>ROUND(HLOOKUP(A191,'LSE Allocations'!$D$143:$O$147,5,FALSE)*0.9,0)</f>
        <v>0</v>
      </c>
      <c r="D191" s="280" t="str">
        <f t="shared" si="12"/>
        <v>Compliant</v>
      </c>
    </row>
    <row r="192" spans="1:4" s="272" customFormat="1" ht="15" customHeight="1" x14ac:dyDescent="0.4">
      <c r="A192" s="277">
        <f>'ID and Local Area'!F14</f>
        <v>44743</v>
      </c>
      <c r="B192" s="278">
        <f>'III_Committed Flexible_res'!M$4</f>
        <v>0</v>
      </c>
      <c r="C192" s="279">
        <f>ROUND(HLOOKUP(A192,'LSE Allocations'!$D$143:$O$147,5,FALSE)*0.9,0)</f>
        <v>0</v>
      </c>
      <c r="D192" s="280" t="str">
        <f t="shared" si="12"/>
        <v>Compliant</v>
      </c>
    </row>
    <row r="193" spans="1:6" s="272" customFormat="1" ht="15" customHeight="1" x14ac:dyDescent="0.4">
      <c r="A193" s="277">
        <f>'ID and Local Area'!F15</f>
        <v>44774</v>
      </c>
      <c r="B193" s="278">
        <f>'III_Committed Flexible_res'!N$4</f>
        <v>0</v>
      </c>
      <c r="C193" s="279">
        <f>ROUND(HLOOKUP(A193,'LSE Allocations'!$D$143:$O$147,5,FALSE)*0.9,0)</f>
        <v>0</v>
      </c>
      <c r="D193" s="280" t="str">
        <f t="shared" si="12"/>
        <v>Compliant</v>
      </c>
    </row>
    <row r="194" spans="1:6" s="272" customFormat="1" ht="15" customHeight="1" x14ac:dyDescent="0.4">
      <c r="A194" s="277">
        <f>'ID and Local Area'!F16</f>
        <v>44805</v>
      </c>
      <c r="B194" s="278">
        <f>'III_Committed Flexible_res'!O$4</f>
        <v>0</v>
      </c>
      <c r="C194" s="279">
        <f>ROUND(HLOOKUP(A194,'LSE Allocations'!$D$143:$O$147,5,FALSE)*0.9,0)</f>
        <v>0</v>
      </c>
      <c r="D194" s="280" t="str">
        <f t="shared" si="12"/>
        <v>Compliant</v>
      </c>
    </row>
    <row r="195" spans="1:6" s="272" customFormat="1" ht="15" customHeight="1" x14ac:dyDescent="0.4">
      <c r="A195" s="277">
        <f>'ID and Local Area'!F17</f>
        <v>44835</v>
      </c>
      <c r="B195" s="278">
        <f>'III_Committed Flexible_res'!P$4</f>
        <v>0</v>
      </c>
      <c r="C195" s="279">
        <f>ROUND(HLOOKUP(A195,'LSE Allocations'!$D$143:$O$147,5,FALSE)*0.9,0)</f>
        <v>0</v>
      </c>
      <c r="D195" s="280" t="str">
        <f t="shared" si="12"/>
        <v>Compliant</v>
      </c>
    </row>
    <row r="196" spans="1:6" s="272" customFormat="1" ht="15" customHeight="1" x14ac:dyDescent="0.4">
      <c r="A196" s="277">
        <f>'ID and Local Area'!F18</f>
        <v>44866</v>
      </c>
      <c r="B196" s="278">
        <f>'III_Committed Flexible_res'!Q$4</f>
        <v>0</v>
      </c>
      <c r="C196" s="279">
        <f>ROUND(HLOOKUP(A196,'LSE Allocations'!$D$143:$O$147,5,FALSE)*0.9,0)</f>
        <v>0</v>
      </c>
      <c r="D196" s="280" t="str">
        <f t="shared" si="12"/>
        <v>Compliant</v>
      </c>
    </row>
    <row r="197" spans="1:6" s="272" customFormat="1" ht="15" customHeight="1" thickBot="1" x14ac:dyDescent="0.45">
      <c r="A197" s="277">
        <f>'ID and Local Area'!F19</f>
        <v>44896</v>
      </c>
      <c r="B197" s="278">
        <f>'III_Committed Flexible_res'!R$4</f>
        <v>0</v>
      </c>
      <c r="C197" s="279">
        <f>ROUND(HLOOKUP(A197,'LSE Allocations'!$D$143:$O$147,5,FALSE)*0.9,0)</f>
        <v>0</v>
      </c>
      <c r="D197" s="281" t="str">
        <f t="shared" si="12"/>
        <v>Compliant</v>
      </c>
    </row>
    <row r="198" spans="1:6" ht="25.5" customHeight="1" thickBot="1" x14ac:dyDescent="0.45"/>
    <row r="199" spans="1:6" ht="30" customHeight="1" thickBot="1" x14ac:dyDescent="0.45">
      <c r="A199" s="318" t="s">
        <v>693</v>
      </c>
      <c r="B199" s="319"/>
      <c r="C199" s="319"/>
      <c r="D199" s="319"/>
      <c r="E199" s="319"/>
      <c r="F199" s="320"/>
    </row>
    <row r="200" spans="1:6" ht="40.5" customHeight="1" x14ac:dyDescent="0.4">
      <c r="A200" s="327" t="s">
        <v>2150</v>
      </c>
      <c r="B200" s="328"/>
      <c r="C200" s="328"/>
      <c r="D200" s="328"/>
      <c r="E200" s="328"/>
      <c r="F200" s="329"/>
    </row>
    <row r="201" spans="1:6" ht="50.1" customHeight="1" x14ac:dyDescent="0.4">
      <c r="A201" s="196">
        <f>'ID and Local Area'!$F$8</f>
        <v>44562</v>
      </c>
      <c r="B201" s="175" t="s">
        <v>5</v>
      </c>
      <c r="C201" s="157" t="s">
        <v>6</v>
      </c>
      <c r="D201" s="157" t="s">
        <v>7</v>
      </c>
      <c r="E201" s="157" t="s">
        <v>687</v>
      </c>
      <c r="F201" s="197" t="s">
        <v>9</v>
      </c>
    </row>
    <row r="202" spans="1:6" ht="50.1" customHeight="1" x14ac:dyDescent="0.4">
      <c r="A202" s="206" t="s">
        <v>19</v>
      </c>
      <c r="B202" s="175" t="str">
        <f>'ID and Local Area'!$L$30</f>
        <v>At Least 40%</v>
      </c>
      <c r="C202" s="157">
        <f>HLOOKUP(A201,'LSE Allocations'!$D$143:$O$147,2,FALSE)</f>
        <v>0</v>
      </c>
      <c r="D202" s="157">
        <f>SUMIF(Flex_cat,1,Jan_Flex)</f>
        <v>0</v>
      </c>
      <c r="E202" s="157">
        <f>D202</f>
        <v>0</v>
      </c>
      <c r="F202" s="197" t="str">
        <f>IF(D202&gt;=C202, ROUND(D202-C202,2) &amp; " MW Over Min", ROUND(C202 -D202,2)&amp; " MW Under Min")</f>
        <v>0 MW Over Min</v>
      </c>
    </row>
    <row r="203" spans="1:6" ht="50.1" customHeight="1" x14ac:dyDescent="0.4">
      <c r="A203" s="198" t="s">
        <v>688</v>
      </c>
      <c r="B203" s="164" t="str">
        <f>'ID and Local Area'!$L$31 &amp; " (Cummulative Max)"</f>
        <v>Up to 55% for cat 2 &amp; 3 (Cummulative Max)</v>
      </c>
      <c r="C203" s="164">
        <f>HLOOKUP(A201,'LSE Allocations'!$D$143:$O$147,3,FALSE)+C204</f>
        <v>0</v>
      </c>
      <c r="D203" s="164">
        <f>SUMIF(Flex_cat,2,Jan_Flex)+E204</f>
        <v>0</v>
      </c>
      <c r="E203" s="164">
        <f>IF(D203&lt;=C203,D203,C203)</f>
        <v>0</v>
      </c>
      <c r="F203" s="160" t="str">
        <f>IF(C203-D203=0,"At Maximum",IF(E203-D203&gt;=0,ROUND(C203-E203,2)&amp;" MW Under Max",ROUND(D203-E203,2)&amp;" MW Over Max"))</f>
        <v>At Maximum</v>
      </c>
    </row>
    <row r="204" spans="1:6" ht="50.1" customHeight="1" x14ac:dyDescent="0.4">
      <c r="A204" s="198" t="s">
        <v>20</v>
      </c>
      <c r="B204" s="164" t="s">
        <v>4</v>
      </c>
      <c r="C204" s="164">
        <f>HLOOKUP(A201,'LSE Allocations'!$D$143:$O$147,4,FALSE)</f>
        <v>0</v>
      </c>
      <c r="D204" s="164">
        <f>SUMIF(Flex_cat,3,Jan_Flex)</f>
        <v>0</v>
      </c>
      <c r="E204" s="164">
        <f>IF(D204&lt;=C204,D204,C204)</f>
        <v>0</v>
      </c>
      <c r="F204" s="160" t="str">
        <f>IF(C204-D204=0,"At Maximum",IF(D204-C204&lt;=0, ROUND(C204-D204,2)&amp;" MW Under Max",ROUND(D204-C204,2)&amp;" MW Over Max"))</f>
        <v>At Maximum</v>
      </c>
    </row>
    <row r="205" spans="1:6" ht="39.4" x14ac:dyDescent="0.4">
      <c r="A205" s="198" t="s">
        <v>21</v>
      </c>
      <c r="B205" s="158">
        <v>1</v>
      </c>
      <c r="C205" s="164">
        <f>HLOOKUP(A201,'LSE Allocations'!$D$143:$O$147,5,FALSE)</f>
        <v>0</v>
      </c>
      <c r="D205" s="164">
        <f>D204+(D203-E204)+D202</f>
        <v>0</v>
      </c>
      <c r="E205" s="164">
        <f>SUM(E202:E203)</f>
        <v>0</v>
      </c>
      <c r="F205" s="160" t="str">
        <f>IF(E205&gt;=C205, "Meets Monthly Flex RAR",ROUND(C205-E205,2) &amp; " MW Short of Monthly Flex RAR")</f>
        <v>Meets Monthly Flex RAR</v>
      </c>
    </row>
    <row r="206" spans="1:6" ht="50.1" customHeight="1" x14ac:dyDescent="0.4">
      <c r="A206" s="195"/>
      <c r="B206" s="186"/>
      <c r="C206" s="186"/>
      <c r="D206" s="186"/>
      <c r="E206" s="186"/>
      <c r="F206" s="199"/>
    </row>
    <row r="207" spans="1:6" ht="50.1" customHeight="1" x14ac:dyDescent="0.4">
      <c r="A207" s="196">
        <f>'ID and Local Area'!$F$9</f>
        <v>44593</v>
      </c>
      <c r="B207" s="175" t="s">
        <v>5</v>
      </c>
      <c r="C207" s="157" t="s">
        <v>6</v>
      </c>
      <c r="D207" s="157" t="s">
        <v>7</v>
      </c>
      <c r="E207" s="157" t="s">
        <v>8</v>
      </c>
      <c r="F207" s="197" t="s">
        <v>9</v>
      </c>
    </row>
    <row r="208" spans="1:6" ht="50.1" customHeight="1" x14ac:dyDescent="0.4">
      <c r="A208" s="206" t="s">
        <v>19</v>
      </c>
      <c r="B208" s="175" t="str">
        <f>'ID and Local Area'!$L$30</f>
        <v>At Least 40%</v>
      </c>
      <c r="C208" s="157">
        <f>HLOOKUP(A207,'LSE Allocations'!$D$143:$O$147,2,FALSE)</f>
        <v>0</v>
      </c>
      <c r="D208" s="157">
        <f>SUMIF(Flex_cat,1,Feb_Flex)</f>
        <v>0</v>
      </c>
      <c r="E208" s="157">
        <f>D208</f>
        <v>0</v>
      </c>
      <c r="F208" s="197" t="str">
        <f>IF(D208&gt;=C208, ROUND(D208-C208,2) &amp; " MW Over Min", ROUND(C208 -D208,2)&amp; " MW Under Min")</f>
        <v>0 MW Over Min</v>
      </c>
    </row>
    <row r="209" spans="1:6" ht="50.1" customHeight="1" x14ac:dyDescent="0.4">
      <c r="A209" s="198" t="s">
        <v>688</v>
      </c>
      <c r="B209" s="164" t="str">
        <f>'ID and Local Area'!$L$31 &amp; " (Cummulative Max)"</f>
        <v>Up to 55% for cat 2 &amp; 3 (Cummulative Max)</v>
      </c>
      <c r="C209" s="164">
        <f>HLOOKUP(A207,'LSE Allocations'!$D$143:$O$147,3,FALSE)+C210</f>
        <v>0</v>
      </c>
      <c r="D209" s="164">
        <f>SUMIF(Flex_cat,2,Feb_Flex)+E210</f>
        <v>0</v>
      </c>
      <c r="E209" s="164">
        <f>IF(D209&lt;=C209,D209,C209)</f>
        <v>0</v>
      </c>
      <c r="F209" s="160" t="str">
        <f>IF(C209-D209=0,"At Maximum",IF(E209-D209&gt;=0,ROUND(C209-E209,2)&amp;" MW Under Max",ROUND(D209-E209,2)&amp;" MW Over Max"))</f>
        <v>At Maximum</v>
      </c>
    </row>
    <row r="210" spans="1:6" ht="50.1" customHeight="1" x14ac:dyDescent="0.4">
      <c r="A210" s="198" t="s">
        <v>20</v>
      </c>
      <c r="B210" s="164" t="s">
        <v>4</v>
      </c>
      <c r="C210" s="164">
        <f>HLOOKUP(A207,'LSE Allocations'!$D$143:$O$147,4,FALSE)</f>
        <v>0</v>
      </c>
      <c r="D210" s="164">
        <f>SUMIF(Flex_cat,3,Feb_Flex)</f>
        <v>0</v>
      </c>
      <c r="E210" s="164">
        <f>IF(D210&lt;=C210,D210,C210)</f>
        <v>0</v>
      </c>
      <c r="F210" s="160" t="str">
        <f>IF(C210-D210=0,"At Maximum",IF(D210-C210&lt;=0, ROUND(C210-D210,2)&amp;" MW Under Max",ROUND(D210-C210,2)&amp;" MW Over Max"))</f>
        <v>At Maximum</v>
      </c>
    </row>
    <row r="211" spans="1:6" ht="50.1" customHeight="1" x14ac:dyDescent="0.4">
      <c r="A211" s="198" t="s">
        <v>21</v>
      </c>
      <c r="B211" s="158">
        <v>1</v>
      </c>
      <c r="C211" s="164">
        <f>HLOOKUP(A207,'LSE Allocations'!$D$143:$O$147,5,FALSE)</f>
        <v>0</v>
      </c>
      <c r="D211" s="164">
        <f>D210+(D209-E210)+D208</f>
        <v>0</v>
      </c>
      <c r="E211" s="164">
        <f>SUM(E208:E209)</f>
        <v>0</v>
      </c>
      <c r="F211" s="160" t="str">
        <f>IF(E211&gt;=C211, "Meets Monthly Flex RAR",ROUND(C211-E211,2) &amp; " MW Short of Monthly Flex RAR")</f>
        <v>Meets Monthly Flex RAR</v>
      </c>
    </row>
    <row r="212" spans="1:6" ht="50.1" customHeight="1" x14ac:dyDescent="0.4">
      <c r="A212" s="200"/>
      <c r="B212" s="186"/>
      <c r="C212" s="186"/>
      <c r="D212" s="186"/>
      <c r="E212" s="186"/>
      <c r="F212" s="194"/>
    </row>
    <row r="213" spans="1:6" ht="50.1" customHeight="1" x14ac:dyDescent="0.4">
      <c r="A213" s="196">
        <f>'ID and Local Area'!$F$10</f>
        <v>44621</v>
      </c>
      <c r="B213" s="175" t="s">
        <v>5</v>
      </c>
      <c r="C213" s="157" t="s">
        <v>6</v>
      </c>
      <c r="D213" s="157" t="s">
        <v>7</v>
      </c>
      <c r="E213" s="157" t="s">
        <v>8</v>
      </c>
      <c r="F213" s="197" t="s">
        <v>9</v>
      </c>
    </row>
    <row r="214" spans="1:6" ht="50.1" customHeight="1" x14ac:dyDescent="0.4">
      <c r="A214" s="206" t="s">
        <v>19</v>
      </c>
      <c r="B214" s="175" t="str">
        <f>'ID and Local Area'!$L$30</f>
        <v>At Least 40%</v>
      </c>
      <c r="C214" s="157">
        <f>HLOOKUP(A213,'LSE Allocations'!$D$143:$O$147,2,FALSE)</f>
        <v>0</v>
      </c>
      <c r="D214" s="157">
        <f>SUMIF(Flex_cat,1,Mar_Flex)</f>
        <v>0</v>
      </c>
      <c r="E214" s="157">
        <f>D214</f>
        <v>0</v>
      </c>
      <c r="F214" s="197" t="str">
        <f>IF(D214&gt;=C214, ROUND(D214-C214,2) &amp; " MW Over Min", ROUND(C214 -D214,2)&amp; " MW Under Min")</f>
        <v>0 MW Over Min</v>
      </c>
    </row>
    <row r="215" spans="1:6" ht="50.1" customHeight="1" x14ac:dyDescent="0.4">
      <c r="A215" s="198" t="s">
        <v>688</v>
      </c>
      <c r="B215" s="164" t="str">
        <f>'ID and Local Area'!$L$31 &amp; " (Cummulative Max)"</f>
        <v>Up to 55% for cat 2 &amp; 3 (Cummulative Max)</v>
      </c>
      <c r="C215" s="164">
        <f>HLOOKUP(A213,'LSE Allocations'!$D$143:$O$147,3,FALSE)+C216</f>
        <v>0</v>
      </c>
      <c r="D215" s="164">
        <f>SUMIF(Flex_cat,2,Mar_Flex)+E216</f>
        <v>0</v>
      </c>
      <c r="E215" s="164">
        <f>IF(D215&lt;=C215,D215,C215)</f>
        <v>0</v>
      </c>
      <c r="F215" s="160" t="str">
        <f>IF(C215-D215=0,"At Maximum",IF(E215-D215&gt;=0,ROUND(C215-E215,2)&amp;" MW Under Max",ROUND(D215-E215,2)&amp;" MW Over Max"))</f>
        <v>At Maximum</v>
      </c>
    </row>
    <row r="216" spans="1:6" ht="50.1" customHeight="1" x14ac:dyDescent="0.4">
      <c r="A216" s="198" t="s">
        <v>20</v>
      </c>
      <c r="B216" s="164" t="s">
        <v>4</v>
      </c>
      <c r="C216" s="164">
        <f>HLOOKUP(A213,'LSE Allocations'!$D$143:$O$147,4,FALSE)</f>
        <v>0</v>
      </c>
      <c r="D216" s="164">
        <f>SUMIF(Flex_cat,3,Mar_Flex)</f>
        <v>0</v>
      </c>
      <c r="E216" s="164">
        <f>IF(D216&lt;=C216,D216,C216)</f>
        <v>0</v>
      </c>
      <c r="F216" s="160" t="str">
        <f>IF(C216-D216=0,"At Maximum",IF(D216-C216&lt;=0, ROUND(C216-D216,2)&amp;" MW Under Max",ROUND(D216-C216,2)&amp;" MW Over Max"))</f>
        <v>At Maximum</v>
      </c>
    </row>
    <row r="217" spans="1:6" ht="50.1" customHeight="1" x14ac:dyDescent="0.4">
      <c r="A217" s="198" t="s">
        <v>21</v>
      </c>
      <c r="B217" s="158">
        <v>1</v>
      </c>
      <c r="C217" s="164">
        <f>HLOOKUP(A213,'LSE Allocations'!$D$143:$O$147,5,FALSE)</f>
        <v>0</v>
      </c>
      <c r="D217" s="164">
        <f>D216+(D215-E216)+D214</f>
        <v>0</v>
      </c>
      <c r="E217" s="164">
        <f>SUM(E214:E215)</f>
        <v>0</v>
      </c>
      <c r="F217" s="160" t="str">
        <f>IF(E217&gt;=C217, "Meets Monthly Flex RAR",ROUND(C217-E217,2) &amp; " MW Short of Monthly Flex RAR")</f>
        <v>Meets Monthly Flex RAR</v>
      </c>
    </row>
    <row r="218" spans="1:6" ht="50.1" customHeight="1" x14ac:dyDescent="0.4">
      <c r="A218" s="200"/>
      <c r="B218" s="186"/>
      <c r="C218" s="186"/>
      <c r="D218" s="186"/>
      <c r="E218" s="186"/>
      <c r="F218" s="194"/>
    </row>
    <row r="219" spans="1:6" ht="50.1" customHeight="1" x14ac:dyDescent="0.4">
      <c r="A219" s="196">
        <f>'ID and Local Area'!$F$11</f>
        <v>44652</v>
      </c>
      <c r="B219" s="175" t="s">
        <v>5</v>
      </c>
      <c r="C219" s="157" t="s">
        <v>6</v>
      </c>
      <c r="D219" s="157" t="s">
        <v>7</v>
      </c>
      <c r="E219" s="157" t="s">
        <v>8</v>
      </c>
      <c r="F219" s="197" t="s">
        <v>9</v>
      </c>
    </row>
    <row r="220" spans="1:6" ht="50.1" customHeight="1" x14ac:dyDescent="0.4">
      <c r="A220" s="206" t="s">
        <v>19</v>
      </c>
      <c r="B220" s="175" t="str">
        <f>'ID and Local Area'!$L$30</f>
        <v>At Least 40%</v>
      </c>
      <c r="C220" s="157">
        <f>HLOOKUP(A219,'LSE Allocations'!$D$143:$O$147,2,FALSE)</f>
        <v>0</v>
      </c>
      <c r="D220" s="157">
        <f>SUMIF(Flex_cat,1,Apr_Flex)</f>
        <v>0</v>
      </c>
      <c r="E220" s="157">
        <f>D220</f>
        <v>0</v>
      </c>
      <c r="F220" s="197" t="str">
        <f>IF(D220&gt;=C220, ROUND(D220-C220,2) &amp; " MW Over Min", ROUND(C220 -D220,2)&amp; " MW Under Min")</f>
        <v>0 MW Over Min</v>
      </c>
    </row>
    <row r="221" spans="1:6" ht="50.1" customHeight="1" x14ac:dyDescent="0.4">
      <c r="A221" s="198" t="s">
        <v>688</v>
      </c>
      <c r="B221" s="164" t="str">
        <f>'ID and Local Area'!$L$31 &amp; " (Cummulative Max)"</f>
        <v>Up to 55% for cat 2 &amp; 3 (Cummulative Max)</v>
      </c>
      <c r="C221" s="164">
        <f>HLOOKUP(A219,'LSE Allocations'!$D$143:$O$147,3,FALSE)+C222</f>
        <v>0</v>
      </c>
      <c r="D221" s="164">
        <f>SUMIF(Flex_cat,2,Apr_Flex)+E222</f>
        <v>0</v>
      </c>
      <c r="E221" s="164">
        <f>IF(D221&lt;=C221,D221,C221)</f>
        <v>0</v>
      </c>
      <c r="F221" s="160" t="str">
        <f>IF(C221-D221=0,"At Maximum",IF(E221-D221&gt;=0,ROUND(C221-E221,2)&amp;" MW Under Max",ROUND(D221-E221,2)&amp;" MW Over Max"))</f>
        <v>At Maximum</v>
      </c>
    </row>
    <row r="222" spans="1:6" ht="50.1" customHeight="1" x14ac:dyDescent="0.4">
      <c r="A222" s="198" t="s">
        <v>20</v>
      </c>
      <c r="B222" s="164" t="s">
        <v>4</v>
      </c>
      <c r="C222" s="164">
        <f>HLOOKUP(A219,'LSE Allocations'!$D$143:$O$147,4,FALSE)</f>
        <v>0</v>
      </c>
      <c r="D222" s="164">
        <f>SUMIF(Flex_cat,3,Apr_Flex)</f>
        <v>0</v>
      </c>
      <c r="E222" s="164">
        <f>IF(D222&lt;=C222,D222,C222)</f>
        <v>0</v>
      </c>
      <c r="F222" s="160" t="str">
        <f>IF(C222-D222=0,"At Maximum",IF(D222-C222&lt;=0, ROUND(C222-D222,2)&amp;" MW Under Max",ROUND(D222-C222,2)&amp;" MW Over Max"))</f>
        <v>At Maximum</v>
      </c>
    </row>
    <row r="223" spans="1:6" ht="50.1" customHeight="1" x14ac:dyDescent="0.4">
      <c r="A223" s="198" t="s">
        <v>21</v>
      </c>
      <c r="B223" s="158">
        <v>1</v>
      </c>
      <c r="C223" s="164">
        <f>HLOOKUP(A219,'LSE Allocations'!$D$143:$O$147,5,FALSE)</f>
        <v>0</v>
      </c>
      <c r="D223" s="164">
        <f>D222+(D221-E222)+D220</f>
        <v>0</v>
      </c>
      <c r="E223" s="164">
        <f>SUM(E220:E221)</f>
        <v>0</v>
      </c>
      <c r="F223" s="160" t="str">
        <f>IF(E223&gt;=C223, "Meets Monthly Flex RAR",ROUND(C223-E223,2) &amp; " MW Short of Monthly Flex RAR")</f>
        <v>Meets Monthly Flex RAR</v>
      </c>
    </row>
    <row r="224" spans="1:6" ht="50.1" customHeight="1" x14ac:dyDescent="0.4">
      <c r="A224" s="200"/>
      <c r="B224" s="186"/>
      <c r="C224" s="186"/>
      <c r="D224" s="186"/>
      <c r="E224" s="186"/>
      <c r="F224" s="194"/>
    </row>
    <row r="225" spans="1:6" ht="50.1" customHeight="1" x14ac:dyDescent="0.4">
      <c r="A225" s="196">
        <f>'ID and Local Area'!$F$12</f>
        <v>44682</v>
      </c>
      <c r="B225" s="175" t="s">
        <v>5</v>
      </c>
      <c r="C225" s="157" t="s">
        <v>6</v>
      </c>
      <c r="D225" s="157" t="s">
        <v>7</v>
      </c>
      <c r="E225" s="157" t="s">
        <v>8</v>
      </c>
      <c r="F225" s="197" t="s">
        <v>9</v>
      </c>
    </row>
    <row r="226" spans="1:6" ht="50.1" customHeight="1" x14ac:dyDescent="0.4">
      <c r="A226" s="206" t="s">
        <v>19</v>
      </c>
      <c r="B226" s="175" t="str">
        <f xml:space="preserve"> 'ID and Local Area'!$L$24</f>
        <v>At least 50%</v>
      </c>
      <c r="C226" s="157">
        <f>HLOOKUP(A225,'LSE Allocations'!$D$143:$O$147,2,FALSE)</f>
        <v>0</v>
      </c>
      <c r="D226" s="157">
        <f>SUMIF(Flex_cat,1,May_Flex)</f>
        <v>0</v>
      </c>
      <c r="E226" s="157">
        <f>D226</f>
        <v>0</v>
      </c>
      <c r="F226" s="197" t="str">
        <f>IF(D226&gt;=C226, ROUND(D226-C226,2) &amp; " MW Over Min", ROUND(C226 -D226,2)&amp; " MW Under Min")</f>
        <v>0 MW Over Min</v>
      </c>
    </row>
    <row r="227" spans="1:6" ht="50.1" customHeight="1" x14ac:dyDescent="0.4">
      <c r="A227" s="198" t="s">
        <v>688</v>
      </c>
      <c r="B227" s="164" t="str">
        <f>'ID and Local Area'!$L$25 &amp; " (CUMULATIVE MAX)"</f>
        <v>Up to 45% for cat. 2 &amp; 3 (CUMULATIVE MAX)</v>
      </c>
      <c r="C227" s="164">
        <f>HLOOKUP(A225,'LSE Allocations'!$D$143:$O$147,3,FALSE)+C228</f>
        <v>0</v>
      </c>
      <c r="D227" s="164">
        <f>SUMIF(Flex_cat,2,May_Flex)+E228</f>
        <v>0</v>
      </c>
      <c r="E227" s="164">
        <f>IF(D227&lt;=C227,D227,C227)</f>
        <v>0</v>
      </c>
      <c r="F227" s="160" t="str">
        <f>IF(C227-D227=0,"At Maximum",IF(E227-D227&gt;=0,ROUND(C227-E227,2)&amp;" MW Under Max",ROUND(D227-E227,2)&amp;" MW Over Max"))</f>
        <v>At Maximum</v>
      </c>
    </row>
    <row r="228" spans="1:6" ht="50.1" customHeight="1" x14ac:dyDescent="0.4">
      <c r="A228" s="198" t="s">
        <v>20</v>
      </c>
      <c r="B228" s="164" t="s">
        <v>4</v>
      </c>
      <c r="C228" s="164">
        <f>HLOOKUP(A225,'LSE Allocations'!$D$143:$O$147,4,FALSE)</f>
        <v>0</v>
      </c>
      <c r="D228" s="164">
        <f>SUMIF(Flex_cat,3,May_Flex)</f>
        <v>0</v>
      </c>
      <c r="E228" s="164">
        <f>IF(D228&lt;=C228,D228,C228)</f>
        <v>0</v>
      </c>
      <c r="F228" s="160" t="str">
        <f>IF(C228-D228=0,"At Maximum",IF(D228-C228&lt;=0, ROUND(C228-D228,2)&amp;" MW Under Max",ROUND(D228-C228,2)&amp;" MW Over Max"))</f>
        <v>At Maximum</v>
      </c>
    </row>
    <row r="229" spans="1:6" ht="50.1" customHeight="1" x14ac:dyDescent="0.4">
      <c r="A229" s="198" t="s">
        <v>21</v>
      </c>
      <c r="B229" s="158">
        <v>1</v>
      </c>
      <c r="C229" s="164">
        <f>HLOOKUP(A225,'LSE Allocations'!$D$143:$O$147,5,FALSE)</f>
        <v>0</v>
      </c>
      <c r="D229" s="164">
        <f>D228+(D227-E228)+D226</f>
        <v>0</v>
      </c>
      <c r="E229" s="164">
        <f>SUM(E226:E227)</f>
        <v>0</v>
      </c>
      <c r="F229" s="160" t="str">
        <f>IF(E229&gt;=C229, "Meets Monthly Flex RAR",ROUND(C229-E229,2) &amp; " MW Short of Monthly Flex RAR")</f>
        <v>Meets Monthly Flex RAR</v>
      </c>
    </row>
    <row r="230" spans="1:6" ht="50.1" customHeight="1" x14ac:dyDescent="0.4">
      <c r="A230" s="200"/>
      <c r="B230" s="186"/>
      <c r="C230" s="186"/>
      <c r="D230" s="186"/>
      <c r="E230" s="186"/>
      <c r="F230" s="194"/>
    </row>
    <row r="231" spans="1:6" ht="50.1" customHeight="1" x14ac:dyDescent="0.4">
      <c r="A231" s="196">
        <f>'ID and Local Area'!$F$13</f>
        <v>44713</v>
      </c>
      <c r="B231" s="175" t="s">
        <v>5</v>
      </c>
      <c r="C231" s="157" t="s">
        <v>6</v>
      </c>
      <c r="D231" s="157" t="s">
        <v>7</v>
      </c>
      <c r="E231" s="157" t="s">
        <v>8</v>
      </c>
      <c r="F231" s="197" t="s">
        <v>9</v>
      </c>
    </row>
    <row r="232" spans="1:6" ht="50.1" customHeight="1" x14ac:dyDescent="0.4">
      <c r="A232" s="206" t="s">
        <v>19</v>
      </c>
      <c r="B232" s="175" t="str">
        <f xml:space="preserve"> 'ID and Local Area'!$L$24</f>
        <v>At least 50%</v>
      </c>
      <c r="C232" s="157">
        <f>HLOOKUP(A231,'LSE Allocations'!$D$143:$O$147,2,FALSE)</f>
        <v>0</v>
      </c>
      <c r="D232" s="157">
        <f>SUMIF(Flex_cat,1,Jun_Flex)</f>
        <v>0</v>
      </c>
      <c r="E232" s="157">
        <f>D232</f>
        <v>0</v>
      </c>
      <c r="F232" s="197" t="str">
        <f>IF(D232&gt;=C232, ROUND(D232-C232,2) &amp; " MW Over Min", ROUND(C232 -D232,2)&amp; " MW Under Min")</f>
        <v>0 MW Over Min</v>
      </c>
    </row>
    <row r="233" spans="1:6" ht="50.1" customHeight="1" x14ac:dyDescent="0.4">
      <c r="A233" s="198" t="s">
        <v>688</v>
      </c>
      <c r="B233" s="164" t="str">
        <f>'ID and Local Area'!$L$25 &amp; " (CUMULATIVE MAX)"</f>
        <v>Up to 45% for cat. 2 &amp; 3 (CUMULATIVE MAX)</v>
      </c>
      <c r="C233" s="164">
        <f>HLOOKUP(A231,'LSE Allocations'!$D$143:$O$147,3,FALSE)+C234</f>
        <v>0</v>
      </c>
      <c r="D233" s="164">
        <f>SUMIF(Flex_cat,2,Jun_Flex)+E234</f>
        <v>0</v>
      </c>
      <c r="E233" s="164">
        <f>IF(D233&lt;=C233,D233,C233)</f>
        <v>0</v>
      </c>
      <c r="F233" s="160" t="str">
        <f>IF(C233-D233=0,"At Maximum",IF(E233-D233&gt;=0,ROUND(C233-E233,2)&amp;" MW Under Max",ROUND(D233-E233,2)&amp;" MW Over Max"))</f>
        <v>At Maximum</v>
      </c>
    </row>
    <row r="234" spans="1:6" ht="50.1" customHeight="1" x14ac:dyDescent="0.4">
      <c r="A234" s="198" t="s">
        <v>20</v>
      </c>
      <c r="B234" s="164" t="s">
        <v>4</v>
      </c>
      <c r="C234" s="164">
        <f>HLOOKUP(A231,'LSE Allocations'!$D$143:$O$147,4,FALSE)</f>
        <v>0</v>
      </c>
      <c r="D234" s="164">
        <f>SUMIF(Flex_cat,3,Jun_Flex)</f>
        <v>0</v>
      </c>
      <c r="E234" s="164">
        <f>IF(D234&lt;=C234,D234,C234)</f>
        <v>0</v>
      </c>
      <c r="F234" s="160" t="str">
        <f>IF(C234-D234=0,"At Maximum",IF(D234-C234&lt;=0, ROUND(C234-D234,2)&amp;" MW Under Max",ROUND(D234-C234,2)&amp;" MW Over Max"))</f>
        <v>At Maximum</v>
      </c>
    </row>
    <row r="235" spans="1:6" ht="50.1" customHeight="1" x14ac:dyDescent="0.4">
      <c r="A235" s="198" t="s">
        <v>21</v>
      </c>
      <c r="B235" s="158">
        <v>1</v>
      </c>
      <c r="C235" s="164">
        <f>HLOOKUP(A231,'LSE Allocations'!$D$143:$O$147,5,FALSE)</f>
        <v>0</v>
      </c>
      <c r="D235" s="164">
        <f>D234+(D233-E234)+D232</f>
        <v>0</v>
      </c>
      <c r="E235" s="164">
        <f>SUM(E232:E233)</f>
        <v>0</v>
      </c>
      <c r="F235" s="160" t="str">
        <f>IF(E235&gt;=C235, "Meets Monthly Flex RAR",ROUND(C235-E235,2) &amp; " MW Short of Monthly Flex RAR")</f>
        <v>Meets Monthly Flex RAR</v>
      </c>
    </row>
    <row r="236" spans="1:6" ht="50.1" customHeight="1" x14ac:dyDescent="0.4">
      <c r="A236" s="200"/>
      <c r="B236" s="186"/>
      <c r="C236" s="186"/>
      <c r="D236" s="186"/>
      <c r="E236" s="186"/>
      <c r="F236" s="194"/>
    </row>
    <row r="237" spans="1:6" ht="50.1" customHeight="1" x14ac:dyDescent="0.4">
      <c r="A237" s="196">
        <f>'ID and Local Area'!$F$14</f>
        <v>44743</v>
      </c>
      <c r="B237" s="175" t="s">
        <v>5</v>
      </c>
      <c r="C237" s="157" t="s">
        <v>6</v>
      </c>
      <c r="D237" s="157" t="s">
        <v>7</v>
      </c>
      <c r="E237" s="157" t="s">
        <v>8</v>
      </c>
      <c r="F237" s="197" t="s">
        <v>9</v>
      </c>
    </row>
    <row r="238" spans="1:6" ht="50.1" customHeight="1" x14ac:dyDescent="0.4">
      <c r="A238" s="206" t="s">
        <v>19</v>
      </c>
      <c r="B238" s="175" t="str">
        <f xml:space="preserve"> 'ID and Local Area'!$L$24</f>
        <v>At least 50%</v>
      </c>
      <c r="C238" s="157">
        <f>HLOOKUP(A237,'LSE Allocations'!$D$143:$O$147,2,FALSE)</f>
        <v>0</v>
      </c>
      <c r="D238" s="157">
        <f>SUMIF(Flex_cat,1,Jul_Flex)</f>
        <v>0</v>
      </c>
      <c r="E238" s="157">
        <f>D238</f>
        <v>0</v>
      </c>
      <c r="F238" s="197" t="str">
        <f>IF(D238&gt;=C238, ROUND(D238-C238,2) &amp; " MW Over Min", ROUND(C238 -D238,2)&amp; " MW Under Min")</f>
        <v>0 MW Over Min</v>
      </c>
    </row>
    <row r="239" spans="1:6" ht="50.1" customHeight="1" x14ac:dyDescent="0.4">
      <c r="A239" s="198" t="s">
        <v>688</v>
      </c>
      <c r="B239" s="164" t="str">
        <f>'ID and Local Area'!$L$25 &amp; " (CUMULATIVE MAX)"</f>
        <v>Up to 45% for cat. 2 &amp; 3 (CUMULATIVE MAX)</v>
      </c>
      <c r="C239" s="164">
        <f>HLOOKUP(A237,'LSE Allocations'!$D$143:$O$147,3,FALSE)+C240</f>
        <v>0</v>
      </c>
      <c r="D239" s="164">
        <f>SUMIF(Flex_cat,2,Jul_Flex)+E240</f>
        <v>0</v>
      </c>
      <c r="E239" s="164">
        <f>IF(D239&lt;=C239,D239,C239)</f>
        <v>0</v>
      </c>
      <c r="F239" s="160" t="str">
        <f>IF(C239-D239=0,"At Maximum",IF(E239-D239&gt;=0,ROUND(C239-E239,2)&amp;" MW Under Max",ROUND(D239-E239,2)&amp;" MW Over Max"))</f>
        <v>At Maximum</v>
      </c>
    </row>
    <row r="240" spans="1:6" ht="50.1" customHeight="1" x14ac:dyDescent="0.4">
      <c r="A240" s="198" t="s">
        <v>20</v>
      </c>
      <c r="B240" s="164" t="s">
        <v>4</v>
      </c>
      <c r="C240" s="164">
        <f>HLOOKUP(A237,'LSE Allocations'!$D$143:$O$147,4,FALSE)</f>
        <v>0</v>
      </c>
      <c r="D240" s="164">
        <f>SUMIF(Flex_cat,3,Jul_Flex)</f>
        <v>0</v>
      </c>
      <c r="E240" s="164">
        <f>IF(D240&lt;=C240,D240,C240)</f>
        <v>0</v>
      </c>
      <c r="F240" s="160" t="str">
        <f>IF(C240-D240=0,"At Maximum",IF(D240-C240&lt;=0, ROUND(C240-D240,2)&amp;" MW Under Max",ROUND(D240-C240,2)&amp;" MW Over Max"))</f>
        <v>At Maximum</v>
      </c>
    </row>
    <row r="241" spans="1:6" ht="50.1" customHeight="1" x14ac:dyDescent="0.4">
      <c r="A241" s="198" t="s">
        <v>21</v>
      </c>
      <c r="B241" s="158">
        <v>1</v>
      </c>
      <c r="C241" s="164">
        <f>HLOOKUP(A237,'LSE Allocations'!$D$143:$O$147,5,FALSE)</f>
        <v>0</v>
      </c>
      <c r="D241" s="164">
        <f>D240+(D239-E240)+D238</f>
        <v>0</v>
      </c>
      <c r="E241" s="164">
        <f>SUM(E238:E239)</f>
        <v>0</v>
      </c>
      <c r="F241" s="160" t="str">
        <f>IF(E241&gt;=C241, "Meets Monthly Flex RAR",ROUND(C241-E241,2) &amp; " MW Short of Monthly Flex RAR")</f>
        <v>Meets Monthly Flex RAR</v>
      </c>
    </row>
    <row r="242" spans="1:6" ht="50.1" customHeight="1" x14ac:dyDescent="0.4">
      <c r="A242" s="206"/>
      <c r="B242" s="186"/>
      <c r="C242" s="186"/>
      <c r="D242" s="186"/>
      <c r="E242" s="186"/>
      <c r="F242" s="194"/>
    </row>
    <row r="243" spans="1:6" ht="50.1" customHeight="1" x14ac:dyDescent="0.4">
      <c r="A243" s="196">
        <f>'ID and Local Area'!$F$15</f>
        <v>44774</v>
      </c>
      <c r="B243" s="175" t="s">
        <v>5</v>
      </c>
      <c r="C243" s="157" t="s">
        <v>6</v>
      </c>
      <c r="D243" s="157" t="s">
        <v>7</v>
      </c>
      <c r="E243" s="157" t="s">
        <v>8</v>
      </c>
      <c r="F243" s="197" t="s">
        <v>9</v>
      </c>
    </row>
    <row r="244" spans="1:6" ht="50.1" customHeight="1" x14ac:dyDescent="0.4">
      <c r="A244" s="206" t="s">
        <v>19</v>
      </c>
      <c r="B244" s="175" t="str">
        <f xml:space="preserve"> 'ID and Local Area'!$L$24</f>
        <v>At least 50%</v>
      </c>
      <c r="C244" s="157">
        <f>HLOOKUP(A243,'LSE Allocations'!$D$143:$O$147,2,FALSE)</f>
        <v>0</v>
      </c>
      <c r="D244" s="157">
        <f>SUMIF(Flex_cat,1,Aug_Flex)</f>
        <v>0</v>
      </c>
      <c r="E244" s="157">
        <f>D244</f>
        <v>0</v>
      </c>
      <c r="F244" s="197" t="str">
        <f>IF(D244&gt;=C244, ROUND(D244-C244,2) &amp; " MW Over Min", ROUND(C244 -D244,2)&amp; " MW Under Min")</f>
        <v>0 MW Over Min</v>
      </c>
    </row>
    <row r="245" spans="1:6" ht="50.1" customHeight="1" x14ac:dyDescent="0.4">
      <c r="A245" s="198" t="s">
        <v>688</v>
      </c>
      <c r="B245" s="164" t="str">
        <f>'ID and Local Area'!$L$25 &amp; " (CUMULATIVE MAX)"</f>
        <v>Up to 45% for cat. 2 &amp; 3 (CUMULATIVE MAX)</v>
      </c>
      <c r="C245" s="164">
        <f>HLOOKUP(A243,'LSE Allocations'!$D$143:$O$147,3,FALSE)+C246</f>
        <v>0</v>
      </c>
      <c r="D245" s="164">
        <f>SUMIF(Flex_cat,2,Aug_Flex)+E246</f>
        <v>0</v>
      </c>
      <c r="E245" s="164">
        <f>IF(D245&lt;=C245,D245,C245)</f>
        <v>0</v>
      </c>
      <c r="F245" s="160" t="str">
        <f>IF(C245-D245=0,"At Maximum",IF(E245-D245&gt;=0,ROUND(C245-E245,2)&amp;" MW Under Max",ROUND(D245-E245,2)&amp;" MW Over Max"))</f>
        <v>At Maximum</v>
      </c>
    </row>
    <row r="246" spans="1:6" ht="50.1" customHeight="1" x14ac:dyDescent="0.4">
      <c r="A246" s="198" t="s">
        <v>20</v>
      </c>
      <c r="B246" s="164" t="s">
        <v>4</v>
      </c>
      <c r="C246" s="164">
        <f>HLOOKUP(A243,'LSE Allocations'!$D$143:$O$147,4,FALSE)</f>
        <v>0</v>
      </c>
      <c r="D246" s="164">
        <f>SUMIF(Flex_cat,3,Aug_Flex)</f>
        <v>0</v>
      </c>
      <c r="E246" s="164">
        <f>IF(D246&lt;=C246,D246,C246)</f>
        <v>0</v>
      </c>
      <c r="F246" s="160" t="str">
        <f>IF(C246-D246=0,"At Maximum",IF(D246-C246&lt;=0, ROUND(C246-D246,2)&amp;" MW Under Max",ROUND(D246-C246,2)&amp;" MW Over Max"))</f>
        <v>At Maximum</v>
      </c>
    </row>
    <row r="247" spans="1:6" ht="50.1" customHeight="1" x14ac:dyDescent="0.4">
      <c r="A247" s="198" t="s">
        <v>21</v>
      </c>
      <c r="B247" s="158">
        <v>1</v>
      </c>
      <c r="C247" s="164">
        <f>HLOOKUP(A243,'LSE Allocations'!$D$143:$O$147,5,FALSE)</f>
        <v>0</v>
      </c>
      <c r="D247" s="164">
        <f>D246+(D245-E246)+D244</f>
        <v>0</v>
      </c>
      <c r="E247" s="164">
        <f>SUM(E244:E245)</f>
        <v>0</v>
      </c>
      <c r="F247" s="160" t="str">
        <f>IF(E247&gt;=C247, "Meets Monthly Flex RAR",ROUND(C247-E247,2) &amp; " MW Short of Monthly Flex RAR")</f>
        <v>Meets Monthly Flex RAR</v>
      </c>
    </row>
    <row r="248" spans="1:6" ht="50.1" customHeight="1" x14ac:dyDescent="0.4">
      <c r="A248" s="200"/>
      <c r="B248" s="186"/>
      <c r="C248" s="186"/>
      <c r="D248" s="186"/>
      <c r="E248" s="186"/>
      <c r="F248" s="194"/>
    </row>
    <row r="249" spans="1:6" ht="50.1" customHeight="1" x14ac:dyDescent="0.4">
      <c r="A249" s="196">
        <f>'ID and Local Area'!$F$16</f>
        <v>44805</v>
      </c>
      <c r="B249" s="175" t="s">
        <v>5</v>
      </c>
      <c r="C249" s="157" t="s">
        <v>6</v>
      </c>
      <c r="D249" s="157" t="s">
        <v>7</v>
      </c>
      <c r="E249" s="157" t="s">
        <v>8</v>
      </c>
      <c r="F249" s="197" t="s">
        <v>9</v>
      </c>
    </row>
    <row r="250" spans="1:6" ht="50.1" customHeight="1" x14ac:dyDescent="0.4">
      <c r="A250" s="206" t="s">
        <v>19</v>
      </c>
      <c r="B250" s="175" t="str">
        <f xml:space="preserve"> 'ID and Local Area'!$L$24</f>
        <v>At least 50%</v>
      </c>
      <c r="C250" s="157">
        <f>HLOOKUP(A249,'LSE Allocations'!$D$143:$O$147,2,FALSE)</f>
        <v>0</v>
      </c>
      <c r="D250" s="157">
        <f>SUMIF(Flex_cat,1,Sep_Flex)</f>
        <v>0</v>
      </c>
      <c r="E250" s="157">
        <f>D250</f>
        <v>0</v>
      </c>
      <c r="F250" s="197" t="str">
        <f>IF(D250&gt;=C250, ROUND(D250-C250,2) &amp; " MW Over Min", ROUND(C250 -D250,2)&amp; " MW Under Min")</f>
        <v>0 MW Over Min</v>
      </c>
    </row>
    <row r="251" spans="1:6" ht="50.1" customHeight="1" x14ac:dyDescent="0.4">
      <c r="A251" s="198" t="s">
        <v>688</v>
      </c>
      <c r="B251" s="164" t="str">
        <f>'ID and Local Area'!$L$25 &amp; " (CUMULATIVE MAX)"</f>
        <v>Up to 45% for cat. 2 &amp; 3 (CUMULATIVE MAX)</v>
      </c>
      <c r="C251" s="164">
        <f>HLOOKUP(A249,'LSE Allocations'!$D$143:$O$147,3,FALSE)+C252</f>
        <v>0</v>
      </c>
      <c r="D251" s="164">
        <f>SUMIF(Flex_cat,2,Sep_Flex)+E252</f>
        <v>0</v>
      </c>
      <c r="E251" s="164">
        <f>IF(D251&lt;=C251,D251,C251)</f>
        <v>0</v>
      </c>
      <c r="F251" s="160" t="str">
        <f>IF(C251-D251=0,"At Maximum",IF(E251-D251&gt;=0,ROUND(C251-E251,2)&amp;" MW Under Max",ROUND(D251-E251,2)&amp;" MW Over Max"))</f>
        <v>At Maximum</v>
      </c>
    </row>
    <row r="252" spans="1:6" ht="50.1" customHeight="1" x14ac:dyDescent="0.4">
      <c r="A252" s="198" t="s">
        <v>20</v>
      </c>
      <c r="B252" s="164" t="s">
        <v>4</v>
      </c>
      <c r="C252" s="164">
        <f>HLOOKUP(A249,'LSE Allocations'!$D$143:$O$147,4,FALSE)</f>
        <v>0</v>
      </c>
      <c r="D252" s="164">
        <f>SUMIF(Flex_cat,3,Sep_Flex)</f>
        <v>0</v>
      </c>
      <c r="E252" s="164">
        <f>IF(D252&lt;=C252,D252,C252)</f>
        <v>0</v>
      </c>
      <c r="F252" s="160" t="str">
        <f>IF(C252-D252=0,"At Maximum",IF(D252-C252&lt;=0, ROUND(C252-D252,2)&amp;" MW Under Max",ROUND(D252-C252,2)&amp;" MW Over Max"))</f>
        <v>At Maximum</v>
      </c>
    </row>
    <row r="253" spans="1:6" ht="50.1" customHeight="1" x14ac:dyDescent="0.4">
      <c r="A253" s="198" t="s">
        <v>21</v>
      </c>
      <c r="B253" s="158">
        <v>1</v>
      </c>
      <c r="C253" s="164">
        <f>HLOOKUP(A249,'LSE Allocations'!$D$143:$O$147,5,FALSE)</f>
        <v>0</v>
      </c>
      <c r="D253" s="164">
        <f>D252+(D251-E252)+D250</f>
        <v>0</v>
      </c>
      <c r="E253" s="164">
        <f>SUM(E250:E251)</f>
        <v>0</v>
      </c>
      <c r="F253" s="160" t="str">
        <f>IF(E253&gt;=C253, "Meets Monthly Flex RAR",ROUND(C253-E253,2) &amp; " MW Short of Monthly Flex RAR")</f>
        <v>Meets Monthly Flex RAR</v>
      </c>
    </row>
    <row r="254" spans="1:6" ht="50.1" customHeight="1" x14ac:dyDescent="0.4">
      <c r="A254" s="200"/>
      <c r="B254" s="186"/>
      <c r="C254" s="186"/>
      <c r="D254" s="186"/>
      <c r="E254" s="186"/>
      <c r="F254" s="194"/>
    </row>
    <row r="255" spans="1:6" ht="50.1" customHeight="1" x14ac:dyDescent="0.4">
      <c r="A255" s="196">
        <f>'ID and Local Area'!$F$17</f>
        <v>44835</v>
      </c>
      <c r="B255" s="175" t="s">
        <v>5</v>
      </c>
      <c r="C255" s="157" t="s">
        <v>6</v>
      </c>
      <c r="D255" s="157" t="s">
        <v>7</v>
      </c>
      <c r="E255" s="157" t="s">
        <v>8</v>
      </c>
      <c r="F255" s="197" t="s">
        <v>9</v>
      </c>
    </row>
    <row r="256" spans="1:6" ht="50.1" customHeight="1" x14ac:dyDescent="0.4">
      <c r="A256" s="206" t="s">
        <v>19</v>
      </c>
      <c r="B256" s="175" t="str">
        <f>'ID and Local Area'!$L$30</f>
        <v>At Least 40%</v>
      </c>
      <c r="C256" s="157">
        <f>HLOOKUP(A255,'LSE Allocations'!$D$143:$O$147,2,FALSE)</f>
        <v>0</v>
      </c>
      <c r="D256" s="157">
        <f>SUMIF(Flex_cat,1,Oct_Flex)</f>
        <v>0</v>
      </c>
      <c r="E256" s="157">
        <f>D256</f>
        <v>0</v>
      </c>
      <c r="F256" s="197" t="str">
        <f>IF(D256&gt;=C256, ROUND(D256-C256,2) &amp; " MW Over Min", ROUND(C256 -D256,2)&amp; " MW Under Min")</f>
        <v>0 MW Over Min</v>
      </c>
    </row>
    <row r="257" spans="1:6" ht="50.1" customHeight="1" x14ac:dyDescent="0.4">
      <c r="A257" s="198" t="s">
        <v>688</v>
      </c>
      <c r="B257" s="164" t="str">
        <f>'ID and Local Area'!$L$31 &amp; " (Cummulative Max)"</f>
        <v>Up to 55% for cat 2 &amp; 3 (Cummulative Max)</v>
      </c>
      <c r="C257" s="164">
        <f>HLOOKUP(A255,'LSE Allocations'!$D$143:$O$147,3,FALSE)+C258</f>
        <v>0</v>
      </c>
      <c r="D257" s="164">
        <f>SUMIF(Flex_cat,2,Oct_Flex)+E258</f>
        <v>0</v>
      </c>
      <c r="E257" s="164">
        <f>IF(D257&lt;=C257,D257,C257)</f>
        <v>0</v>
      </c>
      <c r="F257" s="160" t="str">
        <f>IF(C257-D257=0,"At Maximum",IF(E257-D257&gt;=0,ROUND(C257-E257,2)&amp;" MW Under Max",ROUND(D257-E257,2)&amp;" MW Over Max"))</f>
        <v>At Maximum</v>
      </c>
    </row>
    <row r="258" spans="1:6" ht="50.1" customHeight="1" x14ac:dyDescent="0.4">
      <c r="A258" s="198" t="s">
        <v>20</v>
      </c>
      <c r="B258" s="164" t="s">
        <v>4</v>
      </c>
      <c r="C258" s="164">
        <f>HLOOKUP(A255,'LSE Allocations'!$D$143:$O$147,4,FALSE)</f>
        <v>0</v>
      </c>
      <c r="D258" s="164">
        <f>SUMIF(Flex_cat,3,Oct_Flex)</f>
        <v>0</v>
      </c>
      <c r="E258" s="164">
        <f>IF(D258&lt;=C258,D258,C258)</f>
        <v>0</v>
      </c>
      <c r="F258" s="160" t="str">
        <f>IF(C258-D258=0,"At Maximum",IF(D258-C258&lt;=0, ROUND(C258-D258,2)&amp;" MW Under Max",ROUND(D258-C258,2)&amp;" MW Over Max"))</f>
        <v>At Maximum</v>
      </c>
    </row>
    <row r="259" spans="1:6" ht="50.1" customHeight="1" x14ac:dyDescent="0.4">
      <c r="A259" s="198" t="s">
        <v>21</v>
      </c>
      <c r="B259" s="158">
        <v>1</v>
      </c>
      <c r="C259" s="164">
        <f>HLOOKUP(A255,'LSE Allocations'!$D$143:$O$147,5,FALSE)</f>
        <v>0</v>
      </c>
      <c r="D259" s="164">
        <f>D258+(D257-E258)+D256</f>
        <v>0</v>
      </c>
      <c r="E259" s="164">
        <f>SUM(E256:E257)</f>
        <v>0</v>
      </c>
      <c r="F259" s="160" t="str">
        <f>IF(E259&gt;=C259, "Meets Monthly Flex RAR",ROUND(C259-E259,2) &amp; " MW Short of Monthly Flex RAR")</f>
        <v>Meets Monthly Flex RAR</v>
      </c>
    </row>
    <row r="260" spans="1:6" ht="50.1" customHeight="1" x14ac:dyDescent="0.4">
      <c r="A260" s="200"/>
      <c r="B260" s="186"/>
      <c r="C260" s="186"/>
      <c r="D260" s="186"/>
      <c r="E260" s="186"/>
      <c r="F260" s="194"/>
    </row>
    <row r="261" spans="1:6" ht="50.1" customHeight="1" x14ac:dyDescent="0.4">
      <c r="A261" s="196">
        <f>'ID and Local Area'!$F$18</f>
        <v>44866</v>
      </c>
      <c r="B261" s="175" t="s">
        <v>5</v>
      </c>
      <c r="C261" s="157" t="s">
        <v>6</v>
      </c>
      <c r="D261" s="157" t="s">
        <v>7</v>
      </c>
      <c r="E261" s="157" t="s">
        <v>8</v>
      </c>
      <c r="F261" s="197" t="s">
        <v>9</v>
      </c>
    </row>
    <row r="262" spans="1:6" ht="50.1" customHeight="1" x14ac:dyDescent="0.4">
      <c r="A262" s="206" t="s">
        <v>19</v>
      </c>
      <c r="B262" s="175" t="str">
        <f>'ID and Local Area'!$L$30</f>
        <v>At Least 40%</v>
      </c>
      <c r="C262" s="157">
        <f>HLOOKUP(A261,'LSE Allocations'!$D$143:$O$147,2,FALSE)</f>
        <v>0</v>
      </c>
      <c r="D262" s="157">
        <f>SUMIF(Flex_cat,1,Nov_Flex)</f>
        <v>0</v>
      </c>
      <c r="E262" s="157">
        <f>D262</f>
        <v>0</v>
      </c>
      <c r="F262" s="197" t="str">
        <f>IF(D262&gt;=C262, ROUND(D262-C262,2) &amp; " MW Over Min", ROUND(C262 -D262,2)&amp; " MW Under Min")</f>
        <v>0 MW Over Min</v>
      </c>
    </row>
    <row r="263" spans="1:6" ht="50.1" customHeight="1" x14ac:dyDescent="0.4">
      <c r="A263" s="198" t="s">
        <v>688</v>
      </c>
      <c r="B263" s="164" t="str">
        <f>'ID and Local Area'!$L$31 &amp; " (Cummulative Max)"</f>
        <v>Up to 55% for cat 2 &amp; 3 (Cummulative Max)</v>
      </c>
      <c r="C263" s="164">
        <f>HLOOKUP(A261,'LSE Allocations'!$D$143:$O$147,3,FALSE)+C264</f>
        <v>0</v>
      </c>
      <c r="D263" s="164">
        <f>SUMIF(Flex_cat,2,Nov_Flex)+E264</f>
        <v>0</v>
      </c>
      <c r="E263" s="164">
        <f>IF(D263&lt;=C263,D263,C263)</f>
        <v>0</v>
      </c>
      <c r="F263" s="160" t="str">
        <f>IF(C263-D263=0,"At Maximum",IF(E263-D263&gt;=0,ROUND(C263-E263,2)&amp;" MW Under Max",ROUND(D263-E263,2)&amp;" MW Over Max"))</f>
        <v>At Maximum</v>
      </c>
    </row>
    <row r="264" spans="1:6" ht="50.1" customHeight="1" x14ac:dyDescent="0.4">
      <c r="A264" s="198" t="s">
        <v>20</v>
      </c>
      <c r="B264" s="164" t="s">
        <v>4</v>
      </c>
      <c r="C264" s="164">
        <f>HLOOKUP(A261,'LSE Allocations'!$D$143:$O$147,4,FALSE)</f>
        <v>0</v>
      </c>
      <c r="D264" s="164">
        <f>SUMIF(Flex_cat,3,Nov_Flex)</f>
        <v>0</v>
      </c>
      <c r="E264" s="164">
        <f>IF(D264&lt;=C264,D264,C264)</f>
        <v>0</v>
      </c>
      <c r="F264" s="160" t="str">
        <f>IF(C264-D264=0,"At Maximum",IF(D264-C264&lt;=0, ROUND(C264-D264,2)&amp;" MW Under Max",ROUND(D264-C264,2)&amp;" MW Over Max"))</f>
        <v>At Maximum</v>
      </c>
    </row>
    <row r="265" spans="1:6" ht="50.1" customHeight="1" x14ac:dyDescent="0.4">
      <c r="A265" s="198" t="s">
        <v>21</v>
      </c>
      <c r="B265" s="158">
        <v>1</v>
      </c>
      <c r="C265" s="164">
        <f>HLOOKUP(A261,'LSE Allocations'!$D$143:$O$147,5,FALSE)</f>
        <v>0</v>
      </c>
      <c r="D265" s="164">
        <f>D264+(D263-E264)+D262</f>
        <v>0</v>
      </c>
      <c r="E265" s="164">
        <f>SUM(E262:E263)</f>
        <v>0</v>
      </c>
      <c r="F265" s="160" t="str">
        <f>IF(E265&gt;=C265, "Meets Monthly Flex RAR",ROUND(C265-E265,2) &amp; " MW Short of Monthly Flex RAR")</f>
        <v>Meets Monthly Flex RAR</v>
      </c>
    </row>
    <row r="266" spans="1:6" ht="50.1" customHeight="1" x14ac:dyDescent="0.4">
      <c r="A266" s="200"/>
      <c r="B266" s="186"/>
      <c r="C266" s="186"/>
      <c r="D266" s="186"/>
      <c r="E266" s="186"/>
      <c r="F266" s="194"/>
    </row>
    <row r="267" spans="1:6" ht="50.1" customHeight="1" x14ac:dyDescent="0.4">
      <c r="A267" s="196">
        <f>'ID and Local Area'!$F$19</f>
        <v>44896</v>
      </c>
      <c r="B267" s="175" t="s">
        <v>5</v>
      </c>
      <c r="C267" s="157" t="s">
        <v>6</v>
      </c>
      <c r="D267" s="157" t="s">
        <v>7</v>
      </c>
      <c r="E267" s="157" t="s">
        <v>8</v>
      </c>
      <c r="F267" s="197" t="s">
        <v>9</v>
      </c>
    </row>
    <row r="268" spans="1:6" ht="50.1" customHeight="1" x14ac:dyDescent="0.4">
      <c r="A268" s="206" t="s">
        <v>19</v>
      </c>
      <c r="B268" s="175" t="str">
        <f>'ID and Local Area'!$L$30</f>
        <v>At Least 40%</v>
      </c>
      <c r="C268" s="157">
        <f>HLOOKUP(A267,'LSE Allocations'!$D$143:$O$147,2,FALSE)</f>
        <v>0</v>
      </c>
      <c r="D268" s="157">
        <f>SUMIF(Flex_cat,1,Dec_Flex)</f>
        <v>0</v>
      </c>
      <c r="E268" s="157">
        <f>D268</f>
        <v>0</v>
      </c>
      <c r="F268" s="197" t="str">
        <f>IF(D268&gt;=C268, ROUND(D268-C268,2) &amp; " MW Over Min", ROUND(C268 -D268,2)&amp; " MW Under Min")</f>
        <v>0 MW Over Min</v>
      </c>
    </row>
    <row r="269" spans="1:6" ht="50.1" customHeight="1" x14ac:dyDescent="0.4">
      <c r="A269" s="198" t="s">
        <v>688</v>
      </c>
      <c r="B269" s="164" t="str">
        <f>'ID and Local Area'!$L$31 &amp; " (Cummulative Max)"</f>
        <v>Up to 55% for cat 2 &amp; 3 (Cummulative Max)</v>
      </c>
      <c r="C269" s="164">
        <f>HLOOKUP(A267,'LSE Allocations'!$D$143:$O$147,3,FALSE)+C270</f>
        <v>0</v>
      </c>
      <c r="D269" s="164">
        <f>SUMIF(Flex_cat,2,Dec_Flex)+E270</f>
        <v>0</v>
      </c>
      <c r="E269" s="164">
        <f>IF(D269&lt;=C269,D269,C269)</f>
        <v>0</v>
      </c>
      <c r="F269" s="160" t="str">
        <f>IF(C269-D269=0,"At Maximum",IF(E269-D269&gt;=0,ROUND(C269-E269,2)&amp;" MW Under Max",ROUND(D269-E269,2)&amp;" MW Over Max"))</f>
        <v>At Maximum</v>
      </c>
    </row>
    <row r="270" spans="1:6" ht="50.1" customHeight="1" x14ac:dyDescent="0.4">
      <c r="A270" s="198" t="s">
        <v>20</v>
      </c>
      <c r="B270" s="164" t="s">
        <v>4</v>
      </c>
      <c r="C270" s="164">
        <f>HLOOKUP(A267,'LSE Allocations'!$D$143:$O$147,4,FALSE)</f>
        <v>0</v>
      </c>
      <c r="D270" s="164">
        <f>SUMIF(Flex_cat,3,Dec_Flex)</f>
        <v>0</v>
      </c>
      <c r="E270" s="164">
        <f>IF(D270&lt;=C270,D270,C270)</f>
        <v>0</v>
      </c>
      <c r="F270" s="160" t="str">
        <f>IF(C270-D270=0,"At Maximum",IF(D270-C270&lt;=0, ROUND(C270-D270,2)&amp;" MW Under Max",ROUND(D270-C270,2)&amp;" MW Over Max"))</f>
        <v>At Maximum</v>
      </c>
    </row>
    <row r="271" spans="1:6" ht="50.1" customHeight="1" thickBot="1" x14ac:dyDescent="0.45">
      <c r="A271" s="201" t="s">
        <v>21</v>
      </c>
      <c r="B271" s="158">
        <v>1</v>
      </c>
      <c r="C271" s="202">
        <f>HLOOKUP(A267,'LSE Allocations'!$D$143:$O$147,5,FALSE)</f>
        <v>0</v>
      </c>
      <c r="D271" s="164">
        <f>D270+(D269-E270)+D268</f>
        <v>0</v>
      </c>
      <c r="E271" s="202">
        <f>SUM(E268:E269)</f>
        <v>0</v>
      </c>
      <c r="F271" s="160" t="str">
        <f>IF(E271&gt;=C271, "Meets Monthly Flex RAR",ROUND(C271-E271,2) &amp; " MW Short of Monthly Flex RAR")</f>
        <v>Meets Monthly Flex RAR</v>
      </c>
    </row>
  </sheetData>
  <mergeCells count="28">
    <mergeCell ref="A89:D89"/>
    <mergeCell ref="C92:C102"/>
    <mergeCell ref="C28:C38"/>
    <mergeCell ref="A25:D25"/>
    <mergeCell ref="C44:C54"/>
    <mergeCell ref="C76:C86"/>
    <mergeCell ref="A57:D57"/>
    <mergeCell ref="C60:C70"/>
    <mergeCell ref="A73:D73"/>
    <mergeCell ref="A41:D41"/>
    <mergeCell ref="A3:F3"/>
    <mergeCell ref="A5:F5"/>
    <mergeCell ref="A6:E6"/>
    <mergeCell ref="A9:D9"/>
    <mergeCell ref="C12:C22"/>
    <mergeCell ref="A199:F199"/>
    <mergeCell ref="A105:D105"/>
    <mergeCell ref="C108:C118"/>
    <mergeCell ref="C124:C134"/>
    <mergeCell ref="A200:F200"/>
    <mergeCell ref="A137:D137"/>
    <mergeCell ref="C140:C150"/>
    <mergeCell ref="A153:D153"/>
    <mergeCell ref="C156:C166"/>
    <mergeCell ref="A121:D121"/>
    <mergeCell ref="A184:D184"/>
    <mergeCell ref="A169:D169"/>
    <mergeCell ref="C172:C182"/>
  </mergeCells>
  <phoneticPr fontId="6" type="noConversion"/>
  <conditionalFormatting sqref="D59:D70">
    <cfRule type="expression" dxfId="163" priority="1338">
      <formula>NOT(ISERROR(SEARCH("Non-Compliant",D59)))</formula>
    </cfRule>
    <cfRule type="expression" dxfId="162" priority="1339">
      <formula>NOT(ISERROR(SEARCH("Compliant",D59)))</formula>
    </cfRule>
  </conditionalFormatting>
  <conditionalFormatting sqref="D75:D86">
    <cfRule type="expression" dxfId="161" priority="1341">
      <formula>NOT(ISERROR(SEARCH("Non-Compliant",D75)))</formula>
    </cfRule>
    <cfRule type="expression" dxfId="160" priority="1342">
      <formula>NOT(ISERROR(SEARCH("Compliant",D75)))</formula>
    </cfRule>
  </conditionalFormatting>
  <conditionalFormatting sqref="D43:D54">
    <cfRule type="expression" dxfId="159" priority="1335">
      <formula>NOT(ISERROR(SEARCH("Non-Compliant",D43)))</formula>
    </cfRule>
    <cfRule type="expression" dxfId="158" priority="1336">
      <formula>NOT(ISERROR(SEARCH("Compliant",D43)))</formula>
    </cfRule>
  </conditionalFormatting>
  <conditionalFormatting sqref="D11:D22">
    <cfRule type="expression" dxfId="157" priority="1332">
      <formula>NOT(ISERROR(SEARCH("Non-Compliant",D11)))</formula>
    </cfRule>
    <cfRule type="expression" dxfId="156" priority="1333">
      <formula>NOT(ISERROR(SEARCH("Compliant",D11)))</formula>
    </cfRule>
  </conditionalFormatting>
  <conditionalFormatting sqref="D27:D38">
    <cfRule type="expression" dxfId="155" priority="1329">
      <formula>NOT(ISERROR(SEARCH("Non-Compliant",D27)))</formula>
    </cfRule>
    <cfRule type="expression" dxfId="154" priority="1330">
      <formula>NOT(ISERROR(SEARCH("Compliant",D27)))</formula>
    </cfRule>
  </conditionalFormatting>
  <conditionalFormatting sqref="F244 F247">
    <cfRule type="expression" dxfId="153" priority="142">
      <formula>NOT(ISERROR(SEARCH("Under Min",F244)))</formula>
    </cfRule>
    <cfRule type="expression" dxfId="152" priority="144">
      <formula>NOT(ISERROR(SEARCH("Short",F244)))</formula>
    </cfRule>
  </conditionalFormatting>
  <conditionalFormatting sqref="F245">
    <cfRule type="expression" dxfId="151" priority="140">
      <formula>NOT(ISERROR(SEARCH("Under Max",F245)))</formula>
    </cfRule>
    <cfRule type="expression" dxfId="150" priority="141">
      <formula>NOT(ISERROR(SEARCH("Over Max",F245)))</formula>
    </cfRule>
  </conditionalFormatting>
  <conditionalFormatting sqref="F244">
    <cfRule type="expression" dxfId="149" priority="143">
      <formula>NOT(ISERROR(SEARCH("Over Min",F244)))</formula>
    </cfRule>
  </conditionalFormatting>
  <conditionalFormatting sqref="F247">
    <cfRule type="containsText" dxfId="148" priority="139" operator="containsText" text="Meets">
      <formula>NOT(ISERROR(SEARCH("Meets",F247)))</formula>
    </cfRule>
  </conditionalFormatting>
  <conditionalFormatting sqref="F246">
    <cfRule type="expression" dxfId="147" priority="103">
      <formula>NOT(ISERROR(SEARCH("Under Max",F246)))</formula>
    </cfRule>
    <cfRule type="expression" dxfId="146" priority="104">
      <formula>NOT(ISERROR(SEARCH("Over Max",F246)))</formula>
    </cfRule>
  </conditionalFormatting>
  <conditionalFormatting sqref="F208 F211">
    <cfRule type="expression" dxfId="145" priority="100">
      <formula>NOT(ISERROR(SEARCH("Under Min",F208)))</formula>
    </cfRule>
    <cfRule type="expression" dxfId="144" priority="102">
      <formula>NOT(ISERROR(SEARCH("Short",F208)))</formula>
    </cfRule>
  </conditionalFormatting>
  <conditionalFormatting sqref="F209">
    <cfRule type="expression" dxfId="143" priority="98">
      <formula>NOT(ISERROR(SEARCH("Under Max",F209)))</formula>
    </cfRule>
    <cfRule type="expression" dxfId="142" priority="99">
      <formula>NOT(ISERROR(SEARCH("Over Max",F209)))</formula>
    </cfRule>
  </conditionalFormatting>
  <conditionalFormatting sqref="F208">
    <cfRule type="expression" dxfId="141" priority="101">
      <formula>NOT(ISERROR(SEARCH("Over Min",F208)))</formula>
    </cfRule>
  </conditionalFormatting>
  <conditionalFormatting sqref="F211">
    <cfRule type="containsText" dxfId="140" priority="97" operator="containsText" text="Meets">
      <formula>NOT(ISERROR(SEARCH("Meets",F211)))</formula>
    </cfRule>
  </conditionalFormatting>
  <conditionalFormatting sqref="F210">
    <cfRule type="expression" dxfId="139" priority="95">
      <formula>NOT(ISERROR(SEARCH("Under Max",F210)))</formula>
    </cfRule>
    <cfRule type="expression" dxfId="138" priority="96">
      <formula>NOT(ISERROR(SEARCH("Over Max",F210)))</formula>
    </cfRule>
  </conditionalFormatting>
  <conditionalFormatting sqref="F202 F205">
    <cfRule type="expression" dxfId="137" priority="92">
      <formula>NOT(ISERROR(SEARCH("Under Min",F202)))</formula>
    </cfRule>
    <cfRule type="expression" dxfId="136" priority="94">
      <formula>NOT(ISERROR(SEARCH("Short",F202)))</formula>
    </cfRule>
  </conditionalFormatting>
  <conditionalFormatting sqref="F203">
    <cfRule type="expression" dxfId="135" priority="90">
      <formula>NOT(ISERROR(SEARCH("Under Max",F203)))</formula>
    </cfRule>
    <cfRule type="expression" dxfId="134" priority="91">
      <formula>NOT(ISERROR(SEARCH("Over Max",F203)))</formula>
    </cfRule>
  </conditionalFormatting>
  <conditionalFormatting sqref="F202">
    <cfRule type="expression" dxfId="133" priority="93">
      <formula>NOT(ISERROR(SEARCH("Over Min",F202)))</formula>
    </cfRule>
  </conditionalFormatting>
  <conditionalFormatting sqref="F205">
    <cfRule type="containsText" dxfId="132" priority="89" operator="containsText" text="Meets">
      <formula>NOT(ISERROR(SEARCH("Meets",F205)))</formula>
    </cfRule>
  </conditionalFormatting>
  <conditionalFormatting sqref="F204">
    <cfRule type="expression" dxfId="131" priority="87">
      <formula>NOT(ISERROR(SEARCH("Under Max",F204)))</formula>
    </cfRule>
    <cfRule type="expression" dxfId="130" priority="88">
      <formula>NOT(ISERROR(SEARCH("Over Max",F204)))</formula>
    </cfRule>
  </conditionalFormatting>
  <conditionalFormatting sqref="F214 F217">
    <cfRule type="expression" dxfId="129" priority="84">
      <formula>NOT(ISERROR(SEARCH("Under Min",F214)))</formula>
    </cfRule>
    <cfRule type="expression" dxfId="128" priority="86">
      <formula>NOT(ISERROR(SEARCH("Short",F214)))</formula>
    </cfRule>
  </conditionalFormatting>
  <conditionalFormatting sqref="F215">
    <cfRule type="expression" dxfId="127" priority="82">
      <formula>NOT(ISERROR(SEARCH("Under Max",F215)))</formula>
    </cfRule>
    <cfRule type="expression" dxfId="126" priority="83">
      <formula>NOT(ISERROR(SEARCH("Over Max",F215)))</formula>
    </cfRule>
  </conditionalFormatting>
  <conditionalFormatting sqref="F214">
    <cfRule type="expression" dxfId="125" priority="85">
      <formula>NOT(ISERROR(SEARCH("Over Min",F214)))</formula>
    </cfRule>
  </conditionalFormatting>
  <conditionalFormatting sqref="F217">
    <cfRule type="containsText" dxfId="124" priority="81" operator="containsText" text="Meets">
      <formula>NOT(ISERROR(SEARCH("Meets",F217)))</formula>
    </cfRule>
  </conditionalFormatting>
  <conditionalFormatting sqref="F216">
    <cfRule type="expression" dxfId="123" priority="79">
      <formula>NOT(ISERROR(SEARCH("Under Max",F216)))</formula>
    </cfRule>
    <cfRule type="expression" dxfId="122" priority="80">
      <formula>NOT(ISERROR(SEARCH("Over Max",F216)))</formula>
    </cfRule>
  </conditionalFormatting>
  <conditionalFormatting sqref="F220 F223">
    <cfRule type="expression" dxfId="121" priority="76">
      <formula>NOT(ISERROR(SEARCH("Under Min",F220)))</formula>
    </cfRule>
    <cfRule type="expression" dxfId="120" priority="78">
      <formula>NOT(ISERROR(SEARCH("Short",F220)))</formula>
    </cfRule>
  </conditionalFormatting>
  <conditionalFormatting sqref="F221">
    <cfRule type="expression" dxfId="119" priority="74">
      <formula>NOT(ISERROR(SEARCH("Under Max",F221)))</formula>
    </cfRule>
    <cfRule type="expression" dxfId="118" priority="75">
      <formula>NOT(ISERROR(SEARCH("Over Max",F221)))</formula>
    </cfRule>
  </conditionalFormatting>
  <conditionalFormatting sqref="F220">
    <cfRule type="expression" dxfId="117" priority="77">
      <formula>NOT(ISERROR(SEARCH("Over Min",F220)))</formula>
    </cfRule>
  </conditionalFormatting>
  <conditionalFormatting sqref="F223">
    <cfRule type="containsText" dxfId="116" priority="73" operator="containsText" text="Meets">
      <formula>NOT(ISERROR(SEARCH("Meets",F223)))</formula>
    </cfRule>
  </conditionalFormatting>
  <conditionalFormatting sqref="F222">
    <cfRule type="expression" dxfId="115" priority="71">
      <formula>NOT(ISERROR(SEARCH("Under Max",F222)))</formula>
    </cfRule>
    <cfRule type="expression" dxfId="114" priority="72">
      <formula>NOT(ISERROR(SEARCH("Over Max",F222)))</formula>
    </cfRule>
  </conditionalFormatting>
  <conditionalFormatting sqref="F226 F229">
    <cfRule type="expression" dxfId="113" priority="68">
      <formula>NOT(ISERROR(SEARCH("Under Min",F226)))</formula>
    </cfRule>
    <cfRule type="expression" dxfId="112" priority="70">
      <formula>NOT(ISERROR(SEARCH("Short",F226)))</formula>
    </cfRule>
  </conditionalFormatting>
  <conditionalFormatting sqref="F227">
    <cfRule type="expression" dxfId="111" priority="66">
      <formula>NOT(ISERROR(SEARCH("Under Max",F227)))</formula>
    </cfRule>
    <cfRule type="expression" dxfId="110" priority="67">
      <formula>NOT(ISERROR(SEARCH("Over Max",F227)))</formula>
    </cfRule>
  </conditionalFormatting>
  <conditionalFormatting sqref="F226">
    <cfRule type="expression" dxfId="109" priority="69">
      <formula>NOT(ISERROR(SEARCH("Over Min",F226)))</formula>
    </cfRule>
  </conditionalFormatting>
  <conditionalFormatting sqref="F229">
    <cfRule type="containsText" dxfId="108" priority="65" operator="containsText" text="Meets">
      <formula>NOT(ISERROR(SEARCH("Meets",F229)))</formula>
    </cfRule>
  </conditionalFormatting>
  <conditionalFormatting sqref="F228">
    <cfRule type="expression" dxfId="107" priority="63">
      <formula>NOT(ISERROR(SEARCH("Under Max",F228)))</formula>
    </cfRule>
    <cfRule type="expression" dxfId="106" priority="64">
      <formula>NOT(ISERROR(SEARCH("Over Max",F228)))</formula>
    </cfRule>
  </conditionalFormatting>
  <conditionalFormatting sqref="F232 F235">
    <cfRule type="expression" dxfId="105" priority="60">
      <formula>NOT(ISERROR(SEARCH("Under Min",F232)))</formula>
    </cfRule>
    <cfRule type="expression" dxfId="104" priority="62">
      <formula>NOT(ISERROR(SEARCH("Short",F232)))</formula>
    </cfRule>
  </conditionalFormatting>
  <conditionalFormatting sqref="F233">
    <cfRule type="expression" dxfId="103" priority="58">
      <formula>NOT(ISERROR(SEARCH("Under Max",F233)))</formula>
    </cfRule>
    <cfRule type="expression" dxfId="102" priority="59">
      <formula>NOT(ISERROR(SEARCH("Over Max",F233)))</formula>
    </cfRule>
  </conditionalFormatting>
  <conditionalFormatting sqref="F232">
    <cfRule type="expression" dxfId="101" priority="61">
      <formula>NOT(ISERROR(SEARCH("Over Min",F232)))</formula>
    </cfRule>
  </conditionalFormatting>
  <conditionalFormatting sqref="F235">
    <cfRule type="containsText" dxfId="100" priority="57" operator="containsText" text="Meets">
      <formula>NOT(ISERROR(SEARCH("Meets",F235)))</formula>
    </cfRule>
  </conditionalFormatting>
  <conditionalFormatting sqref="F234">
    <cfRule type="expression" dxfId="99" priority="55">
      <formula>NOT(ISERROR(SEARCH("Under Max",F234)))</formula>
    </cfRule>
    <cfRule type="expression" dxfId="98" priority="56">
      <formula>NOT(ISERROR(SEARCH("Over Max",F234)))</formula>
    </cfRule>
  </conditionalFormatting>
  <conditionalFormatting sqref="F238 F241">
    <cfRule type="expression" dxfId="97" priority="52">
      <formula>NOT(ISERROR(SEARCH("Under Min",F238)))</formula>
    </cfRule>
    <cfRule type="expression" dxfId="96" priority="54">
      <formula>NOT(ISERROR(SEARCH("Short",F238)))</formula>
    </cfRule>
  </conditionalFormatting>
  <conditionalFormatting sqref="F239">
    <cfRule type="expression" dxfId="95" priority="50">
      <formula>NOT(ISERROR(SEARCH("Under Max",F239)))</formula>
    </cfRule>
    <cfRule type="expression" dxfId="94" priority="51">
      <formula>NOT(ISERROR(SEARCH("Over Max",F239)))</formula>
    </cfRule>
  </conditionalFormatting>
  <conditionalFormatting sqref="F238">
    <cfRule type="expression" dxfId="93" priority="53">
      <formula>NOT(ISERROR(SEARCH("Over Min",F238)))</formula>
    </cfRule>
  </conditionalFormatting>
  <conditionalFormatting sqref="F241">
    <cfRule type="containsText" dxfId="92" priority="49" operator="containsText" text="Meets">
      <formula>NOT(ISERROR(SEARCH("Meets",F241)))</formula>
    </cfRule>
  </conditionalFormatting>
  <conditionalFormatting sqref="F240">
    <cfRule type="expression" dxfId="91" priority="47">
      <formula>NOT(ISERROR(SEARCH("Under Max",F240)))</formula>
    </cfRule>
    <cfRule type="expression" dxfId="90" priority="48">
      <formula>NOT(ISERROR(SEARCH("Over Max",F240)))</formula>
    </cfRule>
  </conditionalFormatting>
  <conditionalFormatting sqref="F250 F253">
    <cfRule type="expression" dxfId="89" priority="44">
      <formula>NOT(ISERROR(SEARCH("Under Min",F250)))</formula>
    </cfRule>
    <cfRule type="expression" dxfId="88" priority="46">
      <formula>NOT(ISERROR(SEARCH("Short",F250)))</formula>
    </cfRule>
  </conditionalFormatting>
  <conditionalFormatting sqref="F251">
    <cfRule type="expression" dxfId="87" priority="42">
      <formula>NOT(ISERROR(SEARCH("Under Max",F251)))</formula>
    </cfRule>
    <cfRule type="expression" dxfId="86" priority="43">
      <formula>NOT(ISERROR(SEARCH("Over Max",F251)))</formula>
    </cfRule>
  </conditionalFormatting>
  <conditionalFormatting sqref="F250">
    <cfRule type="expression" dxfId="85" priority="45">
      <formula>NOT(ISERROR(SEARCH("Over Min",F250)))</formula>
    </cfRule>
  </conditionalFormatting>
  <conditionalFormatting sqref="F253">
    <cfRule type="containsText" dxfId="84" priority="41" operator="containsText" text="Meets">
      <formula>NOT(ISERROR(SEARCH("Meets",F253)))</formula>
    </cfRule>
  </conditionalFormatting>
  <conditionalFormatting sqref="F252">
    <cfRule type="expression" dxfId="83" priority="39">
      <formula>NOT(ISERROR(SEARCH("Under Max",F252)))</formula>
    </cfRule>
    <cfRule type="expression" dxfId="82" priority="40">
      <formula>NOT(ISERROR(SEARCH("Over Max",F252)))</formula>
    </cfRule>
  </conditionalFormatting>
  <conditionalFormatting sqref="F256 F259">
    <cfRule type="expression" dxfId="81" priority="36">
      <formula>NOT(ISERROR(SEARCH("Under Min",F256)))</formula>
    </cfRule>
    <cfRule type="expression" dxfId="80" priority="38">
      <formula>NOT(ISERROR(SEARCH("Short",F256)))</formula>
    </cfRule>
  </conditionalFormatting>
  <conditionalFormatting sqref="F257">
    <cfRule type="expression" dxfId="79" priority="34">
      <formula>NOT(ISERROR(SEARCH("Under Max",F257)))</formula>
    </cfRule>
    <cfRule type="expression" dxfId="78" priority="35">
      <formula>NOT(ISERROR(SEARCH("Over Max",F257)))</formula>
    </cfRule>
  </conditionalFormatting>
  <conditionalFormatting sqref="F256">
    <cfRule type="expression" dxfId="77" priority="37">
      <formula>NOT(ISERROR(SEARCH("Over Min",F256)))</formula>
    </cfRule>
  </conditionalFormatting>
  <conditionalFormatting sqref="F259">
    <cfRule type="containsText" dxfId="76" priority="33" operator="containsText" text="Meets">
      <formula>NOT(ISERROR(SEARCH("Meets",F259)))</formula>
    </cfRule>
  </conditionalFormatting>
  <conditionalFormatting sqref="F258">
    <cfRule type="expression" dxfId="75" priority="31">
      <formula>NOT(ISERROR(SEARCH("Under Max",F258)))</formula>
    </cfRule>
    <cfRule type="expression" dxfId="74" priority="32">
      <formula>NOT(ISERROR(SEARCH("Over Max",F258)))</formula>
    </cfRule>
  </conditionalFormatting>
  <conditionalFormatting sqref="F262 F265">
    <cfRule type="expression" dxfId="73" priority="28">
      <formula>NOT(ISERROR(SEARCH("Under Min",F262)))</formula>
    </cfRule>
    <cfRule type="expression" dxfId="72" priority="30">
      <formula>NOT(ISERROR(SEARCH("Short",F262)))</formula>
    </cfRule>
  </conditionalFormatting>
  <conditionalFormatting sqref="F263">
    <cfRule type="expression" dxfId="71" priority="26">
      <formula>NOT(ISERROR(SEARCH("Under Max",F263)))</formula>
    </cfRule>
    <cfRule type="expression" dxfId="70" priority="27">
      <formula>NOT(ISERROR(SEARCH("Over Max",F263)))</formula>
    </cfRule>
  </conditionalFormatting>
  <conditionalFormatting sqref="F262">
    <cfRule type="expression" dxfId="69" priority="29">
      <formula>NOT(ISERROR(SEARCH("Over Min",F262)))</formula>
    </cfRule>
  </conditionalFormatting>
  <conditionalFormatting sqref="F265">
    <cfRule type="containsText" dxfId="68" priority="25" operator="containsText" text="Meets">
      <formula>NOT(ISERROR(SEARCH("Meets",F265)))</formula>
    </cfRule>
  </conditionalFormatting>
  <conditionalFormatting sqref="F264">
    <cfRule type="expression" dxfId="67" priority="23">
      <formula>NOT(ISERROR(SEARCH("Under Max",F264)))</formula>
    </cfRule>
    <cfRule type="expression" dxfId="66" priority="24">
      <formula>NOT(ISERROR(SEARCH("Over Max",F264)))</formula>
    </cfRule>
  </conditionalFormatting>
  <conditionalFormatting sqref="F268 F271">
    <cfRule type="expression" dxfId="65" priority="20">
      <formula>NOT(ISERROR(SEARCH("Under Min",F268)))</formula>
    </cfRule>
    <cfRule type="expression" dxfId="64" priority="22">
      <formula>NOT(ISERROR(SEARCH("Short",F268)))</formula>
    </cfRule>
  </conditionalFormatting>
  <conditionalFormatting sqref="F269">
    <cfRule type="expression" dxfId="63" priority="18">
      <formula>NOT(ISERROR(SEARCH("Under Max",F269)))</formula>
    </cfRule>
    <cfRule type="expression" dxfId="62" priority="19">
      <formula>NOT(ISERROR(SEARCH("Over Max",F269)))</formula>
    </cfRule>
  </conditionalFormatting>
  <conditionalFormatting sqref="F268">
    <cfRule type="expression" dxfId="61" priority="21">
      <formula>NOT(ISERROR(SEARCH("Over Min",F268)))</formula>
    </cfRule>
  </conditionalFormatting>
  <conditionalFormatting sqref="F271">
    <cfRule type="containsText" dxfId="60" priority="17" operator="containsText" text="Meets">
      <formula>NOT(ISERROR(SEARCH("Meets",F271)))</formula>
    </cfRule>
  </conditionalFormatting>
  <conditionalFormatting sqref="F270">
    <cfRule type="expression" dxfId="59" priority="15">
      <formula>NOT(ISERROR(SEARCH("Under Max",F270)))</formula>
    </cfRule>
    <cfRule type="expression" dxfId="58" priority="16">
      <formula>NOT(ISERROR(SEARCH("Over Max",F270)))</formula>
    </cfRule>
  </conditionalFormatting>
  <conditionalFormatting sqref="D91:D102">
    <cfRule type="expression" dxfId="57" priority="13">
      <formula>NOT(ISERROR(SEARCH("Non-Compliant",D91)))</formula>
    </cfRule>
    <cfRule type="expression" dxfId="56" priority="14">
      <formula>NOT(ISERROR(SEARCH("Compliant",D91)))</formula>
    </cfRule>
  </conditionalFormatting>
  <conditionalFormatting sqref="D107:D118">
    <cfRule type="expression" dxfId="55" priority="11">
      <formula>NOT(ISERROR(SEARCH("Non-Compliant",D107)))</formula>
    </cfRule>
    <cfRule type="expression" dxfId="54" priority="12">
      <formula>NOT(ISERROR(SEARCH("Compliant",D107)))</formula>
    </cfRule>
  </conditionalFormatting>
  <conditionalFormatting sqref="D123:D134">
    <cfRule type="expression" dxfId="53" priority="9">
      <formula>NOT(ISERROR(SEARCH("Non-Compliant",D123)))</formula>
    </cfRule>
    <cfRule type="expression" dxfId="52" priority="10">
      <formula>NOT(ISERROR(SEARCH("Compliant",D123)))</formula>
    </cfRule>
  </conditionalFormatting>
  <conditionalFormatting sqref="D139:D150">
    <cfRule type="expression" dxfId="51" priority="7">
      <formula>NOT(ISERROR(SEARCH("Non-Compliant",D139)))</formula>
    </cfRule>
    <cfRule type="expression" dxfId="50" priority="8">
      <formula>NOT(ISERROR(SEARCH("Compliant",D139)))</formula>
    </cfRule>
  </conditionalFormatting>
  <conditionalFormatting sqref="D155:D166">
    <cfRule type="expression" dxfId="49" priority="5">
      <formula>NOT(ISERROR(SEARCH("Non-Compliant",D155)))</formula>
    </cfRule>
    <cfRule type="expression" dxfId="48" priority="6">
      <formula>NOT(ISERROR(SEARCH("Compliant",D155)))</formula>
    </cfRule>
  </conditionalFormatting>
  <conditionalFormatting sqref="D186:D197">
    <cfRule type="expression" dxfId="47" priority="3">
      <formula>NOT(ISERROR(SEARCH("Non-Compliant",D186)))</formula>
    </cfRule>
    <cfRule type="expression" dxfId="46" priority="4">
      <formula>NOT(ISERROR(SEARCH("Compliant",D186)))</formula>
    </cfRule>
  </conditionalFormatting>
  <conditionalFormatting sqref="D171:D182">
    <cfRule type="expression" dxfId="45" priority="1">
      <formula>NOT(ISERROR(SEARCH("Non-Compliant",D171)))</formula>
    </cfRule>
    <cfRule type="expression" dxfId="44" priority="2">
      <formula>NOT(ISERROR(SEARCH("Compliant",D171)))</formula>
    </cfRule>
  </conditionalFormatting>
  <pageMargins left="0.75" right="0.75" top="1" bottom="1" header="0.5" footer="0.5"/>
  <pageSetup orientation="portrait" horizontalDpi="4294967295" verticalDpi="4294967295" r:id="rId1"/>
  <headerFooter alignWithMargins="0">
    <oddHeader xml:space="preserve">&amp;L
</oddHeader>
    <oddFooter>&amp;LFile:  &amp;F&amp;RTab: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E5B39-9970-491A-B74E-ADF5EDD96F7A}">
  <sheetPr>
    <tabColor indexed="42"/>
  </sheetPr>
  <dimension ref="A1:G182"/>
  <sheetViews>
    <sheetView showGridLines="0" topLeftCell="A151" zoomScale="85" zoomScaleNormal="85" zoomScalePageLayoutView="90" workbookViewId="0">
      <selection activeCell="G154" sqref="G154"/>
    </sheetView>
  </sheetViews>
  <sheetFormatPr defaultColWidth="15.73046875" defaultRowHeight="50.1" customHeight="1" x14ac:dyDescent="0.4"/>
  <cols>
    <col min="1" max="1" width="15.73046875" style="165"/>
    <col min="2" max="2" width="17" style="165" customWidth="1"/>
    <col min="3" max="3" width="15.73046875" style="165"/>
    <col min="4" max="4" width="30.59765625" style="165" customWidth="1"/>
    <col min="5" max="7" width="15.73046875" style="165"/>
    <col min="8" max="8" width="72.59765625" style="165" customWidth="1"/>
    <col min="9" max="16384" width="15.73046875" style="165"/>
  </cols>
  <sheetData>
    <row r="1" spans="1:7" ht="15" customHeight="1" x14ac:dyDescent="0.4">
      <c r="A1" s="176" t="s">
        <v>443</v>
      </c>
    </row>
    <row r="2" spans="1:7" ht="15" customHeight="1" x14ac:dyDescent="0.4">
      <c r="A2" s="177" t="s">
        <v>393</v>
      </c>
    </row>
    <row r="3" spans="1:7" ht="15" customHeight="1" x14ac:dyDescent="0.4">
      <c r="A3" s="333"/>
      <c r="B3" s="334"/>
      <c r="C3" s="334"/>
      <c r="D3" s="334"/>
      <c r="E3" s="334"/>
      <c r="F3" s="334"/>
    </row>
    <row r="4" spans="1:7" ht="15" customHeight="1" thickBot="1" x14ac:dyDescent="0.45">
      <c r="F4" s="178"/>
    </row>
    <row r="5" spans="1:7" ht="15" customHeight="1" thickBot="1" x14ac:dyDescent="0.45">
      <c r="A5" s="335" t="s">
        <v>338</v>
      </c>
      <c r="B5" s="336"/>
      <c r="C5" s="336"/>
      <c r="D5" s="336"/>
      <c r="E5" s="337"/>
      <c r="F5" s="338"/>
    </row>
    <row r="6" spans="1:7" ht="15" customHeight="1" x14ac:dyDescent="0.4">
      <c r="A6" s="339" t="s">
        <v>336</v>
      </c>
      <c r="B6" s="340"/>
      <c r="C6" s="340"/>
      <c r="D6" s="340"/>
      <c r="E6" s="340"/>
      <c r="F6" s="174">
        <v>2023</v>
      </c>
    </row>
    <row r="7" spans="1:7" ht="15" customHeight="1" thickBot="1" x14ac:dyDescent="0.45">
      <c r="A7" s="179"/>
      <c r="B7" s="180"/>
      <c r="C7" s="180"/>
      <c r="D7" s="180"/>
      <c r="E7" s="181"/>
      <c r="F7" s="181"/>
    </row>
    <row r="8" spans="1:7" ht="15" customHeight="1" thickBot="1" x14ac:dyDescent="0.45">
      <c r="A8" s="182" t="s">
        <v>401</v>
      </c>
      <c r="B8" s="183"/>
      <c r="C8" s="183"/>
      <c r="D8" s="184"/>
      <c r="E8" s="181"/>
      <c r="F8" s="181"/>
    </row>
    <row r="9" spans="1:7" ht="36.75" customHeight="1" thickBot="1" x14ac:dyDescent="0.45">
      <c r="A9" s="321" t="str">
        <f>"Summary Table 1
Local RAR for "&amp;$A8&amp;" Local Area (MW)"</f>
        <v>Summary Table 1
Local RAR for LA Basin Local Area (MW)</v>
      </c>
      <c r="B9" s="322"/>
      <c r="C9" s="322"/>
      <c r="D9" s="323"/>
      <c r="E9" s="185"/>
      <c r="F9" s="166"/>
    </row>
    <row r="10" spans="1:7" s="171" customFormat="1" ht="66" thickBot="1" x14ac:dyDescent="0.4">
      <c r="A10" s="168" t="s">
        <v>302</v>
      </c>
      <c r="B10" s="222" t="str">
        <f>"Total Procurement in "&amp;$A8&amp;" Local Area (Includes DR)"</f>
        <v>Total Procurement in LA Basin Local Area (Includes DR)</v>
      </c>
      <c r="C10" s="172" t="str">
        <f>$A8&amp;" Local RA - RMR and CAM"</f>
        <v>LA Basin Local RA - RMR and CAM</v>
      </c>
      <c r="D10" s="173" t="str">
        <f xml:space="preserve"> "Compliance Status:
'Compliant'  when "&amp; A8 &amp;"  Local RAR (net of RMR &amp; CAM allocations) is less than Monthly Total Procurement in that Area"</f>
        <v>Compliance Status:
'Compliant'  when LA Basin  Local RAR (net of RMR &amp; CAM allocations) is less than Monthly Total Procurement in that Area</v>
      </c>
      <c r="E10" s="169"/>
      <c r="F10" s="170" t="s">
        <v>2163</v>
      </c>
      <c r="G10" s="293">
        <v>2.5000000000000001E-2</v>
      </c>
    </row>
    <row r="11" spans="1:7" ht="15" customHeight="1" x14ac:dyDescent="0.4">
      <c r="A11" s="203">
        <f>'ID and Local Area'!$F25</f>
        <v>44927</v>
      </c>
      <c r="B11" s="223">
        <f>SUMIF(I_Local_Res_2023!$G:$G,$A$8,I_Local_Res_2023!$M:$M)+'LSE Allocations'!$D$77+$G11</f>
        <v>0</v>
      </c>
      <c r="C11" s="224">
        <f>ROUND(VLOOKUP(A8,'LSE Allocations'!$G$107:$K$116,2,FALSE),0)</f>
        <v>0</v>
      </c>
      <c r="D11" s="159" t="str">
        <f>IF(B11-$C$11&gt;=0,"Compliant","Non-Compliant")</f>
        <v>Compliant</v>
      </c>
      <c r="E11" s="187"/>
      <c r="F11" s="203">
        <f>'ID and Local Area'!$F25</f>
        <v>44927</v>
      </c>
      <c r="G11" s="294">
        <f>SUMIFS(I_Local_Res_2023!$M:$M, I_Local_Res_2023!$K:$K, "Y", I_Local_Res_2023!$G:$G, $A$8)*$G$10</f>
        <v>0</v>
      </c>
    </row>
    <row r="12" spans="1:7" s="186" customFormat="1" ht="15" customHeight="1" x14ac:dyDescent="0.4">
      <c r="A12" s="203">
        <f>'ID and Local Area'!$F26</f>
        <v>44958</v>
      </c>
      <c r="B12" s="223">
        <f>SUMIF(I_Local_Res_2023!$G:$G,$A$8,I_Local_Res_2023!$N:$N)+'LSE Allocations'!$D$77+$G12</f>
        <v>0</v>
      </c>
      <c r="C12" s="341"/>
      <c r="D12" s="159" t="str">
        <f>IF(B12-$C$11&gt;=0,"Compliant","Non-Compliant")</f>
        <v>Compliant</v>
      </c>
      <c r="E12" s="187"/>
      <c r="F12" s="203">
        <f>'ID and Local Area'!$F26</f>
        <v>44958</v>
      </c>
      <c r="G12" s="294">
        <f>SUMIFS(I_Local_Res_2023!$N:$N, I_Local_Res_2023!$K:$K, "Y", I_Local_Res_2023!$G:$G, $A$8)*$G$10</f>
        <v>0</v>
      </c>
    </row>
    <row r="13" spans="1:7" s="186" customFormat="1" ht="15" customHeight="1" x14ac:dyDescent="0.4">
      <c r="A13" s="203">
        <f>'ID and Local Area'!$F27</f>
        <v>44986</v>
      </c>
      <c r="B13" s="223">
        <f>SUMIF(I_Local_Res_2023!$G:$G,$A$8,I_Local_Res_2023!$O:$O)+'LSE Allocations'!$D$77+$G13</f>
        <v>0</v>
      </c>
      <c r="C13" s="341"/>
      <c r="D13" s="159" t="str">
        <f t="shared" ref="D13:D22" si="0">IF(B13-$C$11&gt;=0,"Compliant","Non-Compliant")</f>
        <v>Compliant</v>
      </c>
      <c r="E13" s="187"/>
      <c r="F13" s="203">
        <f>'ID and Local Area'!$F27</f>
        <v>44986</v>
      </c>
      <c r="G13" s="294">
        <f>SUMIFS(I_Local_Res_2023!$O:$O, I_Local_Res_2023!$K:$K, "Y", I_Local_Res_2023!$G:$G, $A$8)*$G$10</f>
        <v>0</v>
      </c>
    </row>
    <row r="14" spans="1:7" s="186" customFormat="1" ht="15" customHeight="1" x14ac:dyDescent="0.4">
      <c r="A14" s="203">
        <f>'ID and Local Area'!$F28</f>
        <v>45017</v>
      </c>
      <c r="B14" s="223">
        <f>SUMIF(I_Local_Res_2023!$G:$G,$A$8,I_Local_Res_2023!$P:$P)+'LSE Allocations'!$D$77+$G14</f>
        <v>0</v>
      </c>
      <c r="C14" s="341"/>
      <c r="D14" s="159" t="str">
        <f t="shared" si="0"/>
        <v>Compliant</v>
      </c>
      <c r="E14" s="181"/>
      <c r="F14" s="203">
        <f>'ID and Local Area'!$F28</f>
        <v>45017</v>
      </c>
      <c r="G14" s="294">
        <f>SUMIFS(I_Local_Res_2023!$P:$P, I_Local_Res_2023!$K:$K, "Y", I_Local_Res_2023!$G:$G, $A$8)*$G$10</f>
        <v>0</v>
      </c>
    </row>
    <row r="15" spans="1:7" s="186" customFormat="1" ht="15" customHeight="1" x14ac:dyDescent="0.4">
      <c r="A15" s="203">
        <f>'ID and Local Area'!$F29</f>
        <v>45047</v>
      </c>
      <c r="B15" s="223">
        <f>SUMIF(I_Local_Res_2023!$G:$G,$A$8,I_Local_Res_2023!$Q:$Q)+'LSE Allocations'!$D$77+$G15</f>
        <v>0</v>
      </c>
      <c r="C15" s="341"/>
      <c r="D15" s="159" t="str">
        <f t="shared" si="0"/>
        <v>Compliant</v>
      </c>
      <c r="E15" s="181"/>
      <c r="F15" s="203">
        <f>'ID and Local Area'!$F29</f>
        <v>45047</v>
      </c>
      <c r="G15" s="294">
        <f>SUMIFS(I_Local_Res_2023!$Q:$Q, I_Local_Res_2023!$K:$K, "Y", I_Local_Res_2023!$G:$G, $A$8)*$G$10</f>
        <v>0</v>
      </c>
    </row>
    <row r="16" spans="1:7" s="186" customFormat="1" ht="15" customHeight="1" x14ac:dyDescent="0.4">
      <c r="A16" s="203">
        <f>'ID and Local Area'!$F30</f>
        <v>45078</v>
      </c>
      <c r="B16" s="223">
        <f>SUMIF(I_Local_Res_2023!$G:$G,$A$8,I_Local_Res_2023!$R:$R)+'LSE Allocations'!$D$77+$G16</f>
        <v>0</v>
      </c>
      <c r="C16" s="341"/>
      <c r="D16" s="159" t="str">
        <f t="shared" si="0"/>
        <v>Compliant</v>
      </c>
      <c r="E16" s="181"/>
      <c r="F16" s="203">
        <f>'ID and Local Area'!$F30</f>
        <v>45078</v>
      </c>
      <c r="G16" s="294">
        <f>SUMIFS(I_Local_Res_2023!$R:$R, I_Local_Res_2023!$K:$K, "Y", I_Local_Res_2023!$G:$G, $A$8)*$G$10</f>
        <v>0</v>
      </c>
    </row>
    <row r="17" spans="1:7" s="186" customFormat="1" ht="15" customHeight="1" x14ac:dyDescent="0.4">
      <c r="A17" s="203">
        <f>'ID and Local Area'!$F31</f>
        <v>45108</v>
      </c>
      <c r="B17" s="223">
        <f>SUMIF(I_Local_Res_2023!$G:$G,$A$8,I_Local_Res_2023!$S:$S)+'LSE Allocations'!$D$77+$G17</f>
        <v>0</v>
      </c>
      <c r="C17" s="341"/>
      <c r="D17" s="159" t="str">
        <f>IF(B17-$C$11&gt;=0,"Compliant","Non-Compliant")</f>
        <v>Compliant</v>
      </c>
      <c r="E17" s="181"/>
      <c r="F17" s="203">
        <f>'ID and Local Area'!$F31</f>
        <v>45108</v>
      </c>
      <c r="G17" s="294">
        <f>SUMIFS(I_Local_Res_2023!$S:$S, I_Local_Res_2023!$K:$K, "Y", I_Local_Res_2023!$G:$G, $A$8)*$G$10</f>
        <v>0</v>
      </c>
    </row>
    <row r="18" spans="1:7" s="186" customFormat="1" ht="15" customHeight="1" x14ac:dyDescent="0.4">
      <c r="A18" s="203">
        <f>'ID and Local Area'!$F32</f>
        <v>45139</v>
      </c>
      <c r="B18" s="223">
        <f>SUMIF(I_Local_Res_2023!$G:$G,$A$8,I_Local_Res_2023!$T:$T)+'LSE Allocations'!$D$77+$G18</f>
        <v>0</v>
      </c>
      <c r="C18" s="341"/>
      <c r="D18" s="159" t="str">
        <f t="shared" si="0"/>
        <v>Compliant</v>
      </c>
      <c r="E18" s="181"/>
      <c r="F18" s="203">
        <f>'ID and Local Area'!$F32</f>
        <v>45139</v>
      </c>
      <c r="G18" s="294">
        <f>SUMIFS(I_Local_Res_2023!$T:$T, I_Local_Res_2023!$K:$K, "Y", I_Local_Res_2023!$G:$G, $A$8)*$G$10</f>
        <v>0</v>
      </c>
    </row>
    <row r="19" spans="1:7" s="186" customFormat="1" ht="15" customHeight="1" x14ac:dyDescent="0.4">
      <c r="A19" s="203">
        <f>'ID and Local Area'!$F33</f>
        <v>45170</v>
      </c>
      <c r="B19" s="223">
        <f>SUMIF(I_Local_Res_2023!$G:$G,$A$8,I_Local_Res_2023!$U:$U)+'LSE Allocations'!$D$77+$G19</f>
        <v>0</v>
      </c>
      <c r="C19" s="341"/>
      <c r="D19" s="159" t="str">
        <f t="shared" si="0"/>
        <v>Compliant</v>
      </c>
      <c r="E19" s="181"/>
      <c r="F19" s="203">
        <f>'ID and Local Area'!$F33</f>
        <v>45170</v>
      </c>
      <c r="G19" s="294">
        <f>SUMIFS(I_Local_Res_2023!$U:$U, I_Local_Res_2023!$K:$K, "Y", I_Local_Res_2023!$G:$G, $A$8)*$G$10</f>
        <v>0</v>
      </c>
    </row>
    <row r="20" spans="1:7" s="186" customFormat="1" ht="15" customHeight="1" x14ac:dyDescent="0.4">
      <c r="A20" s="203">
        <f>'ID and Local Area'!$F34</f>
        <v>45200</v>
      </c>
      <c r="B20" s="223">
        <f>SUMIF(I_Local_Res_2023!$G:$G,$A$8,I_Local_Res_2023!$V:$V)+'LSE Allocations'!$D$77+$G20</f>
        <v>0</v>
      </c>
      <c r="C20" s="341"/>
      <c r="D20" s="159" t="str">
        <f t="shared" si="0"/>
        <v>Compliant</v>
      </c>
      <c r="E20" s="181"/>
      <c r="F20" s="203">
        <f>'ID and Local Area'!$F34</f>
        <v>45200</v>
      </c>
      <c r="G20" s="294">
        <f>SUMIFS(I_Local_Res_2023!$V:$V, I_Local_Res_2023!$K:$K, "Y", I_Local_Res_2023!$G:$G, $A$8)*$G$10</f>
        <v>0</v>
      </c>
    </row>
    <row r="21" spans="1:7" s="186" customFormat="1" ht="15" customHeight="1" x14ac:dyDescent="0.4">
      <c r="A21" s="203">
        <f>'ID and Local Area'!$F35</f>
        <v>45231</v>
      </c>
      <c r="B21" s="223">
        <f>SUMIF(I_Local_Res_2023!$G:$G,$A$8,I_Local_Res_2023!$W:$W)+'LSE Allocations'!$D$77+$G21</f>
        <v>0</v>
      </c>
      <c r="C21" s="341"/>
      <c r="D21" s="159" t="str">
        <f t="shared" si="0"/>
        <v>Compliant</v>
      </c>
      <c r="E21" s="181"/>
      <c r="F21" s="203">
        <f>'ID and Local Area'!$F35</f>
        <v>45231</v>
      </c>
      <c r="G21" s="294">
        <f>SUMIFS(I_Local_Res_2023!$W:$W, I_Local_Res_2023!$K:$K, "Y", I_Local_Res_2023!$G:$G, $A$8)*$G$10</f>
        <v>0</v>
      </c>
    </row>
    <row r="22" spans="1:7" s="186" customFormat="1" ht="15" customHeight="1" x14ac:dyDescent="0.4">
      <c r="A22" s="203">
        <f>'ID and Local Area'!$F36</f>
        <v>45261</v>
      </c>
      <c r="B22" s="223">
        <f>SUMIF(I_Local_Res_2023!$G:$G,$A$8,I_Local_Res_2023!$X:$X)+'LSE Allocations'!$D$77+$G22</f>
        <v>0</v>
      </c>
      <c r="C22" s="341"/>
      <c r="D22" s="159" t="str">
        <f t="shared" si="0"/>
        <v>Compliant</v>
      </c>
      <c r="E22" s="181"/>
      <c r="F22" s="203">
        <f>'ID and Local Area'!$F36</f>
        <v>45261</v>
      </c>
      <c r="G22" s="294">
        <f>SUMIFS(I_Local_Res_2023!$X:$X, I_Local_Res_2023!$K:$K, "Y", I_Local_Res_2023!$G:$G, $A$8)*$G$10</f>
        <v>0</v>
      </c>
    </row>
    <row r="23" spans="1:7" ht="15" customHeight="1" thickBot="1" x14ac:dyDescent="0.45">
      <c r="A23" s="200"/>
      <c r="B23" s="186"/>
      <c r="C23" s="186"/>
      <c r="D23" s="194"/>
    </row>
    <row r="24" spans="1:7" s="186" customFormat="1" ht="26.65" thickBot="1" x14ac:dyDescent="0.45">
      <c r="A24" s="191" t="s">
        <v>93</v>
      </c>
      <c r="B24" s="89"/>
      <c r="C24" s="192"/>
      <c r="D24" s="90"/>
      <c r="E24" s="190"/>
      <c r="F24" s="190"/>
    </row>
    <row r="25" spans="1:7" ht="41.25" customHeight="1" thickBot="1" x14ac:dyDescent="0.45">
      <c r="A25" s="321" t="str">
        <f>"Summary Table 2
Local RAR for "&amp;$A24&amp;" Local Area (MW)"</f>
        <v>Summary Table 2
Local RAR for Big Creek-Ventura Local Area (MW)</v>
      </c>
      <c r="B25" s="322"/>
      <c r="C25" s="322"/>
      <c r="D25" s="323"/>
      <c r="E25" s="185"/>
      <c r="F25" s="185"/>
    </row>
    <row r="26" spans="1:7" s="171" customFormat="1" ht="79.150000000000006" thickBot="1" x14ac:dyDescent="0.4">
      <c r="A26" s="168" t="s">
        <v>302</v>
      </c>
      <c r="B26" s="222" t="str">
        <f>"Total Procurement in "&amp;$A24&amp;" Local Area (Includes DR)"</f>
        <v>Total Procurement in Big Creek-Ventura Local Area (Includes DR)</v>
      </c>
      <c r="C26" s="172" t="str">
        <f>$A24&amp;" Local RAR -RMR and CAM"</f>
        <v>Big Creek-Ventura Local RAR -RMR and CAM</v>
      </c>
      <c r="D26" s="173" t="str">
        <f xml:space="preserve"> "Compliance Status:
'Compliant'  when "&amp; A24 &amp;"  Local RAR (net of RMR &amp; CAM allocations) is less than Monthly Total Procurement in that Area"</f>
        <v>Compliance Status:
'Compliant'  when Big Creek-Ventura  Local RAR (net of RMR &amp; CAM allocations) is less than Monthly Total Procurement in that Area</v>
      </c>
      <c r="E26" s="169"/>
      <c r="F26" s="170" t="s">
        <v>2163</v>
      </c>
      <c r="G26" s="293">
        <v>2.5000000000000001E-2</v>
      </c>
    </row>
    <row r="27" spans="1:7" ht="15" customHeight="1" x14ac:dyDescent="0.4">
      <c r="A27" s="203">
        <f>'ID and Local Area'!$F25</f>
        <v>44927</v>
      </c>
      <c r="B27" s="223">
        <f>SUMIF(I_Local_Res_2023!$G:$G,$A$24,I_Local_Res_2023!$M:$M)+'LSE Allocations'!$D$78+$G27</f>
        <v>0</v>
      </c>
      <c r="C27" s="224">
        <f>ROUND(VLOOKUP(A24,'LSE Allocations'!$G$107:$K$116,2,FALSE),0)</f>
        <v>0</v>
      </c>
      <c r="D27" s="159" t="str">
        <f>IF(B27-$C$27&gt;=0,"Compliant","Non-Compliant")</f>
        <v>Compliant</v>
      </c>
      <c r="E27" s="187"/>
      <c r="F27" s="203">
        <f>'ID and Local Area'!$F25</f>
        <v>44927</v>
      </c>
      <c r="G27" s="294">
        <f>SUMIFS(I_Local_Res_2023!$M:$M, I_Local_Res_2023!$K:$K, "Y", I_Local_Res_2023!$G:$G, $A$24)*$G$26</f>
        <v>0</v>
      </c>
    </row>
    <row r="28" spans="1:7" s="186" customFormat="1" ht="15" customHeight="1" x14ac:dyDescent="0.4">
      <c r="A28" s="203">
        <f>'ID and Local Area'!$F26</f>
        <v>44958</v>
      </c>
      <c r="B28" s="223">
        <f>SUMIF(I_Local_Res_2023!$G:$G,$A$24,I_Local_Res_2023!$N:$N)+'LSE Allocations'!$D$78+$G28</f>
        <v>0</v>
      </c>
      <c r="C28" s="324"/>
      <c r="D28" s="159" t="str">
        <f t="shared" ref="D28:D38" si="1">IF(B28-$C$27&gt;=0,"Compliant","Non-Compliant")</f>
        <v>Compliant</v>
      </c>
      <c r="E28" s="187"/>
      <c r="F28" s="203">
        <f>'ID and Local Area'!$F26</f>
        <v>44958</v>
      </c>
      <c r="G28" s="294">
        <f>SUMIFS(I_Local_Res_2023!$N:$N, I_Local_Res_2023!$K:$K, "Y", I_Local_Res_2023!$G:$G, $A$24)*$G$26</f>
        <v>0</v>
      </c>
    </row>
    <row r="29" spans="1:7" s="186" customFormat="1" ht="15" customHeight="1" x14ac:dyDescent="0.4">
      <c r="A29" s="203">
        <f>'ID and Local Area'!$F27</f>
        <v>44986</v>
      </c>
      <c r="B29" s="223">
        <f>SUMIF(I_Local_Res_2023!$G:$G,$A$24,I_Local_Res_2023!$O:$O)+'LSE Allocations'!$D$78+$G29</f>
        <v>0</v>
      </c>
      <c r="C29" s="342"/>
      <c r="D29" s="159" t="str">
        <f t="shared" si="1"/>
        <v>Compliant</v>
      </c>
      <c r="E29" s="187"/>
      <c r="F29" s="203">
        <f>'ID and Local Area'!$F27</f>
        <v>44986</v>
      </c>
      <c r="G29" s="294">
        <f>SUMIFS(I_Local_Res_2023!$O:$O, I_Local_Res_2023!$K:$K, "Y", I_Local_Res_2023!$G:$G, $A$24)*$G$26</f>
        <v>0</v>
      </c>
    </row>
    <row r="30" spans="1:7" s="186" customFormat="1" ht="15" customHeight="1" x14ac:dyDescent="0.4">
      <c r="A30" s="203">
        <f>'ID and Local Area'!$F28</f>
        <v>45017</v>
      </c>
      <c r="B30" s="223">
        <f>SUMIF(I_Local_Res_2023!$G:$G,$A$24,I_Local_Res_2023!$P:$P)+'LSE Allocations'!$D$78+$G30</f>
        <v>0</v>
      </c>
      <c r="C30" s="342"/>
      <c r="D30" s="159" t="str">
        <f t="shared" si="1"/>
        <v>Compliant</v>
      </c>
      <c r="E30" s="181"/>
      <c r="F30" s="203">
        <f>'ID and Local Area'!$F28</f>
        <v>45017</v>
      </c>
      <c r="G30" s="294">
        <f>SUMIFS(I_Local_Res_2023!$P:$P, I_Local_Res_2023!$K:$K, "Y", I_Local_Res_2023!$G:$G, $A$24)*$G$26</f>
        <v>0</v>
      </c>
    </row>
    <row r="31" spans="1:7" s="186" customFormat="1" ht="15" customHeight="1" x14ac:dyDescent="0.4">
      <c r="A31" s="203">
        <f>'ID and Local Area'!$F29</f>
        <v>45047</v>
      </c>
      <c r="B31" s="223">
        <f>SUMIF(I_Local_Res_2023!$G:$G,$A$24,I_Local_Res_2023!$Q:$Q)+'LSE Allocations'!$D$78+$G31</f>
        <v>0</v>
      </c>
      <c r="C31" s="342"/>
      <c r="D31" s="159" t="str">
        <f t="shared" si="1"/>
        <v>Compliant</v>
      </c>
      <c r="E31" s="181"/>
      <c r="F31" s="203">
        <f>'ID and Local Area'!$F29</f>
        <v>45047</v>
      </c>
      <c r="G31" s="294">
        <f>SUMIFS(I_Local_Res_2023!$Q:$Q, I_Local_Res_2023!$K:$K, "Y", I_Local_Res_2023!$G:$G, $A$24)*$G$26</f>
        <v>0</v>
      </c>
    </row>
    <row r="32" spans="1:7" s="186" customFormat="1" ht="15" customHeight="1" x14ac:dyDescent="0.4">
      <c r="A32" s="203">
        <f>'ID and Local Area'!$F30</f>
        <v>45078</v>
      </c>
      <c r="B32" s="223">
        <f>SUMIF(I_Local_Res_2023!$G:$G,$A$24,I_Local_Res_2023!$R:$R)+'LSE Allocations'!$D$78+$G32</f>
        <v>0</v>
      </c>
      <c r="C32" s="342"/>
      <c r="D32" s="159" t="str">
        <f t="shared" si="1"/>
        <v>Compliant</v>
      </c>
      <c r="E32" s="181"/>
      <c r="F32" s="203">
        <f>'ID and Local Area'!$F30</f>
        <v>45078</v>
      </c>
      <c r="G32" s="294">
        <f>SUMIFS(I_Local_Res_2023!$R:$R, I_Local_Res_2023!$K:$K, "Y", I_Local_Res_2023!$G:$G, $A$24)*$G$26</f>
        <v>0</v>
      </c>
    </row>
    <row r="33" spans="1:7" s="186" customFormat="1" ht="15" customHeight="1" x14ac:dyDescent="0.4">
      <c r="A33" s="203">
        <f>'ID and Local Area'!$F31</f>
        <v>45108</v>
      </c>
      <c r="B33" s="223">
        <f>SUMIF(I_Local_Res_2023!$G:$G,$A$24,I_Local_Res_2023!$S:$S)+'LSE Allocations'!$D$78+$G33</f>
        <v>0</v>
      </c>
      <c r="C33" s="342"/>
      <c r="D33" s="159" t="str">
        <f t="shared" si="1"/>
        <v>Compliant</v>
      </c>
      <c r="E33" s="181"/>
      <c r="F33" s="203">
        <f>'ID and Local Area'!$F31</f>
        <v>45108</v>
      </c>
      <c r="G33" s="294">
        <f>SUMIFS(I_Local_Res_2023!$S:$S, I_Local_Res_2023!$K:$K, "Y", I_Local_Res_2023!$G:$G, $A$24)*$G$26</f>
        <v>0</v>
      </c>
    </row>
    <row r="34" spans="1:7" s="186" customFormat="1" ht="15" customHeight="1" x14ac:dyDescent="0.4">
      <c r="A34" s="203">
        <f>'ID and Local Area'!$F32</f>
        <v>45139</v>
      </c>
      <c r="B34" s="223">
        <f>SUMIF(I_Local_Res_2023!$G:$G,$A$24,I_Local_Res_2023!$T:$T)+'LSE Allocations'!$D$78+$G34</f>
        <v>0</v>
      </c>
      <c r="C34" s="342"/>
      <c r="D34" s="159" t="str">
        <f t="shared" si="1"/>
        <v>Compliant</v>
      </c>
      <c r="E34" s="181"/>
      <c r="F34" s="203">
        <f>'ID and Local Area'!$F32</f>
        <v>45139</v>
      </c>
      <c r="G34" s="294">
        <f>SUMIFS(I_Local_Res_2023!$T:$T, I_Local_Res_2023!$K:$K, "Y", I_Local_Res_2023!$G:$G, $A$24)*$G$26</f>
        <v>0</v>
      </c>
    </row>
    <row r="35" spans="1:7" s="186" customFormat="1" ht="15" customHeight="1" x14ac:dyDescent="0.4">
      <c r="A35" s="203">
        <f>'ID and Local Area'!$F33</f>
        <v>45170</v>
      </c>
      <c r="B35" s="223">
        <f>SUMIF(I_Local_Res_2023!$G:$G,$A$24,I_Local_Res_2023!$U:$U)+'LSE Allocations'!$D$78+$G35</f>
        <v>0</v>
      </c>
      <c r="C35" s="342"/>
      <c r="D35" s="159" t="str">
        <f t="shared" si="1"/>
        <v>Compliant</v>
      </c>
      <c r="E35" s="181"/>
      <c r="F35" s="203">
        <f>'ID and Local Area'!$F33</f>
        <v>45170</v>
      </c>
      <c r="G35" s="294">
        <f>SUMIFS(I_Local_Res_2023!$U:$U, I_Local_Res_2023!$K:$K, "Y", I_Local_Res_2023!$G:$G, $A$24)*$G$26</f>
        <v>0</v>
      </c>
    </row>
    <row r="36" spans="1:7" s="186" customFormat="1" ht="15" customHeight="1" x14ac:dyDescent="0.4">
      <c r="A36" s="203">
        <f>'ID and Local Area'!$F34</f>
        <v>45200</v>
      </c>
      <c r="B36" s="223">
        <f>SUMIF(I_Local_Res_2023!$G:$G,$A$24,I_Local_Res_2023!$V:$V)+'LSE Allocations'!$D$78+$G36</f>
        <v>0</v>
      </c>
      <c r="C36" s="342"/>
      <c r="D36" s="159" t="str">
        <f t="shared" si="1"/>
        <v>Compliant</v>
      </c>
      <c r="E36" s="181"/>
      <c r="F36" s="203">
        <f>'ID and Local Area'!$F34</f>
        <v>45200</v>
      </c>
      <c r="G36" s="294">
        <f>SUMIFS(I_Local_Res_2023!$V:$V, I_Local_Res_2023!$K:$K, "Y", I_Local_Res_2023!$G:$G, $A$24)*$G$26</f>
        <v>0</v>
      </c>
    </row>
    <row r="37" spans="1:7" s="186" customFormat="1" ht="15" customHeight="1" x14ac:dyDescent="0.4">
      <c r="A37" s="203">
        <f>'ID and Local Area'!$F35</f>
        <v>45231</v>
      </c>
      <c r="B37" s="223">
        <f>SUMIF(I_Local_Res_2023!$G:$G,$A$24,I_Local_Res_2023!$W:$W)+'LSE Allocations'!$D$78+$G37</f>
        <v>0</v>
      </c>
      <c r="C37" s="342"/>
      <c r="D37" s="159" t="str">
        <f t="shared" si="1"/>
        <v>Compliant</v>
      </c>
      <c r="E37" s="181"/>
      <c r="F37" s="203">
        <f>'ID and Local Area'!$F35</f>
        <v>45231</v>
      </c>
      <c r="G37" s="294">
        <f>SUMIFS(I_Local_Res_2023!$W:$W, I_Local_Res_2023!$K:$K, "Y", I_Local_Res_2023!$G:$G, $A$24)*$G$26</f>
        <v>0</v>
      </c>
    </row>
    <row r="38" spans="1:7" s="186" customFormat="1" ht="15" customHeight="1" x14ac:dyDescent="0.4">
      <c r="A38" s="203">
        <f>'ID and Local Area'!$F36</f>
        <v>45261</v>
      </c>
      <c r="B38" s="223">
        <f>SUMIF(I_Local_Res_2023!$G:$G,$A$24,I_Local_Res_2023!$X:$X)+'LSE Allocations'!$D$78+$G38</f>
        <v>0</v>
      </c>
      <c r="C38" s="343"/>
      <c r="D38" s="159" t="str">
        <f t="shared" si="1"/>
        <v>Compliant</v>
      </c>
      <c r="E38" s="181"/>
      <c r="F38" s="203">
        <f>'ID and Local Area'!$F36</f>
        <v>45261</v>
      </c>
      <c r="G38" s="294">
        <f>SUMIFS(I_Local_Res_2023!$X:$X, I_Local_Res_2023!$K:$K, "Y", I_Local_Res_2023!$G:$G, $A$24)*$G$26</f>
        <v>0</v>
      </c>
    </row>
    <row r="39" spans="1:7" s="186" customFormat="1" ht="15" customHeight="1" thickBot="1" x14ac:dyDescent="0.45">
      <c r="A39" s="204"/>
      <c r="B39" s="50"/>
      <c r="C39" s="190"/>
      <c r="D39" s="51"/>
      <c r="E39" s="190"/>
      <c r="F39" s="190"/>
    </row>
    <row r="40" spans="1:7" s="186" customFormat="1" ht="15" customHeight="1" thickBot="1" x14ac:dyDescent="0.45">
      <c r="A40" s="191" t="s">
        <v>90</v>
      </c>
      <c r="B40" s="89"/>
      <c r="C40" s="192"/>
      <c r="D40" s="90"/>
      <c r="E40" s="190"/>
      <c r="F40" s="190"/>
    </row>
    <row r="41" spans="1:7" ht="40.5" customHeight="1" thickBot="1" x14ac:dyDescent="0.45">
      <c r="A41" s="321" t="str">
        <f>"Summary Table 3
Local RAR for "&amp;$A40&amp;" Local Area (MW)"</f>
        <v>Summary Table 3
Local RAR for San Diego-IV Local Area (MW)</v>
      </c>
      <c r="B41" s="322"/>
      <c r="C41" s="322"/>
      <c r="D41" s="323"/>
      <c r="E41" s="185"/>
      <c r="F41" s="185"/>
    </row>
    <row r="42" spans="1:7" s="171" customFormat="1" ht="75" customHeight="1" thickBot="1" x14ac:dyDescent="0.4">
      <c r="A42" s="168" t="s">
        <v>302</v>
      </c>
      <c r="B42" s="222" t="str">
        <f>"Total Procurement in "&amp;$A40&amp;" Local Area (Includes DR)"</f>
        <v>Total Procurement in San Diego-IV Local Area (Includes DR)</v>
      </c>
      <c r="C42" s="172" t="str">
        <f>$A40&amp;" Local RAR -RMR and CAM"</f>
        <v>San Diego-IV Local RAR -RMR and CAM</v>
      </c>
      <c r="D42" s="173" t="str">
        <f xml:space="preserve"> "Compliance Status:
'Compliant'  when "&amp; A40 &amp;"  Local RAR (net of RMR &amp; CAM allocations) is less than Monthly Total Procurement in that Area"</f>
        <v>Compliance Status:
'Compliant'  when San Diego-IV  Local RAR (net of RMR &amp; CAM allocations) is less than Monthly Total Procurement in that Area</v>
      </c>
      <c r="E42" s="169"/>
      <c r="F42" s="170" t="s">
        <v>2163</v>
      </c>
      <c r="G42" s="293">
        <v>2.5000000000000001E-2</v>
      </c>
    </row>
    <row r="43" spans="1:7" ht="15" customHeight="1" x14ac:dyDescent="0.4">
      <c r="A43" s="203">
        <f>'ID and Local Area'!F25</f>
        <v>44927</v>
      </c>
      <c r="B43" s="223">
        <f>SUMIF(I_Local_Res_2023!$G:$G,$A$40,I_Local_Res_2023!$M:$M)+'LSE Allocations'!$D$85+$G43</f>
        <v>0</v>
      </c>
      <c r="C43" s="224">
        <f>ROUND(VLOOKUP(A40,'LSE Allocations'!$G$107:$K$116,2,FALSE),0)</f>
        <v>0</v>
      </c>
      <c r="D43" s="159" t="str">
        <f>IF(B43-$C$43&gt;=0,"Compliant","Non-Compliant")</f>
        <v>Compliant</v>
      </c>
      <c r="E43" s="187"/>
      <c r="F43" s="203">
        <f>'ID and Local Area'!$F25</f>
        <v>44927</v>
      </c>
      <c r="G43" s="294">
        <f>SUMIFS(I_Local_Res_2023!$M:$M, I_Local_Res_2023!$K:$K, "Y", I_Local_Res_2023!$G:$G, $A$40)*$G$42</f>
        <v>0</v>
      </c>
    </row>
    <row r="44" spans="1:7" s="186" customFormat="1" ht="15" customHeight="1" x14ac:dyDescent="0.4">
      <c r="A44" s="203">
        <f>'ID and Local Area'!F26</f>
        <v>44958</v>
      </c>
      <c r="B44" s="223">
        <f>SUMIF(I_Local_Res_2023!$G:$G,$A$40,I_Local_Res_2023!$N:$N)+'LSE Allocations'!$D$85+$G44</f>
        <v>0</v>
      </c>
      <c r="C44" s="324"/>
      <c r="D44" s="159" t="str">
        <f t="shared" ref="D44:D54" si="2">IF(B44-$C$43&gt;=0,"Compliant","Non-Compliant")</f>
        <v>Compliant</v>
      </c>
      <c r="E44" s="187"/>
      <c r="F44" s="203">
        <f>'ID and Local Area'!$F26</f>
        <v>44958</v>
      </c>
      <c r="G44" s="294">
        <f>SUMIFS(I_Local_Res_2023!$N:$N, I_Local_Res_2023!$K:$K, "Y", I_Local_Res_2023!$G:$G, $A$40)*$G$42</f>
        <v>0</v>
      </c>
    </row>
    <row r="45" spans="1:7" s="186" customFormat="1" ht="15" customHeight="1" x14ac:dyDescent="0.4">
      <c r="A45" s="203">
        <f>'ID and Local Area'!F27</f>
        <v>44986</v>
      </c>
      <c r="B45" s="223">
        <f>SUMIF(I_Local_Res_2023!$G:$G,$A$40,I_Local_Res_2023!$O:$O)+'LSE Allocations'!$D$85+$G45</f>
        <v>0</v>
      </c>
      <c r="C45" s="325"/>
      <c r="D45" s="159" t="str">
        <f t="shared" si="2"/>
        <v>Compliant</v>
      </c>
      <c r="E45" s="187"/>
      <c r="F45" s="203">
        <f>'ID and Local Area'!$F27</f>
        <v>44986</v>
      </c>
      <c r="G45" s="294">
        <f>SUMIFS(I_Local_Res_2023!$O:$O, I_Local_Res_2023!$K:$K, "Y", I_Local_Res_2023!$G:$G, $A$40)*$G$42</f>
        <v>0</v>
      </c>
    </row>
    <row r="46" spans="1:7" s="186" customFormat="1" ht="15" customHeight="1" x14ac:dyDescent="0.4">
      <c r="A46" s="203">
        <f>'ID and Local Area'!F28</f>
        <v>45017</v>
      </c>
      <c r="B46" s="223">
        <f>SUMIF(I_Local_Res_2023!$G:$G,$A$40,I_Local_Res_2023!$P:$P)+'LSE Allocations'!$D$85+$G46</f>
        <v>0</v>
      </c>
      <c r="C46" s="325"/>
      <c r="D46" s="159" t="str">
        <f t="shared" si="2"/>
        <v>Compliant</v>
      </c>
      <c r="E46" s="181"/>
      <c r="F46" s="203">
        <f>'ID and Local Area'!$F28</f>
        <v>45017</v>
      </c>
      <c r="G46" s="294">
        <f>SUMIFS(I_Local_Res_2023!$P:$P, I_Local_Res_2023!$K:$K, "Y", I_Local_Res_2023!$G:$G, $A$40)*$G$42</f>
        <v>0</v>
      </c>
    </row>
    <row r="47" spans="1:7" s="186" customFormat="1" ht="15" customHeight="1" x14ac:dyDescent="0.4">
      <c r="A47" s="203">
        <f>'ID and Local Area'!F29</f>
        <v>45047</v>
      </c>
      <c r="B47" s="223">
        <f>SUMIF(I_Local_Res_2023!$G:$G,$A$40,I_Local_Res_2023!$Q:$Q)+'LSE Allocations'!$D$85+$G47</f>
        <v>0</v>
      </c>
      <c r="C47" s="325"/>
      <c r="D47" s="159" t="str">
        <f t="shared" si="2"/>
        <v>Compliant</v>
      </c>
      <c r="E47" s="181"/>
      <c r="F47" s="203">
        <f>'ID and Local Area'!$F29</f>
        <v>45047</v>
      </c>
      <c r="G47" s="294">
        <f>SUMIFS(I_Local_Res_2023!$Q:$Q, I_Local_Res_2023!$K:$K, "Y", I_Local_Res_2023!$G:$G, $A$40)*$G$42</f>
        <v>0</v>
      </c>
    </row>
    <row r="48" spans="1:7" s="186" customFormat="1" ht="15" customHeight="1" x14ac:dyDescent="0.4">
      <c r="A48" s="203">
        <f>'ID and Local Area'!F30</f>
        <v>45078</v>
      </c>
      <c r="B48" s="223">
        <f>SUMIF(I_Local_Res_2023!$G:$G,$A$40,I_Local_Res_2023!$R:$R)+'LSE Allocations'!$D$85+$G48</f>
        <v>0</v>
      </c>
      <c r="C48" s="325"/>
      <c r="D48" s="159" t="str">
        <f t="shared" si="2"/>
        <v>Compliant</v>
      </c>
      <c r="E48" s="181"/>
      <c r="F48" s="203">
        <f>'ID and Local Area'!$F30</f>
        <v>45078</v>
      </c>
      <c r="G48" s="294">
        <f>SUMIFS(I_Local_Res_2023!$R:$R, I_Local_Res_2023!$K:$K, "Y", I_Local_Res_2023!$G:$G, $A$40)*$G$42</f>
        <v>0</v>
      </c>
    </row>
    <row r="49" spans="1:7" s="186" customFormat="1" ht="15" customHeight="1" x14ac:dyDescent="0.4">
      <c r="A49" s="203">
        <f>'ID and Local Area'!F31</f>
        <v>45108</v>
      </c>
      <c r="B49" s="223">
        <f>SUMIF(I_Local_Res_2023!$G:$G,$A$40,I_Local_Res_2023!$S:$S)+'LSE Allocations'!$D$85+$G49</f>
        <v>0</v>
      </c>
      <c r="C49" s="325"/>
      <c r="D49" s="159" t="str">
        <f t="shared" si="2"/>
        <v>Compliant</v>
      </c>
      <c r="E49" s="181"/>
      <c r="F49" s="203">
        <f>'ID and Local Area'!$F31</f>
        <v>45108</v>
      </c>
      <c r="G49" s="294">
        <f>SUMIFS(I_Local_Res_2023!$S:$S, I_Local_Res_2023!$K:$K, "Y", I_Local_Res_2023!$G:$G, $A$40)*$G$42</f>
        <v>0</v>
      </c>
    </row>
    <row r="50" spans="1:7" s="186" customFormat="1" ht="15" customHeight="1" x14ac:dyDescent="0.4">
      <c r="A50" s="203">
        <f>'ID and Local Area'!F32</f>
        <v>45139</v>
      </c>
      <c r="B50" s="223">
        <f>SUMIF(I_Local_Res_2023!$G:$G,$A$40,I_Local_Res_2023!$T:$T)+'LSE Allocations'!$D$85+$G50</f>
        <v>0</v>
      </c>
      <c r="C50" s="325"/>
      <c r="D50" s="159" t="str">
        <f t="shared" si="2"/>
        <v>Compliant</v>
      </c>
      <c r="E50" s="181"/>
      <c r="F50" s="203">
        <f>'ID and Local Area'!$F32</f>
        <v>45139</v>
      </c>
      <c r="G50" s="294">
        <f>SUMIFS(I_Local_Res_2023!$T:$T, I_Local_Res_2023!$K:$K, "Y", I_Local_Res_2023!$G:$G, $A$40)*$G$42</f>
        <v>0</v>
      </c>
    </row>
    <row r="51" spans="1:7" s="186" customFormat="1" ht="15" customHeight="1" x14ac:dyDescent="0.4">
      <c r="A51" s="203">
        <f>'ID and Local Area'!F33</f>
        <v>45170</v>
      </c>
      <c r="B51" s="223">
        <f>SUMIF(I_Local_Res_2023!$G:$G,$A$40,I_Local_Res_2023!$U:$U)+'LSE Allocations'!$D$85+$G51</f>
        <v>0</v>
      </c>
      <c r="C51" s="325"/>
      <c r="D51" s="159" t="str">
        <f t="shared" si="2"/>
        <v>Compliant</v>
      </c>
      <c r="E51" s="181"/>
      <c r="F51" s="203">
        <f>'ID and Local Area'!$F33</f>
        <v>45170</v>
      </c>
      <c r="G51" s="294">
        <f>SUMIFS(I_Local_Res_2023!$U:$U, I_Local_Res_2023!$K:$K, "Y", I_Local_Res_2023!$G:$G, $A$40)*$G$42</f>
        <v>0</v>
      </c>
    </row>
    <row r="52" spans="1:7" s="186" customFormat="1" ht="15" customHeight="1" x14ac:dyDescent="0.4">
      <c r="A52" s="203">
        <f>'ID and Local Area'!F34</f>
        <v>45200</v>
      </c>
      <c r="B52" s="223">
        <f>SUMIF(I_Local_Res_2023!$G:$G,$A$40,I_Local_Res_2023!$V:$V)+'LSE Allocations'!$D$85+$G52</f>
        <v>0</v>
      </c>
      <c r="C52" s="325"/>
      <c r="D52" s="159" t="str">
        <f t="shared" si="2"/>
        <v>Compliant</v>
      </c>
      <c r="E52" s="181"/>
      <c r="F52" s="203">
        <f>'ID and Local Area'!$F34</f>
        <v>45200</v>
      </c>
      <c r="G52" s="294">
        <f>SUMIFS(I_Local_Res_2023!$V:$V, I_Local_Res_2023!$K:$K, "Y", I_Local_Res_2023!$G:$G, $A$40)*$G$42</f>
        <v>0</v>
      </c>
    </row>
    <row r="53" spans="1:7" s="186" customFormat="1" ht="15" customHeight="1" x14ac:dyDescent="0.4">
      <c r="A53" s="203">
        <f>'ID and Local Area'!F35</f>
        <v>45231</v>
      </c>
      <c r="B53" s="223">
        <f>SUMIF(I_Local_Res_2023!$G:$G,$A$40,I_Local_Res_2023!$W:$W)+'LSE Allocations'!$D$85+$G53</f>
        <v>0</v>
      </c>
      <c r="C53" s="325"/>
      <c r="D53" s="159" t="str">
        <f t="shared" si="2"/>
        <v>Compliant</v>
      </c>
      <c r="E53" s="181"/>
      <c r="F53" s="203">
        <f>'ID and Local Area'!$F35</f>
        <v>45231</v>
      </c>
      <c r="G53" s="294">
        <f>SUMIFS(I_Local_Res_2023!$W:$W, I_Local_Res_2023!$K:$K, "Y", I_Local_Res_2023!$G:$G, $A$40)*$G$42</f>
        <v>0</v>
      </c>
    </row>
    <row r="54" spans="1:7" s="186" customFormat="1" ht="15" customHeight="1" x14ac:dyDescent="0.4">
      <c r="A54" s="203">
        <f>'ID and Local Area'!F36</f>
        <v>45261</v>
      </c>
      <c r="B54" s="223">
        <f>SUMIF(I_Local_Res_2023!$G:$G,$A$40,I_Local_Res_2023!$X:$X)+'LSE Allocations'!$D$85+$G54</f>
        <v>0</v>
      </c>
      <c r="C54" s="326"/>
      <c r="D54" s="159" t="str">
        <f t="shared" si="2"/>
        <v>Compliant</v>
      </c>
      <c r="E54" s="181"/>
      <c r="F54" s="203">
        <f>'ID and Local Area'!$F36</f>
        <v>45261</v>
      </c>
      <c r="G54" s="294">
        <f>SUMIFS(I_Local_Res_2023!$X:$X, I_Local_Res_2023!$K:$K, "Y", I_Local_Res_2023!$G:$G, $A$40)*$G$42</f>
        <v>0</v>
      </c>
    </row>
    <row r="55" spans="1:7" ht="15" customHeight="1" thickBot="1" x14ac:dyDescent="0.45">
      <c r="A55" s="200"/>
      <c r="B55" s="186"/>
      <c r="C55" s="186"/>
      <c r="D55" s="194"/>
    </row>
    <row r="56" spans="1:7" s="186" customFormat="1" ht="15" customHeight="1" thickBot="1" x14ac:dyDescent="0.45">
      <c r="A56" s="191" t="s">
        <v>94</v>
      </c>
      <c r="B56" s="89"/>
      <c r="C56" s="192"/>
      <c r="D56" s="90"/>
      <c r="E56" s="190"/>
      <c r="F56" s="190"/>
    </row>
    <row r="57" spans="1:7" ht="36.75" customHeight="1" thickBot="1" x14ac:dyDescent="0.45">
      <c r="A57" s="344" t="str">
        <f>"Summary Table 4
Local RAR for "&amp;$A56&amp;" Local Area (MW)"</f>
        <v>Summary Table 4
Local RAR for Bay Area Local Area (MW)</v>
      </c>
      <c r="B57" s="322"/>
      <c r="C57" s="322"/>
      <c r="D57" s="323"/>
      <c r="E57" s="185"/>
      <c r="F57" s="185"/>
    </row>
    <row r="58" spans="1:7" s="171" customFormat="1" ht="79.5" customHeight="1" thickBot="1" x14ac:dyDescent="0.4">
      <c r="A58" s="168" t="s">
        <v>302</v>
      </c>
      <c r="B58" s="222" t="str">
        <f>"Total Procurement in "&amp;$A56&amp;" Local Area (Includes DR)"</f>
        <v>Total Procurement in Bay Area Local Area (Includes DR)</v>
      </c>
      <c r="C58" s="172" t="str">
        <f>$A56&amp;" Local RAR -RMR and CAM"</f>
        <v>Bay Area Local RAR -RMR and CAM</v>
      </c>
      <c r="D58" s="173" t="str">
        <f xml:space="preserve"> "Compliance Status:
'Compliant'  when "&amp; A56 &amp;"  Local RAR (net of RMR &amp; CAM allocations) is less than Monthly Total Procurement in that Area"</f>
        <v>Compliance Status:
'Compliant'  when Bay Area  Local RAR (net of RMR &amp; CAM allocations) is less than Monthly Total Procurement in that Area</v>
      </c>
      <c r="E58" s="169"/>
      <c r="F58" s="170" t="s">
        <v>2163</v>
      </c>
      <c r="G58" s="293">
        <v>0.03</v>
      </c>
    </row>
    <row r="59" spans="1:7" ht="15" customHeight="1" x14ac:dyDescent="0.4">
      <c r="A59" s="203">
        <f>'ID and Local Area'!F25</f>
        <v>44927</v>
      </c>
      <c r="B59" s="223">
        <f>SUMIF(I_Local_Res_2023!$G:$G,$A$56,I_Local_Res_2023!$M:$M)+'LSE Allocations'!$D$91+$G59</f>
        <v>0</v>
      </c>
      <c r="C59" s="224">
        <f>ROUND(VLOOKUP(A56,'LSE Allocations'!$G$107:$K$116,2,FALSE),0)</f>
        <v>0</v>
      </c>
      <c r="D59" s="159" t="str">
        <f>IF(B59-$C$59&gt;=0,"Compliant","Non-Compliant")</f>
        <v>Compliant</v>
      </c>
      <c r="E59" s="187"/>
      <c r="F59" s="203">
        <f>'ID and Local Area'!$F25</f>
        <v>44927</v>
      </c>
      <c r="G59" s="294">
        <f>SUMIFS(I_Local_Res_2023!$M:$M, I_Local_Res_2023!$K:$K, "Y", I_Local_Res_2023!$G:$G, $A$56)*$G$58</f>
        <v>0</v>
      </c>
    </row>
    <row r="60" spans="1:7" s="186" customFormat="1" ht="15" customHeight="1" x14ac:dyDescent="0.4">
      <c r="A60" s="203">
        <f>'ID and Local Area'!F26</f>
        <v>44958</v>
      </c>
      <c r="B60" s="223">
        <f>SUMIF(I_Local_Res_2023!$G:$G,$A$56,I_Local_Res_2023!$N:$N)+'LSE Allocations'!$D$91+$G60</f>
        <v>0</v>
      </c>
      <c r="C60" s="324"/>
      <c r="D60" s="159" t="str">
        <f t="shared" ref="D60:D70" si="3">IF(B60-$C$59&gt;=0,"Compliant","Non-Compliant")</f>
        <v>Compliant</v>
      </c>
      <c r="E60" s="187"/>
      <c r="F60" s="203">
        <f>'ID and Local Area'!$F26</f>
        <v>44958</v>
      </c>
      <c r="G60" s="294">
        <f>SUMIFS(I_Local_Res_2023!$N:$N, I_Local_Res_2023!$K:$K, "Y", I_Local_Res_2023!$G:$G, $A$56)*$G$58</f>
        <v>0</v>
      </c>
    </row>
    <row r="61" spans="1:7" s="186" customFormat="1" ht="15" customHeight="1" x14ac:dyDescent="0.4">
      <c r="A61" s="203">
        <f>'ID and Local Area'!F27</f>
        <v>44986</v>
      </c>
      <c r="B61" s="223">
        <f>SUMIF(I_Local_Res_2023!$G:$G,$A$56,I_Local_Res_2023!$O:$O)+'LSE Allocations'!$D$91+$G61</f>
        <v>0</v>
      </c>
      <c r="C61" s="325"/>
      <c r="D61" s="159" t="str">
        <f t="shared" si="3"/>
        <v>Compliant</v>
      </c>
      <c r="E61" s="187"/>
      <c r="F61" s="203">
        <f>'ID and Local Area'!$F27</f>
        <v>44986</v>
      </c>
      <c r="G61" s="294">
        <f>SUMIFS(I_Local_Res_2023!$O:$O, I_Local_Res_2023!$K:$K, "Y", I_Local_Res_2023!$G:$G, $A$56)*$G$58</f>
        <v>0</v>
      </c>
    </row>
    <row r="62" spans="1:7" s="186" customFormat="1" ht="15" customHeight="1" x14ac:dyDescent="0.4">
      <c r="A62" s="203">
        <f>'ID and Local Area'!F28</f>
        <v>45017</v>
      </c>
      <c r="B62" s="223">
        <f>SUMIF(I_Local_Res_2023!$G:$G,$A$56,I_Local_Res_2023!$P:$P)+'LSE Allocations'!$D$91+$G62</f>
        <v>0</v>
      </c>
      <c r="C62" s="325"/>
      <c r="D62" s="159" t="str">
        <f t="shared" si="3"/>
        <v>Compliant</v>
      </c>
      <c r="E62" s="181"/>
      <c r="F62" s="203">
        <f>'ID and Local Area'!$F28</f>
        <v>45017</v>
      </c>
      <c r="G62" s="294">
        <f>SUMIFS(I_Local_Res_2023!$P:$P, I_Local_Res_2023!$K:$K, "Y", I_Local_Res_2023!$G:$G, $A$56)*$G$58</f>
        <v>0</v>
      </c>
    </row>
    <row r="63" spans="1:7" s="186" customFormat="1" ht="15" customHeight="1" x14ac:dyDescent="0.4">
      <c r="A63" s="203">
        <f>'ID and Local Area'!F29</f>
        <v>45047</v>
      </c>
      <c r="B63" s="223">
        <f>SUMIF(I_Local_Res_2023!$G:$G,$A$56,I_Local_Res_2023!$Q:$Q)+'LSE Allocations'!$D$91+$G63</f>
        <v>0</v>
      </c>
      <c r="C63" s="325"/>
      <c r="D63" s="159" t="str">
        <f t="shared" si="3"/>
        <v>Compliant</v>
      </c>
      <c r="E63" s="181"/>
      <c r="F63" s="203">
        <f>'ID and Local Area'!$F29</f>
        <v>45047</v>
      </c>
      <c r="G63" s="294">
        <f>SUMIFS(I_Local_Res_2023!$Q:$Q, I_Local_Res_2023!$K:$K, "Y", I_Local_Res_2023!$G:$G, $A$56)*$G$58</f>
        <v>0</v>
      </c>
    </row>
    <row r="64" spans="1:7" s="186" customFormat="1" ht="15" customHeight="1" x14ac:dyDescent="0.4">
      <c r="A64" s="203">
        <f>'ID and Local Area'!F30</f>
        <v>45078</v>
      </c>
      <c r="B64" s="223">
        <f>SUMIF(I_Local_Res_2023!$G:$G,$A$56,I_Local_Res_2023!$R:$R)+'LSE Allocations'!$D$91+$G64</f>
        <v>0</v>
      </c>
      <c r="C64" s="325"/>
      <c r="D64" s="159" t="str">
        <f t="shared" si="3"/>
        <v>Compliant</v>
      </c>
      <c r="E64" s="181"/>
      <c r="F64" s="203">
        <f>'ID and Local Area'!$F30</f>
        <v>45078</v>
      </c>
      <c r="G64" s="294">
        <f>SUMIFS(I_Local_Res_2023!$R:$R, I_Local_Res_2023!$K:$K, "Y", I_Local_Res_2023!$G:$G, $A$56)*$G$58</f>
        <v>0</v>
      </c>
    </row>
    <row r="65" spans="1:7" s="186" customFormat="1" ht="15" customHeight="1" x14ac:dyDescent="0.4">
      <c r="A65" s="203">
        <f>'ID and Local Area'!F31</f>
        <v>45108</v>
      </c>
      <c r="B65" s="223">
        <f>SUMIF(I_Local_Res_2023!$G:$G,$A$56,I_Local_Res_2023!$S:$S)+'LSE Allocations'!$D$91+$G65</f>
        <v>0</v>
      </c>
      <c r="C65" s="325"/>
      <c r="D65" s="159" t="str">
        <f t="shared" si="3"/>
        <v>Compliant</v>
      </c>
      <c r="E65" s="181"/>
      <c r="F65" s="203">
        <f>'ID and Local Area'!$F31</f>
        <v>45108</v>
      </c>
      <c r="G65" s="294">
        <f>SUMIFS(I_Local_Res_2023!$S:$S, I_Local_Res_2023!$K:$K, "Y", I_Local_Res_2023!$G:$G, $A$56)*$G$58</f>
        <v>0</v>
      </c>
    </row>
    <row r="66" spans="1:7" s="186" customFormat="1" ht="15" customHeight="1" x14ac:dyDescent="0.4">
      <c r="A66" s="203">
        <f>'ID and Local Area'!F32</f>
        <v>45139</v>
      </c>
      <c r="B66" s="223">
        <f>SUMIF(I_Local_Res_2023!$G:$G,$A$56,I_Local_Res_2023!$T:$T)+'LSE Allocations'!$D$91+$G66</f>
        <v>0</v>
      </c>
      <c r="C66" s="325"/>
      <c r="D66" s="159" t="str">
        <f t="shared" si="3"/>
        <v>Compliant</v>
      </c>
      <c r="E66" s="181"/>
      <c r="F66" s="203">
        <f>'ID and Local Area'!$F32</f>
        <v>45139</v>
      </c>
      <c r="G66" s="294">
        <f>SUMIFS(I_Local_Res_2023!$T:$T, I_Local_Res_2023!$K:$K, "Y", I_Local_Res_2023!$G:$G, $A$56)*$G$58</f>
        <v>0</v>
      </c>
    </row>
    <row r="67" spans="1:7" s="186" customFormat="1" ht="15" customHeight="1" x14ac:dyDescent="0.4">
      <c r="A67" s="203">
        <f>'ID and Local Area'!F33</f>
        <v>45170</v>
      </c>
      <c r="B67" s="223">
        <f>SUMIF(I_Local_Res_2023!$G:$G,$A$56,I_Local_Res_2023!$U:$U)+'LSE Allocations'!$D$91+$G67</f>
        <v>0</v>
      </c>
      <c r="C67" s="325"/>
      <c r="D67" s="159" t="str">
        <f t="shared" si="3"/>
        <v>Compliant</v>
      </c>
      <c r="E67" s="181"/>
      <c r="F67" s="203">
        <f>'ID and Local Area'!$F33</f>
        <v>45170</v>
      </c>
      <c r="G67" s="294">
        <f>SUMIFS(I_Local_Res_2023!$U:$U, I_Local_Res_2023!$K:$K, "Y", I_Local_Res_2023!$G:$G, $A$56)*$G$58</f>
        <v>0</v>
      </c>
    </row>
    <row r="68" spans="1:7" s="186" customFormat="1" ht="15" customHeight="1" x14ac:dyDescent="0.4">
      <c r="A68" s="203">
        <f>'ID and Local Area'!F34</f>
        <v>45200</v>
      </c>
      <c r="B68" s="223">
        <f>SUMIF(I_Local_Res_2023!$G:$G,$A$56,I_Local_Res_2023!$V:$V)+'LSE Allocations'!$D$91+$G68</f>
        <v>0</v>
      </c>
      <c r="C68" s="325"/>
      <c r="D68" s="159" t="str">
        <f t="shared" si="3"/>
        <v>Compliant</v>
      </c>
      <c r="E68" s="181"/>
      <c r="F68" s="203">
        <f>'ID and Local Area'!$F34</f>
        <v>45200</v>
      </c>
      <c r="G68" s="294">
        <f>SUMIFS(I_Local_Res_2023!$V:$V, I_Local_Res_2023!$K:$K, "Y", I_Local_Res_2023!$G:$G, $A$56)*$G$58</f>
        <v>0</v>
      </c>
    </row>
    <row r="69" spans="1:7" s="186" customFormat="1" ht="15" customHeight="1" x14ac:dyDescent="0.4">
      <c r="A69" s="203">
        <f>'ID and Local Area'!F35</f>
        <v>45231</v>
      </c>
      <c r="B69" s="223">
        <f>SUMIF(I_Local_Res_2023!$G:$G,$A$56,I_Local_Res_2023!$W:$W)+'LSE Allocations'!$D$91+$G69</f>
        <v>0</v>
      </c>
      <c r="C69" s="325"/>
      <c r="D69" s="159" t="str">
        <f t="shared" si="3"/>
        <v>Compliant</v>
      </c>
      <c r="E69" s="181"/>
      <c r="F69" s="203">
        <f>'ID and Local Area'!$F35</f>
        <v>45231</v>
      </c>
      <c r="G69" s="294">
        <f>SUMIFS(I_Local_Res_2023!$W:$W, I_Local_Res_2023!$K:$K, "Y", I_Local_Res_2023!$G:$G, $A$56)*$G$58</f>
        <v>0</v>
      </c>
    </row>
    <row r="70" spans="1:7" s="186" customFormat="1" ht="15" customHeight="1" x14ac:dyDescent="0.4">
      <c r="A70" s="203">
        <f>'ID and Local Area'!F36</f>
        <v>45261</v>
      </c>
      <c r="B70" s="223">
        <f>SUMIF(I_Local_Res_2023!$G:$G,$A$56,I_Local_Res_2023!$X:$X)+'LSE Allocations'!$D$91+$G70</f>
        <v>0</v>
      </c>
      <c r="C70" s="326"/>
      <c r="D70" s="159" t="str">
        <f t="shared" si="3"/>
        <v>Compliant</v>
      </c>
      <c r="E70" s="181"/>
      <c r="F70" s="203">
        <f>'ID and Local Area'!$F36</f>
        <v>45261</v>
      </c>
      <c r="G70" s="294">
        <f>SUMIFS(I_Local_Res_2023!$X:$X, I_Local_Res_2023!$K:$K, "Y", I_Local_Res_2023!$G:$G, $A$56)*$G$58</f>
        <v>0</v>
      </c>
    </row>
    <row r="71" spans="1:7" s="186" customFormat="1" ht="15" customHeight="1" thickBot="1" x14ac:dyDescent="0.45">
      <c r="A71" s="205"/>
      <c r="B71" s="106"/>
      <c r="C71" s="50"/>
      <c r="D71" s="51"/>
      <c r="E71" s="181"/>
      <c r="F71" s="181"/>
    </row>
    <row r="72" spans="1:7" ht="15.4" thickBot="1" x14ac:dyDescent="0.45">
      <c r="A72" s="193" t="s">
        <v>2021</v>
      </c>
      <c r="B72" s="188"/>
      <c r="C72" s="188"/>
      <c r="D72" s="189"/>
    </row>
    <row r="73" spans="1:7" ht="42" customHeight="1" thickBot="1" x14ac:dyDescent="0.45">
      <c r="A73" s="321" t="str">
        <f>"Summary Table 5
Local RAR for "&amp;$A72&amp;" Local Area (MW)"</f>
        <v>Summary Table 5
Local RAR for Fresno Local Area (MW)</v>
      </c>
      <c r="B73" s="322"/>
      <c r="C73" s="322"/>
      <c r="D73" s="323"/>
      <c r="E73" s="185"/>
      <c r="F73" s="167"/>
    </row>
    <row r="74" spans="1:7" s="171" customFormat="1" ht="66" thickBot="1" x14ac:dyDescent="0.4">
      <c r="A74" s="168" t="s">
        <v>302</v>
      </c>
      <c r="B74" s="222" t="str">
        <f>"Total Procurement in "&amp;$A72&amp;" Local Area (Includes DR)"</f>
        <v>Total Procurement in Fresno Local Area (Includes DR)</v>
      </c>
      <c r="C74" s="172" t="str">
        <f>$A72&amp;" Local RAR -RMR and CAM"</f>
        <v>Fresno Local RAR -RMR and CAM</v>
      </c>
      <c r="D74" s="173" t="str">
        <f xml:space="preserve"> "Compliance Status:
'Compliant'  when "&amp; A72 &amp;"  Local RAR (net of RMR &amp; CAM allocations) is less than Monthly Total Procurement in that Area"</f>
        <v>Compliance Status:
'Compliant'  when Fresno  Local RAR (net of RMR &amp; CAM allocations) is less than Monthly Total Procurement in that Area</v>
      </c>
      <c r="E74" s="169"/>
      <c r="F74" s="170" t="s">
        <v>2163</v>
      </c>
      <c r="G74" s="293">
        <v>0.03</v>
      </c>
    </row>
    <row r="75" spans="1:7" ht="15" customHeight="1" x14ac:dyDescent="0.4">
      <c r="A75" s="203">
        <f>'ID and Local Area'!F25</f>
        <v>44927</v>
      </c>
      <c r="B75" s="223">
        <f>SUMIF(I_Local_Res_2023!$G:$G,$A$72,I_Local_Res_2023!$M:$M)+'LSE Allocations'!$D$92+$G75</f>
        <v>0</v>
      </c>
      <c r="C75" s="224">
        <f>ROUND(VLOOKUP(A72,'LSE Allocations'!$G$107:$K$116,2,FALSE),0)</f>
        <v>0</v>
      </c>
      <c r="D75" s="159" t="str">
        <f>IF(B75-$C$75&gt;=0,"Compliant","Non-Compliant")</f>
        <v>Compliant</v>
      </c>
      <c r="E75" s="187"/>
      <c r="F75" s="203">
        <f>'ID and Local Area'!$F25</f>
        <v>44927</v>
      </c>
      <c r="G75" s="294">
        <f>SUMIFS(I_Local_Res_2023!$M:$M, I_Local_Res_2023!$K:$K, "Y", I_Local_Res_2023!$G:$G, $A$72)*$G$74</f>
        <v>0</v>
      </c>
    </row>
    <row r="76" spans="1:7" s="186" customFormat="1" ht="15" customHeight="1" x14ac:dyDescent="0.4">
      <c r="A76" s="203">
        <f>'ID and Local Area'!F26</f>
        <v>44958</v>
      </c>
      <c r="B76" s="223">
        <f>SUMIF(I_Local_Res_2023!$G:$G,$A$72,I_Local_Res_2023!$N:$N)+'LSE Allocations'!$D$92+$G76</f>
        <v>0</v>
      </c>
      <c r="C76" s="324"/>
      <c r="D76" s="159" t="str">
        <f t="shared" ref="D76:D86" si="4">IF(B76-$C$75&gt;=0,"Compliant","Non-Compliant")</f>
        <v>Compliant</v>
      </c>
      <c r="E76" s="187"/>
      <c r="F76" s="203">
        <f>'ID and Local Area'!$F26</f>
        <v>44958</v>
      </c>
      <c r="G76" s="294">
        <f>SUMIFS(I_Local_Res_2023!$N:$N, I_Local_Res_2023!$K:$K, "Y", I_Local_Res_2023!$G:$G, $A$72)*$G$74</f>
        <v>0</v>
      </c>
    </row>
    <row r="77" spans="1:7" s="186" customFormat="1" ht="15" customHeight="1" x14ac:dyDescent="0.4">
      <c r="A77" s="203">
        <f>'ID and Local Area'!F27</f>
        <v>44986</v>
      </c>
      <c r="B77" s="223">
        <f>SUMIF(I_Local_Res_2023!$G:$G,$A$72,I_Local_Res_2023!$O:$O)+'LSE Allocations'!$D$92+$G77</f>
        <v>0</v>
      </c>
      <c r="C77" s="325"/>
      <c r="D77" s="159" t="str">
        <f t="shared" si="4"/>
        <v>Compliant</v>
      </c>
      <c r="E77" s="187"/>
      <c r="F77" s="203">
        <f>'ID and Local Area'!$F27</f>
        <v>44986</v>
      </c>
      <c r="G77" s="294">
        <f>SUMIFS(I_Local_Res_2023!$O:$O, I_Local_Res_2023!$K:$K, "Y", I_Local_Res_2023!$G:$G, $A$72)*$G$74</f>
        <v>0</v>
      </c>
    </row>
    <row r="78" spans="1:7" s="186" customFormat="1" ht="15" customHeight="1" x14ac:dyDescent="0.4">
      <c r="A78" s="203">
        <f>'ID and Local Area'!F28</f>
        <v>45017</v>
      </c>
      <c r="B78" s="223">
        <f>SUMIF(I_Local_Res_2023!$G:$G,$A$72,I_Local_Res_2023!$P:$P)+'LSE Allocations'!$D$92+$G78</f>
        <v>0</v>
      </c>
      <c r="C78" s="325"/>
      <c r="D78" s="159" t="str">
        <f t="shared" si="4"/>
        <v>Compliant</v>
      </c>
      <c r="E78" s="181"/>
      <c r="F78" s="203">
        <f>'ID and Local Area'!$F28</f>
        <v>45017</v>
      </c>
      <c r="G78" s="294">
        <f>SUMIFS(I_Local_Res_2023!$P:$P, I_Local_Res_2023!$K:$K, "Y", I_Local_Res_2023!$G:$G, $A$72)*$G$74</f>
        <v>0</v>
      </c>
    </row>
    <row r="79" spans="1:7" s="186" customFormat="1" ht="15" customHeight="1" x14ac:dyDescent="0.4">
      <c r="A79" s="203">
        <f>'ID and Local Area'!F29</f>
        <v>45047</v>
      </c>
      <c r="B79" s="223">
        <f>SUMIF(I_Local_Res_2023!$G:$G,$A$72,I_Local_Res_2023!$Q:$Q)+'LSE Allocations'!$D$92+$G79</f>
        <v>0</v>
      </c>
      <c r="C79" s="325"/>
      <c r="D79" s="159" t="str">
        <f t="shared" si="4"/>
        <v>Compliant</v>
      </c>
      <c r="E79" s="181"/>
      <c r="F79" s="203">
        <f>'ID and Local Area'!$F29</f>
        <v>45047</v>
      </c>
      <c r="G79" s="294">
        <f>SUMIFS(I_Local_Res_2023!$Q:$Q, I_Local_Res_2023!$K:$K, "Y", I_Local_Res_2023!$G:$G, $A$72)*$G$74</f>
        <v>0</v>
      </c>
    </row>
    <row r="80" spans="1:7" s="186" customFormat="1" ht="15" customHeight="1" x14ac:dyDescent="0.4">
      <c r="A80" s="203">
        <f>'ID and Local Area'!F30</f>
        <v>45078</v>
      </c>
      <c r="B80" s="223">
        <f>SUMIF(I_Local_Res_2023!$G:$G,$A$72,I_Local_Res_2023!$R:$R)+'LSE Allocations'!$D$92+$G80</f>
        <v>0</v>
      </c>
      <c r="C80" s="325"/>
      <c r="D80" s="159" t="str">
        <f t="shared" si="4"/>
        <v>Compliant</v>
      </c>
      <c r="E80" s="181"/>
      <c r="F80" s="203">
        <f>'ID and Local Area'!$F30</f>
        <v>45078</v>
      </c>
      <c r="G80" s="294">
        <f>SUMIFS(I_Local_Res_2023!$R:$R, I_Local_Res_2023!$K:$K, "Y", I_Local_Res_2023!$G:$G, $A$72)*$G$74</f>
        <v>0</v>
      </c>
    </row>
    <row r="81" spans="1:7" s="186" customFormat="1" ht="15" customHeight="1" x14ac:dyDescent="0.4">
      <c r="A81" s="203">
        <f>'ID and Local Area'!F31</f>
        <v>45108</v>
      </c>
      <c r="B81" s="223">
        <f>SUMIF(I_Local_Res_2023!$G:$G,$A$72,I_Local_Res_2023!$S:$S)+'LSE Allocations'!$D$92+$G81</f>
        <v>0</v>
      </c>
      <c r="C81" s="325"/>
      <c r="D81" s="159" t="str">
        <f t="shared" si="4"/>
        <v>Compliant</v>
      </c>
      <c r="E81" s="181"/>
      <c r="F81" s="203">
        <f>'ID and Local Area'!$F31</f>
        <v>45108</v>
      </c>
      <c r="G81" s="294">
        <f>SUMIFS(I_Local_Res_2023!$S:$S, I_Local_Res_2023!$K:$K, "Y", I_Local_Res_2023!$G:$G, $A$72)*$G$74</f>
        <v>0</v>
      </c>
    </row>
    <row r="82" spans="1:7" s="186" customFormat="1" ht="15" customHeight="1" x14ac:dyDescent="0.4">
      <c r="A82" s="203">
        <f>'ID and Local Area'!F32</f>
        <v>45139</v>
      </c>
      <c r="B82" s="223">
        <f>SUMIF(I_Local_Res_2023!$G:$G,$A$72,I_Local_Res_2023!$T:$T)+'LSE Allocations'!$D$92+$G82</f>
        <v>0</v>
      </c>
      <c r="C82" s="325"/>
      <c r="D82" s="159" t="str">
        <f t="shared" si="4"/>
        <v>Compliant</v>
      </c>
      <c r="E82" s="181"/>
      <c r="F82" s="203">
        <f>'ID and Local Area'!$F32</f>
        <v>45139</v>
      </c>
      <c r="G82" s="294">
        <f>SUMIFS(I_Local_Res_2023!$T:$T, I_Local_Res_2023!$K:$K, "Y", I_Local_Res_2023!$G:$G, $A$72)*$G$74</f>
        <v>0</v>
      </c>
    </row>
    <row r="83" spans="1:7" s="186" customFormat="1" ht="15" customHeight="1" x14ac:dyDescent="0.4">
      <c r="A83" s="203">
        <f>'ID and Local Area'!F33</f>
        <v>45170</v>
      </c>
      <c r="B83" s="223">
        <f>SUMIF(I_Local_Res_2023!$G:$G,$A$72,I_Local_Res_2023!$U:$U)+'LSE Allocations'!$D$92+$G83</f>
        <v>0</v>
      </c>
      <c r="C83" s="325"/>
      <c r="D83" s="159" t="str">
        <f t="shared" si="4"/>
        <v>Compliant</v>
      </c>
      <c r="E83" s="181"/>
      <c r="F83" s="203">
        <f>'ID and Local Area'!$F33</f>
        <v>45170</v>
      </c>
      <c r="G83" s="294">
        <f>SUMIFS(I_Local_Res_2023!$U:$U, I_Local_Res_2023!$K:$K, "Y", I_Local_Res_2023!$G:$G, $A$72)*$G$74</f>
        <v>0</v>
      </c>
    </row>
    <row r="84" spans="1:7" s="186" customFormat="1" ht="15" customHeight="1" x14ac:dyDescent="0.4">
      <c r="A84" s="203">
        <f>'ID and Local Area'!F34</f>
        <v>45200</v>
      </c>
      <c r="B84" s="223">
        <f>SUMIF(I_Local_Res_2023!$G:$G,$A$72,I_Local_Res_2023!$V:$V)+'LSE Allocations'!$D$92+$G84</f>
        <v>0</v>
      </c>
      <c r="C84" s="325"/>
      <c r="D84" s="159" t="str">
        <f t="shared" si="4"/>
        <v>Compliant</v>
      </c>
      <c r="E84" s="181"/>
      <c r="F84" s="203">
        <f>'ID and Local Area'!$F34</f>
        <v>45200</v>
      </c>
      <c r="G84" s="294">
        <f>SUMIFS(I_Local_Res_2023!$V:$V, I_Local_Res_2023!$K:$K, "Y", I_Local_Res_2023!$G:$G, $A$72)*$G$74</f>
        <v>0</v>
      </c>
    </row>
    <row r="85" spans="1:7" s="186" customFormat="1" ht="15" customHeight="1" x14ac:dyDescent="0.4">
      <c r="A85" s="203">
        <f>'ID and Local Area'!F35</f>
        <v>45231</v>
      </c>
      <c r="B85" s="223">
        <f>SUMIF(I_Local_Res_2023!$G:$G,$A$72,I_Local_Res_2023!$W:$W)+'LSE Allocations'!$D$92+$G85</f>
        <v>0</v>
      </c>
      <c r="C85" s="325"/>
      <c r="D85" s="159" t="str">
        <f t="shared" si="4"/>
        <v>Compliant</v>
      </c>
      <c r="E85" s="181"/>
      <c r="F85" s="203">
        <f>'ID and Local Area'!$F35</f>
        <v>45231</v>
      </c>
      <c r="G85" s="294">
        <f>SUMIFS(I_Local_Res_2023!$W:$W, I_Local_Res_2023!$K:$K, "Y", I_Local_Res_2023!$G:$G, $A$72)*$G$74</f>
        <v>0</v>
      </c>
    </row>
    <row r="86" spans="1:7" s="186" customFormat="1" ht="15" customHeight="1" x14ac:dyDescent="0.4">
      <c r="A86" s="203">
        <f>'ID and Local Area'!F36</f>
        <v>45261</v>
      </c>
      <c r="B86" s="223">
        <f>SUMIF(I_Local_Res_2023!$G:$G,$A$72,I_Local_Res_2023!$X:$X)+'LSE Allocations'!$D$92+$G86</f>
        <v>0</v>
      </c>
      <c r="C86" s="326"/>
      <c r="D86" s="159" t="str">
        <f t="shared" si="4"/>
        <v>Compliant</v>
      </c>
      <c r="E86" s="181"/>
      <c r="F86" s="203">
        <f>'ID and Local Area'!$F36</f>
        <v>45261</v>
      </c>
      <c r="G86" s="294">
        <f>SUMIFS(I_Local_Res_2023!$X:$X, I_Local_Res_2023!$K:$K, "Y", I_Local_Res_2023!$G:$G, $A$72)*$G$74</f>
        <v>0</v>
      </c>
    </row>
    <row r="87" spans="1:7" s="186" customFormat="1" ht="15" customHeight="1" thickBot="1" x14ac:dyDescent="0.45">
      <c r="A87" s="205"/>
      <c r="B87" s="50"/>
      <c r="C87" s="50"/>
      <c r="D87" s="51"/>
      <c r="E87" s="181"/>
      <c r="F87" s="181"/>
    </row>
    <row r="88" spans="1:7" ht="15" customHeight="1" thickBot="1" x14ac:dyDescent="0.45">
      <c r="A88" s="193" t="s">
        <v>2022</v>
      </c>
      <c r="B88" s="188"/>
      <c r="C88" s="188"/>
      <c r="D88" s="189"/>
    </row>
    <row r="89" spans="1:7" ht="48.75" customHeight="1" thickBot="1" x14ac:dyDescent="0.45">
      <c r="A89" s="321" t="str">
        <f>"Summary Table 6
Local RAR for "&amp;$A88&amp;" Local Area (MW)"</f>
        <v>Summary Table 6
Local RAR for Sierra Local Area (MW)</v>
      </c>
      <c r="B89" s="322"/>
      <c r="C89" s="322"/>
      <c r="D89" s="323"/>
    </row>
    <row r="90" spans="1:7" ht="85.5" customHeight="1" thickBot="1" x14ac:dyDescent="0.45">
      <c r="A90" s="168" t="s">
        <v>302</v>
      </c>
      <c r="B90" s="222" t="str">
        <f>"Total Procurement in "&amp;$A88&amp;" Local Area (Includes DR)"</f>
        <v>Total Procurement in Sierra Local Area (Includes DR)</v>
      </c>
      <c r="C90" s="172" t="str">
        <f>$A88&amp;" Local RAR -RMR and CAM"</f>
        <v>Sierra Local RAR -RMR and CAM</v>
      </c>
      <c r="D90" s="173" t="str">
        <f xml:space="preserve"> "Compliance Status:
'Compliant'  when "&amp; A88 &amp;"  Local RAR (net of RMR &amp; CAM allocations) is less than Monthly Total Procurement in that Area"</f>
        <v>Compliance Status:
'Compliant'  when Sierra  Local RAR (net of RMR &amp; CAM allocations) is less than Monthly Total Procurement in that Area</v>
      </c>
      <c r="F90" s="170" t="s">
        <v>2163</v>
      </c>
      <c r="G90" s="293">
        <v>0.03</v>
      </c>
    </row>
    <row r="91" spans="1:7" ht="15" customHeight="1" x14ac:dyDescent="0.4">
      <c r="A91" s="203">
        <f>'ID and Local Area'!F25</f>
        <v>44927</v>
      </c>
      <c r="B91" s="223">
        <f>SUMIF(I_Local_Res_2023!$G:$G,$A$88,I_Local_Res_2023!$M:$M)+'LSE Allocations'!$D$93+$G91</f>
        <v>0</v>
      </c>
      <c r="C91" s="224">
        <f>ROUND(VLOOKUP(A88,'LSE Allocations'!$G$107:$K$116,2,FALSE),0)</f>
        <v>0</v>
      </c>
      <c r="D91" s="159" t="str">
        <f>IF(B91-$C$91&gt;=0,"Compliant","Non-Compliant")</f>
        <v>Compliant</v>
      </c>
      <c r="F91" s="203">
        <f>'ID and Local Area'!$F25</f>
        <v>44927</v>
      </c>
      <c r="G91" s="294">
        <f>SUMIFS(I_Local_Res_2023!$M:$M, I_Local_Res_2023!$K:$K, "Y", I_Local_Res_2023!$G:$G, $A$88)*$G$90</f>
        <v>0</v>
      </c>
    </row>
    <row r="92" spans="1:7" ht="15" customHeight="1" x14ac:dyDescent="0.4">
      <c r="A92" s="203">
        <f>'ID and Local Area'!F26</f>
        <v>44958</v>
      </c>
      <c r="B92" s="223">
        <f>SUMIF(I_Local_Res_2023!$G:$G,$A$88,I_Local_Res_2023!$N:$N)+'LSE Allocations'!$D$93+$G92</f>
        <v>0</v>
      </c>
      <c r="C92" s="324"/>
      <c r="D92" s="159" t="str">
        <f t="shared" ref="D92:D102" si="5">IF(B92-$C$91&gt;=0,"Compliant","Non-Compliant")</f>
        <v>Compliant</v>
      </c>
      <c r="F92" s="203">
        <f>'ID and Local Area'!$F26</f>
        <v>44958</v>
      </c>
      <c r="G92" s="294">
        <f>SUMIFS(I_Local_Res_2023!$N:$N, I_Local_Res_2023!$K:$K, "Y", I_Local_Res_2023!$G:$G, $A$88)*$G$90</f>
        <v>0</v>
      </c>
    </row>
    <row r="93" spans="1:7" ht="15" customHeight="1" x14ac:dyDescent="0.4">
      <c r="A93" s="203">
        <f>'ID and Local Area'!F27</f>
        <v>44986</v>
      </c>
      <c r="B93" s="223">
        <f>SUMIF(I_Local_Res_2023!$G:$G,$A$88,I_Local_Res_2023!$O:$O)+'LSE Allocations'!$D$93+$G93</f>
        <v>0</v>
      </c>
      <c r="C93" s="325"/>
      <c r="D93" s="159" t="str">
        <f t="shared" si="5"/>
        <v>Compliant</v>
      </c>
      <c r="F93" s="203">
        <f>'ID and Local Area'!$F27</f>
        <v>44986</v>
      </c>
      <c r="G93" s="294">
        <f>SUMIFS(I_Local_Res_2023!$O:$O, I_Local_Res_2023!$K:$K, "Y", I_Local_Res_2023!$G:$G, $A$88)*$G$90</f>
        <v>0</v>
      </c>
    </row>
    <row r="94" spans="1:7" ht="15" customHeight="1" x14ac:dyDescent="0.4">
      <c r="A94" s="203">
        <f>'ID and Local Area'!F28</f>
        <v>45017</v>
      </c>
      <c r="B94" s="223">
        <f>SUMIF(I_Local_Res_2023!$G:$G,$A$88,I_Local_Res_2023!$P:$P)+'LSE Allocations'!$D$93+$G94</f>
        <v>0</v>
      </c>
      <c r="C94" s="325"/>
      <c r="D94" s="159" t="str">
        <f t="shared" si="5"/>
        <v>Compliant</v>
      </c>
      <c r="F94" s="203">
        <f>'ID and Local Area'!$F28</f>
        <v>45017</v>
      </c>
      <c r="G94" s="294">
        <f>SUMIFS(I_Local_Res_2023!$P:$P, I_Local_Res_2023!$K:$K, "Y", I_Local_Res_2023!$G:$G, $A$88)*$G$90</f>
        <v>0</v>
      </c>
    </row>
    <row r="95" spans="1:7" ht="15" customHeight="1" x14ac:dyDescent="0.4">
      <c r="A95" s="203">
        <f>'ID and Local Area'!F29</f>
        <v>45047</v>
      </c>
      <c r="B95" s="223">
        <f>SUMIF(I_Local_Res_2023!$G:$G,$A$88,I_Local_Res_2023!$Q:$Q)+'LSE Allocations'!$D$93+$G95</f>
        <v>0</v>
      </c>
      <c r="C95" s="325"/>
      <c r="D95" s="159" t="str">
        <f t="shared" si="5"/>
        <v>Compliant</v>
      </c>
      <c r="F95" s="203">
        <f>'ID and Local Area'!$F29</f>
        <v>45047</v>
      </c>
      <c r="G95" s="294">
        <f>SUMIFS(I_Local_Res_2023!$Q:$Q, I_Local_Res_2023!$K:$K, "Y", I_Local_Res_2023!$G:$G, $A$88)*$G$90</f>
        <v>0</v>
      </c>
    </row>
    <row r="96" spans="1:7" ht="15" customHeight="1" x14ac:dyDescent="0.4">
      <c r="A96" s="203">
        <f>'ID and Local Area'!F30</f>
        <v>45078</v>
      </c>
      <c r="B96" s="223">
        <f>SUMIF(I_Local_Res_2023!$G:$G,$A$88,I_Local_Res_2023!$R:$R)+'LSE Allocations'!$D$93+$G96</f>
        <v>0</v>
      </c>
      <c r="C96" s="325"/>
      <c r="D96" s="159" t="str">
        <f t="shared" si="5"/>
        <v>Compliant</v>
      </c>
      <c r="F96" s="203">
        <f>'ID and Local Area'!$F30</f>
        <v>45078</v>
      </c>
      <c r="G96" s="294">
        <f>SUMIFS(I_Local_Res_2023!$R:$R, I_Local_Res_2023!$K:$K, "Y", I_Local_Res_2023!$G:$G, $A$88)*$G$90</f>
        <v>0</v>
      </c>
    </row>
    <row r="97" spans="1:7" ht="15" customHeight="1" x14ac:dyDescent="0.4">
      <c r="A97" s="203">
        <f>'ID and Local Area'!F31</f>
        <v>45108</v>
      </c>
      <c r="B97" s="223">
        <f>SUMIF(I_Local_Res_2023!$G:$G,$A$88,I_Local_Res_2023!$S:$S)+'LSE Allocations'!$D$93+$G97</f>
        <v>0</v>
      </c>
      <c r="C97" s="325"/>
      <c r="D97" s="159" t="str">
        <f t="shared" si="5"/>
        <v>Compliant</v>
      </c>
      <c r="F97" s="203">
        <f>'ID and Local Area'!$F31</f>
        <v>45108</v>
      </c>
      <c r="G97" s="294">
        <f>SUMIFS(I_Local_Res_2023!$S:$S, I_Local_Res_2023!$K:$K, "Y", I_Local_Res_2023!$G:$G, $A$88)*$G$90</f>
        <v>0</v>
      </c>
    </row>
    <row r="98" spans="1:7" ht="15" customHeight="1" x14ac:dyDescent="0.4">
      <c r="A98" s="203">
        <f>'ID and Local Area'!F32</f>
        <v>45139</v>
      </c>
      <c r="B98" s="223">
        <f>SUMIF(I_Local_Res_2023!$G:$G,$A$88,I_Local_Res_2023!$T:$T)+'LSE Allocations'!$D$93+$G98</f>
        <v>0</v>
      </c>
      <c r="C98" s="325"/>
      <c r="D98" s="159" t="str">
        <f t="shared" si="5"/>
        <v>Compliant</v>
      </c>
      <c r="F98" s="203">
        <f>'ID and Local Area'!$F32</f>
        <v>45139</v>
      </c>
      <c r="G98" s="294">
        <f>SUMIFS(I_Local_Res_2023!$T:$T, I_Local_Res_2023!$K:$K, "Y", I_Local_Res_2023!$G:$G, $A$88)*$G$90</f>
        <v>0</v>
      </c>
    </row>
    <row r="99" spans="1:7" ht="15" customHeight="1" x14ac:dyDescent="0.4">
      <c r="A99" s="203">
        <f>'ID and Local Area'!F33</f>
        <v>45170</v>
      </c>
      <c r="B99" s="223">
        <f>SUMIF(I_Local_Res_2023!$G:$G,$A$88,I_Local_Res_2023!$U:$U)+'LSE Allocations'!$D$93+$G99</f>
        <v>0</v>
      </c>
      <c r="C99" s="325"/>
      <c r="D99" s="159" t="str">
        <f t="shared" si="5"/>
        <v>Compliant</v>
      </c>
      <c r="F99" s="203">
        <f>'ID and Local Area'!$F33</f>
        <v>45170</v>
      </c>
      <c r="G99" s="294">
        <f>SUMIFS(I_Local_Res_2023!$U:$U, I_Local_Res_2023!$K:$K, "Y", I_Local_Res_2023!$G:$G, $A$88)*$G$90</f>
        <v>0</v>
      </c>
    </row>
    <row r="100" spans="1:7" ht="15" customHeight="1" x14ac:dyDescent="0.4">
      <c r="A100" s="203">
        <f>'ID and Local Area'!F34</f>
        <v>45200</v>
      </c>
      <c r="B100" s="223">
        <f>SUMIF(I_Local_Res_2023!$G:$G,$A$88,I_Local_Res_2023!$V:$V)+'LSE Allocations'!$D$93+$G100</f>
        <v>0</v>
      </c>
      <c r="C100" s="325"/>
      <c r="D100" s="159" t="str">
        <f t="shared" si="5"/>
        <v>Compliant</v>
      </c>
      <c r="F100" s="203">
        <f>'ID and Local Area'!$F34</f>
        <v>45200</v>
      </c>
      <c r="G100" s="294">
        <f>SUMIFS(I_Local_Res_2023!$V:$V, I_Local_Res_2023!$K:$K, "Y", I_Local_Res_2023!$G:$G, $A$88)*$G$90</f>
        <v>0</v>
      </c>
    </row>
    <row r="101" spans="1:7" ht="15" customHeight="1" x14ac:dyDescent="0.4">
      <c r="A101" s="203">
        <f>'ID and Local Area'!F35</f>
        <v>45231</v>
      </c>
      <c r="B101" s="223">
        <f>SUMIF(I_Local_Res_2023!$G:$G,$A$88,I_Local_Res_2023!$W:$W)+'LSE Allocations'!$D$93+$G101</f>
        <v>0</v>
      </c>
      <c r="C101" s="325"/>
      <c r="D101" s="159" t="str">
        <f t="shared" si="5"/>
        <v>Compliant</v>
      </c>
      <c r="F101" s="203">
        <f>'ID and Local Area'!$F35</f>
        <v>45231</v>
      </c>
      <c r="G101" s="294">
        <f>SUMIFS(I_Local_Res_2023!$W:$W, I_Local_Res_2023!$K:$K, "Y", I_Local_Res_2023!$G:$G, $A$88)*$G$90</f>
        <v>0</v>
      </c>
    </row>
    <row r="102" spans="1:7" ht="16.5" customHeight="1" x14ac:dyDescent="0.4">
      <c r="A102" s="203">
        <f>'ID and Local Area'!F36</f>
        <v>45261</v>
      </c>
      <c r="B102" s="223">
        <f>SUMIF(I_Local_Res_2023!$G:$G,$A$88,I_Local_Res_2023!$X:$X)+'LSE Allocations'!$D$93+$G102</f>
        <v>0</v>
      </c>
      <c r="C102" s="326"/>
      <c r="D102" s="159" t="str">
        <f t="shared" si="5"/>
        <v>Compliant</v>
      </c>
      <c r="F102" s="203">
        <f>'ID and Local Area'!$F36</f>
        <v>45261</v>
      </c>
      <c r="G102" s="294">
        <f>SUMIFS(I_Local_Res_2023!$X:$X, I_Local_Res_2023!$K:$K, "Y", I_Local_Res_2023!$G:$G, $A$88)*$G$90</f>
        <v>0</v>
      </c>
    </row>
    <row r="103" spans="1:7" ht="17.25" customHeight="1" thickBot="1" x14ac:dyDescent="0.45">
      <c r="A103" s="205"/>
      <c r="B103" s="50"/>
      <c r="C103" s="50"/>
      <c r="D103" s="51"/>
      <c r="E103" s="181"/>
      <c r="F103" s="181"/>
    </row>
    <row r="104" spans="1:7" ht="16.5" customHeight="1" thickBot="1" x14ac:dyDescent="0.45">
      <c r="A104" s="193" t="s">
        <v>2023</v>
      </c>
      <c r="B104" s="188"/>
      <c r="C104" s="188"/>
      <c r="D104" s="189"/>
    </row>
    <row r="105" spans="1:7" ht="50.1" customHeight="1" thickBot="1" x14ac:dyDescent="0.45">
      <c r="A105" s="321" t="str">
        <f>"Summary Table 7
Local RAR for "&amp;$A104&amp;" Local Area (MW)"</f>
        <v>Summary Table 7
Local RAR for Stockton Local Area (MW)</v>
      </c>
      <c r="B105" s="322"/>
      <c r="C105" s="322"/>
      <c r="D105" s="323"/>
    </row>
    <row r="106" spans="1:7" ht="75" customHeight="1" thickBot="1" x14ac:dyDescent="0.45">
      <c r="A106" s="168" t="s">
        <v>302</v>
      </c>
      <c r="B106" s="222" t="str">
        <f>"Total Procurement in "&amp;$A104&amp;" Local Area (Includes DR)"</f>
        <v>Total Procurement in Stockton Local Area (Includes DR)</v>
      </c>
      <c r="C106" s="172" t="str">
        <f>$A104&amp;" Local RAR -RMR and CAM"</f>
        <v>Stockton Local RAR -RMR and CAM</v>
      </c>
      <c r="D106" s="173" t="str">
        <f xml:space="preserve"> "Compliance Status:
'Compliant'  when "&amp; A104 &amp;"  Local RAR (net of RMR &amp; CAM allocations) is less than Monthly Total Procurement in that Area"</f>
        <v>Compliance Status:
'Compliant'  when Stockton  Local RAR (net of RMR &amp; CAM allocations) is less than Monthly Total Procurement in that Area</v>
      </c>
      <c r="F106" s="170" t="s">
        <v>2163</v>
      </c>
      <c r="G106" s="293">
        <v>0.03</v>
      </c>
    </row>
    <row r="107" spans="1:7" ht="18" customHeight="1" x14ac:dyDescent="0.4">
      <c r="A107" s="203">
        <f>'ID and Local Area'!F25</f>
        <v>44927</v>
      </c>
      <c r="B107" s="223">
        <f>SUMIF(I_Local_Res_2023!$G:$G,$A$104,I_Local_Res_2023!$M:$M)+'LSE Allocations'!$D$94+$G107</f>
        <v>0</v>
      </c>
      <c r="C107" s="224">
        <f>ROUND(VLOOKUP(A104,'LSE Allocations'!$G$107:$K$116,2,FALSE),0)</f>
        <v>0</v>
      </c>
      <c r="D107" s="159" t="str">
        <f>IF(B107-$C$107&gt;=0,"Compliant","Non-Compliant")</f>
        <v>Compliant</v>
      </c>
      <c r="F107" s="203">
        <f>'ID and Local Area'!$F25</f>
        <v>44927</v>
      </c>
      <c r="G107" s="294">
        <f>SUMIFS(I_Local_Res_2023!$M:$M, I_Local_Res_2023!$K:$K, "Y", I_Local_Res_2023!$G:$G, $A$104)*$G$106</f>
        <v>0</v>
      </c>
    </row>
    <row r="108" spans="1:7" ht="19.5" customHeight="1" x14ac:dyDescent="0.4">
      <c r="A108" s="203">
        <f>'ID and Local Area'!F26</f>
        <v>44958</v>
      </c>
      <c r="B108" s="223">
        <f>SUMIF(I_Local_Res_2023!$G:$G,$A$104,I_Local_Res_2023!$N:$N)+'LSE Allocations'!$D$94+$G108</f>
        <v>0</v>
      </c>
      <c r="C108" s="324"/>
      <c r="D108" s="159" t="str">
        <f t="shared" ref="D108:D118" si="6">IF(B108-$C$107&gt;=0,"Compliant","Non-Compliant")</f>
        <v>Compliant</v>
      </c>
      <c r="F108" s="203">
        <f>'ID and Local Area'!$F26</f>
        <v>44958</v>
      </c>
      <c r="G108" s="294">
        <f>SUMIFS(I_Local_Res_2023!$N:$N, I_Local_Res_2023!$K:$K, "Y", I_Local_Res_2023!$G:$G, $A$104)*$G$106</f>
        <v>0</v>
      </c>
    </row>
    <row r="109" spans="1:7" ht="19.5" customHeight="1" x14ac:dyDescent="0.4">
      <c r="A109" s="203">
        <f>'ID and Local Area'!F27</f>
        <v>44986</v>
      </c>
      <c r="B109" s="223">
        <f>SUMIF(I_Local_Res_2023!$G:$G,$A$104,I_Local_Res_2023!$O:$O)+'LSE Allocations'!$D$94+$G109</f>
        <v>0</v>
      </c>
      <c r="C109" s="325"/>
      <c r="D109" s="159" t="str">
        <f t="shared" si="6"/>
        <v>Compliant</v>
      </c>
      <c r="F109" s="203">
        <f>'ID and Local Area'!$F27</f>
        <v>44986</v>
      </c>
      <c r="G109" s="294">
        <f>SUMIFS(I_Local_Res_2023!$O:$O, I_Local_Res_2023!$K:$K, "Y", I_Local_Res_2023!$G:$G, $A$104)*$G$106</f>
        <v>0</v>
      </c>
    </row>
    <row r="110" spans="1:7" ht="18" customHeight="1" x14ac:dyDescent="0.4">
      <c r="A110" s="203">
        <f>'ID and Local Area'!F28</f>
        <v>45017</v>
      </c>
      <c r="B110" s="223">
        <f>SUMIF(I_Local_Res_2023!$G:$G,$A$104,I_Local_Res_2023!$P:$P)+'LSE Allocations'!$D$94+$G110</f>
        <v>0</v>
      </c>
      <c r="C110" s="325"/>
      <c r="D110" s="159" t="str">
        <f t="shared" si="6"/>
        <v>Compliant</v>
      </c>
      <c r="F110" s="203">
        <f>'ID and Local Area'!$F28</f>
        <v>45017</v>
      </c>
      <c r="G110" s="294">
        <f>SUMIFS(I_Local_Res_2023!$P:$P, I_Local_Res_2023!$K:$K, "Y", I_Local_Res_2023!$G:$G, $A$104)*$G$106</f>
        <v>0</v>
      </c>
    </row>
    <row r="111" spans="1:7" ht="15.75" customHeight="1" x14ac:dyDescent="0.4">
      <c r="A111" s="203">
        <f>'ID and Local Area'!F29</f>
        <v>45047</v>
      </c>
      <c r="B111" s="223">
        <f>SUMIF(I_Local_Res_2023!$G:$G,$A$104,I_Local_Res_2023!$Q:$Q)+'LSE Allocations'!$D$94+$G111</f>
        <v>0</v>
      </c>
      <c r="C111" s="325"/>
      <c r="D111" s="159" t="str">
        <f t="shared" si="6"/>
        <v>Compliant</v>
      </c>
      <c r="F111" s="203">
        <f>'ID and Local Area'!$F29</f>
        <v>45047</v>
      </c>
      <c r="G111" s="294">
        <f>SUMIFS(I_Local_Res_2023!$Q:$Q, I_Local_Res_2023!$K:$K, "Y", I_Local_Res_2023!$G:$G, $A$104)*$G$106</f>
        <v>0</v>
      </c>
    </row>
    <row r="112" spans="1:7" ht="16.5" customHeight="1" x14ac:dyDescent="0.4">
      <c r="A112" s="203">
        <f>'ID and Local Area'!F30</f>
        <v>45078</v>
      </c>
      <c r="B112" s="223">
        <f>SUMIF(I_Local_Res_2023!$G:$G,$A$104,I_Local_Res_2023!$R:$R)+'LSE Allocations'!$D$94+$G112</f>
        <v>0</v>
      </c>
      <c r="C112" s="325"/>
      <c r="D112" s="159" t="str">
        <f t="shared" si="6"/>
        <v>Compliant</v>
      </c>
      <c r="F112" s="203">
        <f>'ID and Local Area'!$F30</f>
        <v>45078</v>
      </c>
      <c r="G112" s="294">
        <f>SUMIFS(I_Local_Res_2023!$R:$R, I_Local_Res_2023!$K:$K, "Y", I_Local_Res_2023!$G:$G, $A$104)*$G$106</f>
        <v>0</v>
      </c>
    </row>
    <row r="113" spans="1:7" ht="15" x14ac:dyDescent="0.4">
      <c r="A113" s="203">
        <f>'ID and Local Area'!F31</f>
        <v>45108</v>
      </c>
      <c r="B113" s="223">
        <f>SUMIF(I_Local_Res_2023!$G:$G,$A$104,I_Local_Res_2023!$S:$S)+'LSE Allocations'!$D$94+$G113</f>
        <v>0</v>
      </c>
      <c r="C113" s="325"/>
      <c r="D113" s="159" t="str">
        <f t="shared" si="6"/>
        <v>Compliant</v>
      </c>
      <c r="F113" s="203">
        <f>'ID and Local Area'!$F31</f>
        <v>45108</v>
      </c>
      <c r="G113" s="294">
        <f>SUMIFS(I_Local_Res_2023!$S:$S, I_Local_Res_2023!$K:$K, "Y", I_Local_Res_2023!$G:$G, $A$104)*$G$106</f>
        <v>0</v>
      </c>
    </row>
    <row r="114" spans="1:7" ht="18" customHeight="1" x14ac:dyDescent="0.4">
      <c r="A114" s="203">
        <f>'ID and Local Area'!F32</f>
        <v>45139</v>
      </c>
      <c r="B114" s="223">
        <f>SUMIF(I_Local_Res_2023!$G:$G,$A$104,I_Local_Res_2023!$T:$T)+'LSE Allocations'!$D$94+$G114</f>
        <v>0</v>
      </c>
      <c r="C114" s="325"/>
      <c r="D114" s="159" t="str">
        <f t="shared" si="6"/>
        <v>Compliant</v>
      </c>
      <c r="F114" s="203">
        <f>'ID and Local Area'!$F32</f>
        <v>45139</v>
      </c>
      <c r="G114" s="294">
        <f>SUMIFS(I_Local_Res_2023!$T:$T, I_Local_Res_2023!$K:$K, "Y", I_Local_Res_2023!$G:$G, $A$104)*$G$106</f>
        <v>0</v>
      </c>
    </row>
    <row r="115" spans="1:7" ht="16.5" customHeight="1" x14ac:dyDescent="0.4">
      <c r="A115" s="203">
        <f>'ID and Local Area'!F33</f>
        <v>45170</v>
      </c>
      <c r="B115" s="223">
        <f>SUMIF(I_Local_Res_2023!$G:$G,$A$104,I_Local_Res_2023!$U:$U)+'LSE Allocations'!$D$94+$G115</f>
        <v>0</v>
      </c>
      <c r="C115" s="325"/>
      <c r="D115" s="159" t="str">
        <f t="shared" si="6"/>
        <v>Compliant</v>
      </c>
      <c r="F115" s="203">
        <f>'ID and Local Area'!$F33</f>
        <v>45170</v>
      </c>
      <c r="G115" s="294">
        <f>SUMIFS(I_Local_Res_2023!$U:$U, I_Local_Res_2023!$K:$K, "Y", I_Local_Res_2023!$G:$G, $A$104)*$G$106</f>
        <v>0</v>
      </c>
    </row>
    <row r="116" spans="1:7" ht="16.5" customHeight="1" x14ac:dyDescent="0.4">
      <c r="A116" s="203">
        <f>'ID and Local Area'!F34</f>
        <v>45200</v>
      </c>
      <c r="B116" s="223">
        <f>SUMIF(I_Local_Res_2023!$G:$G,$A$104,I_Local_Res_2023!$V:$V)+'LSE Allocations'!$D$94+$G116</f>
        <v>0</v>
      </c>
      <c r="C116" s="325"/>
      <c r="D116" s="159" t="str">
        <f t="shared" si="6"/>
        <v>Compliant</v>
      </c>
      <c r="F116" s="203">
        <f>'ID and Local Area'!$F34</f>
        <v>45200</v>
      </c>
      <c r="G116" s="294">
        <f>SUMIFS(I_Local_Res_2023!$V:$V, I_Local_Res_2023!$K:$K, "Y", I_Local_Res_2023!$G:$G, $A$104)*$G$106</f>
        <v>0</v>
      </c>
    </row>
    <row r="117" spans="1:7" ht="15" customHeight="1" x14ac:dyDescent="0.4">
      <c r="A117" s="203">
        <f>'ID and Local Area'!F35</f>
        <v>45231</v>
      </c>
      <c r="B117" s="223">
        <f>SUMIF(I_Local_Res_2023!$G:$G,$A$104,I_Local_Res_2023!$W:$W)+'LSE Allocations'!$D$94+$G117</f>
        <v>0</v>
      </c>
      <c r="C117" s="325"/>
      <c r="D117" s="159" t="str">
        <f t="shared" si="6"/>
        <v>Compliant</v>
      </c>
      <c r="F117" s="203">
        <f>'ID and Local Area'!$F35</f>
        <v>45231</v>
      </c>
      <c r="G117" s="294">
        <f>SUMIFS(I_Local_Res_2023!$W:$W, I_Local_Res_2023!$K:$K, "Y", I_Local_Res_2023!$G:$G, $A$104)*$G$106</f>
        <v>0</v>
      </c>
    </row>
    <row r="118" spans="1:7" ht="15.75" customHeight="1" x14ac:dyDescent="0.4">
      <c r="A118" s="203">
        <f>'ID and Local Area'!F36</f>
        <v>45261</v>
      </c>
      <c r="B118" s="223">
        <f>SUMIF(I_Local_Res_2023!$G:$G,$A$104,I_Local_Res_2023!$X:$X)+'LSE Allocations'!$D$94+$G118</f>
        <v>0</v>
      </c>
      <c r="C118" s="326"/>
      <c r="D118" s="159" t="str">
        <f t="shared" si="6"/>
        <v>Compliant</v>
      </c>
      <c r="F118" s="203">
        <f>'ID and Local Area'!$F36</f>
        <v>45261</v>
      </c>
      <c r="G118" s="294">
        <f>SUMIFS(I_Local_Res_2023!$X:$X, I_Local_Res_2023!$K:$K, "Y", I_Local_Res_2023!$G:$G, $A$104)*$G$106</f>
        <v>0</v>
      </c>
    </row>
    <row r="119" spans="1:7" ht="15.4" thickBot="1" x14ac:dyDescent="0.45">
      <c r="A119" s="205"/>
      <c r="B119" s="50"/>
      <c r="C119" s="50"/>
      <c r="D119" s="51"/>
      <c r="E119" s="181"/>
      <c r="F119" s="181"/>
    </row>
    <row r="120" spans="1:7" ht="15.75" customHeight="1" thickBot="1" x14ac:dyDescent="0.45">
      <c r="A120" s="193" t="s">
        <v>2024</v>
      </c>
      <c r="B120" s="188"/>
      <c r="C120" s="188"/>
      <c r="D120" s="189"/>
    </row>
    <row r="121" spans="1:7" ht="50.1" customHeight="1" thickBot="1" x14ac:dyDescent="0.45">
      <c r="A121" s="321" t="str">
        <f>"Summary Table 8
Local RAR for "&amp;$A120&amp;" Local Area (MW)"</f>
        <v>Summary Table 8
Local RAR for Kern Local Area (MW)</v>
      </c>
      <c r="B121" s="322"/>
      <c r="C121" s="322"/>
      <c r="D121" s="323"/>
    </row>
    <row r="122" spans="1:7" ht="86.25" customHeight="1" thickBot="1" x14ac:dyDescent="0.45">
      <c r="A122" s="168" t="s">
        <v>302</v>
      </c>
      <c r="B122" s="222" t="str">
        <f>"Total Procurement in "&amp;$A120&amp;" Local Area (Includes DR)"</f>
        <v>Total Procurement in Kern Local Area (Includes DR)</v>
      </c>
      <c r="C122" s="172" t="str">
        <f>$A120&amp;" Local RAR -RMR and CAM"</f>
        <v>Kern Local RAR -RMR and CAM</v>
      </c>
      <c r="D122" s="173" t="str">
        <f xml:space="preserve"> "Compliance Status:
'Compliant'  when "&amp; A120 &amp;"  Local RAR (net of RMR &amp; CAM allocations) is less than Monthly Total Procurement in that Area"</f>
        <v>Compliance Status:
'Compliant'  when Kern  Local RAR (net of RMR &amp; CAM allocations) is less than Monthly Total Procurement in that Area</v>
      </c>
      <c r="F122" s="170" t="s">
        <v>2163</v>
      </c>
      <c r="G122" s="293">
        <v>0.03</v>
      </c>
    </row>
    <row r="123" spans="1:7" ht="18" customHeight="1" x14ac:dyDescent="0.4">
      <c r="A123" s="203">
        <f>'ID and Local Area'!F25</f>
        <v>44927</v>
      </c>
      <c r="B123" s="223">
        <f>SUMIF(I_Local_Res_2023!$G:$G,$A$120,I_Local_Res_2023!$M:$M)+'LSE Allocations'!$D$95+$G123</f>
        <v>0</v>
      </c>
      <c r="C123" s="224">
        <f>ROUND(VLOOKUP(A120,'LSE Allocations'!$G$107:$K$116,2,FALSE),0)</f>
        <v>0</v>
      </c>
      <c r="D123" s="159" t="str">
        <f>IF(B123-$C$123&gt;=0,"Compliant","Non-Compliant")</f>
        <v>Compliant</v>
      </c>
      <c r="F123" s="203">
        <f>'ID and Local Area'!$F25</f>
        <v>44927</v>
      </c>
      <c r="G123" s="294">
        <f>SUMIFS(I_Local_Res_2023!$M:$M, I_Local_Res_2023!$K:$K, "Y", I_Local_Res_2023!$G:$G, $A$120)*$G$122</f>
        <v>0</v>
      </c>
    </row>
    <row r="124" spans="1:7" ht="15" customHeight="1" x14ac:dyDescent="0.4">
      <c r="A124" s="203">
        <f>'ID and Local Area'!F26</f>
        <v>44958</v>
      </c>
      <c r="B124" s="223">
        <f>SUMIF(I_Local_Res_2023!$G:$G,$A$120,I_Local_Res_2023!$N:$N)+'LSE Allocations'!$D$95+$G124</f>
        <v>0</v>
      </c>
      <c r="C124" s="324"/>
      <c r="D124" s="159" t="str">
        <f t="shared" ref="D124:D134" si="7">IF(B124-$C$123&gt;=0,"Compliant","Non-Compliant")</f>
        <v>Compliant</v>
      </c>
      <c r="F124" s="203">
        <f>'ID and Local Area'!$F26</f>
        <v>44958</v>
      </c>
      <c r="G124" s="294">
        <f>SUMIFS(I_Local_Res_2023!$N:$N, I_Local_Res_2023!$K:$K, "Y", I_Local_Res_2023!$G:$G, $A$120)*$G$122</f>
        <v>0</v>
      </c>
    </row>
    <row r="125" spans="1:7" ht="18.75" customHeight="1" x14ac:dyDescent="0.4">
      <c r="A125" s="203">
        <f>'ID and Local Area'!F27</f>
        <v>44986</v>
      </c>
      <c r="B125" s="223">
        <f>SUMIF(I_Local_Res_2023!$G:$G,$A$120,I_Local_Res_2023!$O:$O)+'LSE Allocations'!$D$95+$G125</f>
        <v>0</v>
      </c>
      <c r="C125" s="325"/>
      <c r="D125" s="159" t="str">
        <f t="shared" si="7"/>
        <v>Compliant</v>
      </c>
      <c r="F125" s="203">
        <f>'ID and Local Area'!$F27</f>
        <v>44986</v>
      </c>
      <c r="G125" s="294">
        <f>SUMIFS(I_Local_Res_2023!$O:$O, I_Local_Res_2023!$K:$K, "Y", I_Local_Res_2023!$G:$G, $A$120)*$G$122</f>
        <v>0</v>
      </c>
    </row>
    <row r="126" spans="1:7" ht="18" customHeight="1" x14ac:dyDescent="0.4">
      <c r="A126" s="203">
        <f>'ID and Local Area'!F28</f>
        <v>45017</v>
      </c>
      <c r="B126" s="223">
        <f>SUMIF(I_Local_Res_2023!$G:$G,$A$120,I_Local_Res_2023!$P:$P)+'LSE Allocations'!$D$95+$G126</f>
        <v>0</v>
      </c>
      <c r="C126" s="325"/>
      <c r="D126" s="159" t="str">
        <f t="shared" si="7"/>
        <v>Compliant</v>
      </c>
      <c r="F126" s="203">
        <f>'ID and Local Area'!$F28</f>
        <v>45017</v>
      </c>
      <c r="G126" s="294">
        <f>SUMIFS(I_Local_Res_2023!$P:$P, I_Local_Res_2023!$K:$K, "Y", I_Local_Res_2023!$G:$G, $A$120)*$G$122</f>
        <v>0</v>
      </c>
    </row>
    <row r="127" spans="1:7" ht="15.75" customHeight="1" x14ac:dyDescent="0.4">
      <c r="A127" s="203">
        <f>'ID and Local Area'!F29</f>
        <v>45047</v>
      </c>
      <c r="B127" s="223">
        <f>SUMIF(I_Local_Res_2023!$G:$G,$A$120,I_Local_Res_2023!$Q:$Q)+'LSE Allocations'!$D$95+$G127</f>
        <v>0</v>
      </c>
      <c r="C127" s="325"/>
      <c r="D127" s="159" t="str">
        <f t="shared" si="7"/>
        <v>Compliant</v>
      </c>
      <c r="F127" s="203">
        <f>'ID and Local Area'!$F29</f>
        <v>45047</v>
      </c>
      <c r="G127" s="294">
        <f>SUMIFS(I_Local_Res_2023!$Q:$Q, I_Local_Res_2023!$K:$K, "Y", I_Local_Res_2023!$G:$G, $A$120)*$G$122</f>
        <v>0</v>
      </c>
    </row>
    <row r="128" spans="1:7" ht="16.5" customHeight="1" x14ac:dyDescent="0.4">
      <c r="A128" s="203">
        <f>'ID and Local Area'!F30</f>
        <v>45078</v>
      </c>
      <c r="B128" s="223">
        <f>SUMIF(I_Local_Res_2023!$G:$G,$A$120,I_Local_Res_2023!$R:$R)+'LSE Allocations'!$D$95+$G128</f>
        <v>0</v>
      </c>
      <c r="C128" s="325"/>
      <c r="D128" s="159" t="str">
        <f t="shared" si="7"/>
        <v>Compliant</v>
      </c>
      <c r="F128" s="203">
        <f>'ID and Local Area'!$F30</f>
        <v>45078</v>
      </c>
      <c r="G128" s="294">
        <f>SUMIFS(I_Local_Res_2023!$R:$R, I_Local_Res_2023!$K:$K, "Y", I_Local_Res_2023!$G:$G, $A$120)*$G$122</f>
        <v>0</v>
      </c>
    </row>
    <row r="129" spans="1:7" ht="16.5" customHeight="1" x14ac:dyDescent="0.4">
      <c r="A129" s="203">
        <f>'ID and Local Area'!F31</f>
        <v>45108</v>
      </c>
      <c r="B129" s="223">
        <f>SUMIF(I_Local_Res_2023!$G:$G,$A$120,I_Local_Res_2023!$S:$S)+'LSE Allocations'!$D$95+$G129</f>
        <v>0</v>
      </c>
      <c r="C129" s="325"/>
      <c r="D129" s="159" t="str">
        <f t="shared" si="7"/>
        <v>Compliant</v>
      </c>
      <c r="F129" s="203">
        <f>'ID and Local Area'!$F31</f>
        <v>45108</v>
      </c>
      <c r="G129" s="294">
        <f>SUMIFS(I_Local_Res_2023!$S:$S, I_Local_Res_2023!$K:$K, "Y", I_Local_Res_2023!$G:$G, $A$120)*$G$122</f>
        <v>0</v>
      </c>
    </row>
    <row r="130" spans="1:7" ht="18" customHeight="1" x14ac:dyDescent="0.4">
      <c r="A130" s="203">
        <f>'ID and Local Area'!F32</f>
        <v>45139</v>
      </c>
      <c r="B130" s="223">
        <f>SUMIF(I_Local_Res_2023!$G:$G,$A$120,I_Local_Res_2023!$T:$T)+'LSE Allocations'!$D$95+$G130</f>
        <v>0</v>
      </c>
      <c r="C130" s="325"/>
      <c r="D130" s="159" t="str">
        <f t="shared" si="7"/>
        <v>Compliant</v>
      </c>
      <c r="F130" s="203">
        <f>'ID and Local Area'!$F32</f>
        <v>45139</v>
      </c>
      <c r="G130" s="294">
        <f>SUMIFS(I_Local_Res_2023!$T:$T, I_Local_Res_2023!$K:$K, "Y", I_Local_Res_2023!$G:$G, $A$120)*$G$122</f>
        <v>0</v>
      </c>
    </row>
    <row r="131" spans="1:7" ht="15" x14ac:dyDescent="0.4">
      <c r="A131" s="203">
        <f>'ID and Local Area'!F33</f>
        <v>45170</v>
      </c>
      <c r="B131" s="223">
        <f>SUMIF(I_Local_Res_2023!$G:$G,$A$120,I_Local_Res_2023!$U:$U)+'LSE Allocations'!$D$95+$G131</f>
        <v>0</v>
      </c>
      <c r="C131" s="325"/>
      <c r="D131" s="159" t="str">
        <f t="shared" si="7"/>
        <v>Compliant</v>
      </c>
      <c r="F131" s="203">
        <f>'ID and Local Area'!$F33</f>
        <v>45170</v>
      </c>
      <c r="G131" s="294">
        <f>SUMIFS(I_Local_Res_2023!$U:$U, I_Local_Res_2023!$K:$K, "Y", I_Local_Res_2023!$G:$G, $A$120)*$G$122</f>
        <v>0</v>
      </c>
    </row>
    <row r="132" spans="1:7" ht="15.75" customHeight="1" x14ac:dyDescent="0.4">
      <c r="A132" s="203">
        <f>'ID and Local Area'!F34</f>
        <v>45200</v>
      </c>
      <c r="B132" s="223">
        <f>SUMIF(I_Local_Res_2023!$G:$G,$A$120,I_Local_Res_2023!$V:$V)+'LSE Allocations'!$D$95+$G132</f>
        <v>0</v>
      </c>
      <c r="C132" s="325"/>
      <c r="D132" s="159" t="str">
        <f t="shared" si="7"/>
        <v>Compliant</v>
      </c>
      <c r="F132" s="203">
        <f>'ID and Local Area'!$F34</f>
        <v>45200</v>
      </c>
      <c r="G132" s="294">
        <f>SUMIFS(I_Local_Res_2023!$V:$V, I_Local_Res_2023!$K:$K, "Y", I_Local_Res_2023!$G:$G, $A$120)*$G$122</f>
        <v>0</v>
      </c>
    </row>
    <row r="133" spans="1:7" ht="18" customHeight="1" x14ac:dyDescent="0.4">
      <c r="A133" s="203">
        <f>'ID and Local Area'!F35</f>
        <v>45231</v>
      </c>
      <c r="B133" s="223">
        <f>SUMIF(I_Local_Res_2023!$G:$G,$A$120,I_Local_Res_2023!$W:$W)+'LSE Allocations'!$D$95+$G133</f>
        <v>0</v>
      </c>
      <c r="C133" s="325"/>
      <c r="D133" s="159" t="str">
        <f t="shared" si="7"/>
        <v>Compliant</v>
      </c>
      <c r="F133" s="203">
        <f>'ID and Local Area'!$F35</f>
        <v>45231</v>
      </c>
      <c r="G133" s="294">
        <f>SUMIFS(I_Local_Res_2023!$W:$W, I_Local_Res_2023!$K:$K, "Y", I_Local_Res_2023!$G:$G, $A$120)*$G$122</f>
        <v>0</v>
      </c>
    </row>
    <row r="134" spans="1:7" ht="18" customHeight="1" x14ac:dyDescent="0.4">
      <c r="A134" s="203">
        <f>'ID and Local Area'!F36</f>
        <v>45261</v>
      </c>
      <c r="B134" s="223">
        <f>SUMIF(I_Local_Res_2023!$G:$G,$A$120,I_Local_Res_2023!$X:$X)+'LSE Allocations'!$D$95+$G134</f>
        <v>0</v>
      </c>
      <c r="C134" s="326"/>
      <c r="D134" s="159" t="str">
        <f t="shared" si="7"/>
        <v>Compliant</v>
      </c>
      <c r="F134" s="203">
        <f>'ID and Local Area'!$F36</f>
        <v>45261</v>
      </c>
      <c r="G134" s="294">
        <f>SUMIFS(I_Local_Res_2023!$X:$X, I_Local_Res_2023!$K:$K, "Y", I_Local_Res_2023!$G:$G, $A$120)*$G$122</f>
        <v>0</v>
      </c>
    </row>
    <row r="135" spans="1:7" ht="13.5" customHeight="1" thickBot="1" x14ac:dyDescent="0.45">
      <c r="A135" s="205"/>
      <c r="B135" s="50"/>
      <c r="C135" s="50"/>
      <c r="D135" s="51"/>
      <c r="E135" s="181"/>
      <c r="F135" s="181"/>
    </row>
    <row r="136" spans="1:7" ht="15.75" customHeight="1" thickBot="1" x14ac:dyDescent="0.45">
      <c r="A136" s="193" t="s">
        <v>2025</v>
      </c>
      <c r="B136" s="188"/>
      <c r="C136" s="188"/>
      <c r="D136" s="189"/>
    </row>
    <row r="137" spans="1:7" ht="50.1" customHeight="1" thickBot="1" x14ac:dyDescent="0.45">
      <c r="A137" s="321" t="str">
        <f>"Summary Table 9
Local RAR for "&amp;$A136&amp;" Local Area (MW)"</f>
        <v>Summary Table 9
Local RAR for Humboldt Local Area (MW)</v>
      </c>
      <c r="B137" s="322"/>
      <c r="C137" s="322"/>
      <c r="D137" s="323"/>
    </row>
    <row r="138" spans="1:7" ht="89.25" customHeight="1" thickBot="1" x14ac:dyDescent="0.45">
      <c r="A138" s="168" t="s">
        <v>302</v>
      </c>
      <c r="B138" s="222" t="str">
        <f>"Total Procurement in "&amp;$A136&amp;" Local Area (Includes DR)"</f>
        <v>Total Procurement in Humboldt Local Area (Includes DR)</v>
      </c>
      <c r="C138" s="172" t="str">
        <f>$A136&amp;" Local RAR -RMR and CAM"</f>
        <v>Humboldt Local RAR -RMR and CAM</v>
      </c>
      <c r="D138" s="173" t="str">
        <f xml:space="preserve"> "Compliance Status:
'Compliant'  when "&amp; A136 &amp;"  Local RAR (net of RMR &amp; CAM allocations) is less than Monthly Total Procurement in that Area"</f>
        <v>Compliance Status:
'Compliant'  when Humboldt  Local RAR (net of RMR &amp; CAM allocations) is less than Monthly Total Procurement in that Area</v>
      </c>
      <c r="F138" s="170" t="s">
        <v>2163</v>
      </c>
      <c r="G138" s="293">
        <v>0.03</v>
      </c>
    </row>
    <row r="139" spans="1:7" ht="16.5" customHeight="1" x14ac:dyDescent="0.4">
      <c r="A139" s="203">
        <f>'ID and Local Area'!F25</f>
        <v>44927</v>
      </c>
      <c r="B139" s="223">
        <f>SUMIF(I_Local_Res_2023!$G:$G,$A$136,I_Local_Res_2023!$M:$M)+'LSE Allocations'!$D$96+$G139</f>
        <v>0</v>
      </c>
      <c r="C139" s="224">
        <f>ROUND(VLOOKUP(A136,'LSE Allocations'!$G$107:$K$116,2,FALSE),0)</f>
        <v>0</v>
      </c>
      <c r="D139" s="159" t="str">
        <f>IF(B139-$C$139&gt;=0,"Compliant","Non-Compliant")</f>
        <v>Compliant</v>
      </c>
      <c r="F139" s="203">
        <f>'ID and Local Area'!$F25</f>
        <v>44927</v>
      </c>
      <c r="G139" s="294">
        <f>SUMIFS(I_Local_Res_2023!$M:$M, I_Local_Res_2023!$K:$K, "Y", I_Local_Res_2023!$G:$G, $A$136)*$G$138</f>
        <v>0</v>
      </c>
    </row>
    <row r="140" spans="1:7" ht="20.25" customHeight="1" x14ac:dyDescent="0.4">
      <c r="A140" s="203">
        <f>'ID and Local Area'!F26</f>
        <v>44958</v>
      </c>
      <c r="B140" s="223">
        <f>SUMIF(I_Local_Res_2023!$G:$G,$A$136,I_Local_Res_2023!$N:$N)+'LSE Allocations'!$D$96+$G140</f>
        <v>0</v>
      </c>
      <c r="C140" s="324"/>
      <c r="D140" s="159" t="str">
        <f t="shared" ref="D140:D150" si="8">IF(B140-$C$139&gt;=0,"Compliant","Non-Compliant")</f>
        <v>Compliant</v>
      </c>
      <c r="F140" s="203">
        <f>'ID and Local Area'!$F26</f>
        <v>44958</v>
      </c>
      <c r="G140" s="294">
        <f>SUMIFS(I_Local_Res_2023!$N:$N, I_Local_Res_2023!$K:$K, "Y", I_Local_Res_2023!$G:$G, $A$136)*$G$138</f>
        <v>0</v>
      </c>
    </row>
    <row r="141" spans="1:7" ht="18" customHeight="1" x14ac:dyDescent="0.4">
      <c r="A141" s="203">
        <f>'ID and Local Area'!F27</f>
        <v>44986</v>
      </c>
      <c r="B141" s="223">
        <f>SUMIF(I_Local_Res_2023!$G:$G,$A$136,I_Local_Res_2023!$O:$O)+'LSE Allocations'!$D$96+$G141</f>
        <v>0</v>
      </c>
      <c r="C141" s="325"/>
      <c r="D141" s="159" t="str">
        <f t="shared" si="8"/>
        <v>Compliant</v>
      </c>
      <c r="F141" s="203">
        <f>'ID and Local Area'!$F27</f>
        <v>44986</v>
      </c>
      <c r="G141" s="294">
        <f>SUMIFS(I_Local_Res_2023!$O:$O, I_Local_Res_2023!$K:$K, "Y", I_Local_Res_2023!$G:$G, $A$136)*$G$138</f>
        <v>0</v>
      </c>
    </row>
    <row r="142" spans="1:7" ht="16.5" customHeight="1" x14ac:dyDescent="0.4">
      <c r="A142" s="203">
        <f>'ID and Local Area'!F28</f>
        <v>45017</v>
      </c>
      <c r="B142" s="223">
        <f>SUMIF(I_Local_Res_2023!$G:$G,$A$136,I_Local_Res_2023!$P:$P)+'LSE Allocations'!$D$96+$G142</f>
        <v>0</v>
      </c>
      <c r="C142" s="325"/>
      <c r="D142" s="159" t="str">
        <f t="shared" si="8"/>
        <v>Compliant</v>
      </c>
      <c r="F142" s="203">
        <f>'ID and Local Area'!$F28</f>
        <v>45017</v>
      </c>
      <c r="G142" s="294">
        <f>SUMIFS(I_Local_Res_2023!$P:$P, I_Local_Res_2023!$K:$K, "Y", I_Local_Res_2023!$G:$G, $A$136)*$G$138</f>
        <v>0</v>
      </c>
    </row>
    <row r="143" spans="1:7" ht="18" customHeight="1" x14ac:dyDescent="0.4">
      <c r="A143" s="203">
        <f>'ID and Local Area'!F29</f>
        <v>45047</v>
      </c>
      <c r="B143" s="223">
        <f>SUMIF(I_Local_Res_2023!$G:$G,$A$136,I_Local_Res_2023!$Q:$Q)+'LSE Allocations'!$D$96+$G143</f>
        <v>0</v>
      </c>
      <c r="C143" s="325"/>
      <c r="D143" s="159" t="str">
        <f t="shared" si="8"/>
        <v>Compliant</v>
      </c>
      <c r="F143" s="203">
        <f>'ID and Local Area'!$F29</f>
        <v>45047</v>
      </c>
      <c r="G143" s="294">
        <f>SUMIFS(I_Local_Res_2023!$Q:$Q, I_Local_Res_2023!$K:$K, "Y", I_Local_Res_2023!$G:$G, $A$136)*$G$138</f>
        <v>0</v>
      </c>
    </row>
    <row r="144" spans="1:7" ht="15" x14ac:dyDescent="0.4">
      <c r="A144" s="203">
        <f>'ID and Local Area'!F30</f>
        <v>45078</v>
      </c>
      <c r="B144" s="223">
        <f>SUMIF(I_Local_Res_2023!$G:$G,$A$136,I_Local_Res_2023!$R:$R)+'LSE Allocations'!$D$96+$G144</f>
        <v>0</v>
      </c>
      <c r="C144" s="325"/>
      <c r="D144" s="159" t="str">
        <f t="shared" si="8"/>
        <v>Compliant</v>
      </c>
      <c r="F144" s="203">
        <f>'ID and Local Area'!$F30</f>
        <v>45078</v>
      </c>
      <c r="G144" s="294">
        <f>SUMIFS(I_Local_Res_2023!$R:$R, I_Local_Res_2023!$K:$K, "Y", I_Local_Res_2023!$G:$G, $A$136)*$G$138</f>
        <v>0</v>
      </c>
    </row>
    <row r="145" spans="1:7" ht="15" customHeight="1" x14ac:dyDescent="0.4">
      <c r="A145" s="203">
        <f>'ID and Local Area'!F31</f>
        <v>45108</v>
      </c>
      <c r="B145" s="223">
        <f>SUMIF(I_Local_Res_2023!$G:$G,$A$136,I_Local_Res_2023!$S:$S)+'LSE Allocations'!$D$96+$G145</f>
        <v>0</v>
      </c>
      <c r="C145" s="325"/>
      <c r="D145" s="159" t="str">
        <f t="shared" si="8"/>
        <v>Compliant</v>
      </c>
      <c r="F145" s="203">
        <f>'ID and Local Area'!$F31</f>
        <v>45108</v>
      </c>
      <c r="G145" s="294">
        <f>SUMIFS(I_Local_Res_2023!$S:$S, I_Local_Res_2023!$K:$K, "Y", I_Local_Res_2023!$G:$G, $A$136)*$G$138</f>
        <v>0</v>
      </c>
    </row>
    <row r="146" spans="1:7" ht="15" customHeight="1" x14ac:dyDescent="0.4">
      <c r="A146" s="203">
        <f>'ID and Local Area'!F32</f>
        <v>45139</v>
      </c>
      <c r="B146" s="223">
        <f>SUMIF(I_Local_Res_2023!$G:$G,$A$136,I_Local_Res_2023!$T:$T)+'LSE Allocations'!$D$96+$G146</f>
        <v>0</v>
      </c>
      <c r="C146" s="325"/>
      <c r="D146" s="159" t="str">
        <f t="shared" si="8"/>
        <v>Compliant</v>
      </c>
      <c r="F146" s="203">
        <f>'ID and Local Area'!$F32</f>
        <v>45139</v>
      </c>
      <c r="G146" s="294">
        <f>SUMIFS(I_Local_Res_2023!$T:$T, I_Local_Res_2023!$K:$K, "Y", I_Local_Res_2023!$G:$G, $A$136)*$G$138</f>
        <v>0</v>
      </c>
    </row>
    <row r="147" spans="1:7" ht="14.25" customHeight="1" x14ac:dyDescent="0.4">
      <c r="A147" s="203">
        <f>'ID and Local Area'!F33</f>
        <v>45170</v>
      </c>
      <c r="B147" s="223">
        <f>SUMIF(I_Local_Res_2023!$G:$G,$A$136,I_Local_Res_2023!$U:$U)+'LSE Allocations'!$D$96+$G147</f>
        <v>0</v>
      </c>
      <c r="C147" s="325"/>
      <c r="D147" s="159" t="str">
        <f t="shared" si="8"/>
        <v>Compliant</v>
      </c>
      <c r="F147" s="203">
        <f>'ID and Local Area'!$F33</f>
        <v>45170</v>
      </c>
      <c r="G147" s="294">
        <f>SUMIFS(I_Local_Res_2023!$U:$U, I_Local_Res_2023!$K:$K, "Y", I_Local_Res_2023!$G:$G, $A$136)*$G$138</f>
        <v>0</v>
      </c>
    </row>
    <row r="148" spans="1:7" ht="15.75" customHeight="1" x14ac:dyDescent="0.4">
      <c r="A148" s="203">
        <f>'ID and Local Area'!F34</f>
        <v>45200</v>
      </c>
      <c r="B148" s="223">
        <f>SUMIF(I_Local_Res_2023!$G:$G,$A$136,I_Local_Res_2023!$V:$V)+'LSE Allocations'!$D$96+$G148</f>
        <v>0</v>
      </c>
      <c r="C148" s="325"/>
      <c r="D148" s="159" t="str">
        <f t="shared" si="8"/>
        <v>Compliant</v>
      </c>
      <c r="F148" s="203">
        <f>'ID and Local Area'!$F34</f>
        <v>45200</v>
      </c>
      <c r="G148" s="294">
        <f>SUMIFS(I_Local_Res_2023!$V:$V, I_Local_Res_2023!$K:$K, "Y", I_Local_Res_2023!$G:$G, $A$136)*$G$138</f>
        <v>0</v>
      </c>
    </row>
    <row r="149" spans="1:7" ht="16.5" customHeight="1" x14ac:dyDescent="0.4">
      <c r="A149" s="203">
        <f>'ID and Local Area'!F35</f>
        <v>45231</v>
      </c>
      <c r="B149" s="223">
        <f>SUMIF(I_Local_Res_2023!$G:$G,$A$136,I_Local_Res_2023!$W:$W)+'LSE Allocations'!$D$96+$G149</f>
        <v>0</v>
      </c>
      <c r="C149" s="325"/>
      <c r="D149" s="159" t="str">
        <f t="shared" si="8"/>
        <v>Compliant</v>
      </c>
      <c r="F149" s="203">
        <f>'ID and Local Area'!$F35</f>
        <v>45231</v>
      </c>
      <c r="G149" s="294">
        <f>SUMIFS(I_Local_Res_2023!$W:$W, I_Local_Res_2023!$K:$K, "Y", I_Local_Res_2023!$G:$G, $A$136)*$G$138</f>
        <v>0</v>
      </c>
    </row>
    <row r="150" spans="1:7" ht="15" x14ac:dyDescent="0.4">
      <c r="A150" s="203">
        <f>'ID and Local Area'!F36</f>
        <v>45261</v>
      </c>
      <c r="B150" s="223">
        <f>SUMIF(I_Local_Res_2023!$G:$G,$A$136,I_Local_Res_2023!$X:$X)+'LSE Allocations'!$D$96+$G150</f>
        <v>0</v>
      </c>
      <c r="C150" s="326"/>
      <c r="D150" s="159" t="str">
        <f t="shared" si="8"/>
        <v>Compliant</v>
      </c>
      <c r="F150" s="203">
        <f>'ID and Local Area'!$F36</f>
        <v>45261</v>
      </c>
      <c r="G150" s="294">
        <f>SUMIFS(I_Local_Res_2023!$X:$X, I_Local_Res_2023!$K:$K, "Y", I_Local_Res_2023!$G:$G, $A$136)*$G$138</f>
        <v>0</v>
      </c>
    </row>
    <row r="151" spans="1:7" ht="15" customHeight="1" thickBot="1" x14ac:dyDescent="0.45">
      <c r="A151" s="205"/>
      <c r="B151" s="50"/>
      <c r="C151" s="50"/>
      <c r="D151" s="51"/>
      <c r="E151" s="181"/>
      <c r="F151" s="181"/>
    </row>
    <row r="152" spans="1:7" ht="19.5" customHeight="1" thickBot="1" x14ac:dyDescent="0.45">
      <c r="A152" s="193" t="s">
        <v>2026</v>
      </c>
      <c r="B152" s="188"/>
      <c r="C152" s="188"/>
      <c r="D152" s="189"/>
    </row>
    <row r="153" spans="1:7" ht="50.1" customHeight="1" thickBot="1" x14ac:dyDescent="0.45">
      <c r="A153" s="321" t="str">
        <f>"Summary Table 10
Local RAR for "&amp;$A152&amp;" Local Area (MW)"</f>
        <v>Summary Table 10
Local RAR for NCNB Local Area (MW)</v>
      </c>
      <c r="B153" s="322"/>
      <c r="C153" s="322"/>
      <c r="D153" s="323"/>
    </row>
    <row r="154" spans="1:7" ht="72.75" customHeight="1" thickBot="1" x14ac:dyDescent="0.45">
      <c r="A154" s="168" t="s">
        <v>302</v>
      </c>
      <c r="B154" s="222" t="str">
        <f>"Total Procurement in "&amp;$A152&amp;" Local Area (Includes DR)"</f>
        <v>Total Procurement in NCNB Local Area (Includes DR)</v>
      </c>
      <c r="C154" s="172" t="str">
        <f>$A152&amp;" Local RAR -RMR and CAM"</f>
        <v>NCNB Local RAR -RMR and CAM</v>
      </c>
      <c r="D154" s="173" t="str">
        <f xml:space="preserve"> "Compliance Status:
'Compliant'  when "&amp; A152 &amp;"  Local RAR (net of RMR &amp; CAM allocations) is less than Monthly Total Procurement in that Area"</f>
        <v>Compliance Status:
'Compliant'  when NCNB  Local RAR (net of RMR &amp; CAM allocations) is less than Monthly Total Procurement in that Area</v>
      </c>
      <c r="F154" s="170" t="s">
        <v>2163</v>
      </c>
      <c r="G154" s="293">
        <v>0.03</v>
      </c>
    </row>
    <row r="155" spans="1:7" ht="16.5" customHeight="1" x14ac:dyDescent="0.4">
      <c r="A155" s="203">
        <f>'ID and Local Area'!F25</f>
        <v>44927</v>
      </c>
      <c r="B155" s="223">
        <f>SUMIF(I_Local_Res_2023!$G:$G,$A$152,I_Local_Res_2023!$M:$M)+'LSE Allocations'!$D$97+$G155</f>
        <v>0</v>
      </c>
      <c r="C155" s="224">
        <f>ROUND(VLOOKUP(A152,'LSE Allocations'!$G$107:$K$116,2,FALSE),0)</f>
        <v>0</v>
      </c>
      <c r="D155" s="159" t="str">
        <f>IF(B155-$C$155&gt;=0,"Compliant","Non-Compliant")</f>
        <v>Compliant</v>
      </c>
      <c r="F155" s="203">
        <f>'ID and Local Area'!$F25</f>
        <v>44927</v>
      </c>
      <c r="G155" s="294">
        <f>SUMIFS(I_Local_Res_2023!$M:$M, I_Local_Res_2023!$K:$K, "Y", I_Local_Res_2023!$G:$G, $A$152)*$G$154</f>
        <v>0</v>
      </c>
    </row>
    <row r="156" spans="1:7" ht="15" x14ac:dyDescent="0.4">
      <c r="A156" s="203">
        <f>'ID and Local Area'!F26</f>
        <v>44958</v>
      </c>
      <c r="B156" s="223">
        <f>SUMIF(I_Local_Res_2023!$G:$G,$A$152,I_Local_Res_2023!$N:$N)+'LSE Allocations'!$D$97+$G156</f>
        <v>0</v>
      </c>
      <c r="C156" s="324"/>
      <c r="D156" s="159" t="str">
        <f t="shared" ref="D156:D166" si="9">IF(B156-$C$155&gt;=0,"Compliant","Non-Compliant")</f>
        <v>Compliant</v>
      </c>
      <c r="F156" s="203">
        <f>'ID and Local Area'!$F26</f>
        <v>44958</v>
      </c>
      <c r="G156" s="294">
        <f>SUMIFS(I_Local_Res_2023!$N:$N, I_Local_Res_2023!$K:$K, "Y", I_Local_Res_2023!$G:$G, $A$152)*$G$154</f>
        <v>0</v>
      </c>
    </row>
    <row r="157" spans="1:7" ht="15.75" customHeight="1" x14ac:dyDescent="0.4">
      <c r="A157" s="203">
        <f>'ID and Local Area'!F27</f>
        <v>44986</v>
      </c>
      <c r="B157" s="223">
        <f>SUMIF(I_Local_Res_2023!$G:$G,$A$152,I_Local_Res_2023!$O:$O)+'LSE Allocations'!$D$97+$G157</f>
        <v>0</v>
      </c>
      <c r="C157" s="325"/>
      <c r="D157" s="159" t="str">
        <f t="shared" si="9"/>
        <v>Compliant</v>
      </c>
      <c r="F157" s="203">
        <f>'ID and Local Area'!$F27</f>
        <v>44986</v>
      </c>
      <c r="G157" s="294">
        <f>SUMIFS(I_Local_Res_2023!$O:$O, I_Local_Res_2023!$K:$K, "Y", I_Local_Res_2023!$G:$G, $A$152)*$G$154</f>
        <v>0</v>
      </c>
    </row>
    <row r="158" spans="1:7" ht="14.25" customHeight="1" x14ac:dyDescent="0.4">
      <c r="A158" s="203">
        <f>'ID and Local Area'!F28</f>
        <v>45017</v>
      </c>
      <c r="B158" s="223">
        <f>SUMIF(I_Local_Res_2023!$G:$G,$A$152,I_Local_Res_2023!$P:$P)+'LSE Allocations'!$D$97+$G158</f>
        <v>0</v>
      </c>
      <c r="C158" s="325"/>
      <c r="D158" s="159" t="str">
        <f t="shared" si="9"/>
        <v>Compliant</v>
      </c>
      <c r="F158" s="203">
        <f>'ID and Local Area'!$F28</f>
        <v>45017</v>
      </c>
      <c r="G158" s="294">
        <f>SUMIFS(I_Local_Res_2023!$P:$P, I_Local_Res_2023!$K:$K, "Y", I_Local_Res_2023!$G:$G, $A$152)*$G$154</f>
        <v>0</v>
      </c>
    </row>
    <row r="159" spans="1:7" ht="15" customHeight="1" x14ac:dyDescent="0.4">
      <c r="A159" s="203">
        <f>'ID and Local Area'!F29</f>
        <v>45047</v>
      </c>
      <c r="B159" s="223">
        <f>SUMIF(I_Local_Res_2023!$G:$G,$A$152,I_Local_Res_2023!$Q:$Q)+'LSE Allocations'!$D$97+$G159</f>
        <v>0</v>
      </c>
      <c r="C159" s="325"/>
      <c r="D159" s="159" t="str">
        <f t="shared" si="9"/>
        <v>Compliant</v>
      </c>
      <c r="F159" s="203">
        <f>'ID and Local Area'!$F29</f>
        <v>45047</v>
      </c>
      <c r="G159" s="294">
        <f>SUMIFS(I_Local_Res_2023!$Q:$Q, I_Local_Res_2023!$K:$K, "Y", I_Local_Res_2023!$G:$G, $A$152)*$G$154</f>
        <v>0</v>
      </c>
    </row>
    <row r="160" spans="1:7" ht="14.25" customHeight="1" x14ac:dyDescent="0.4">
      <c r="A160" s="203">
        <f>'ID and Local Area'!F30</f>
        <v>45078</v>
      </c>
      <c r="B160" s="223">
        <f>SUMIF(I_Local_Res_2023!$G:$G,$A$152,I_Local_Res_2023!$R:$R)+'LSE Allocations'!$D$97+$G160</f>
        <v>0</v>
      </c>
      <c r="C160" s="325"/>
      <c r="D160" s="159" t="str">
        <f t="shared" si="9"/>
        <v>Compliant</v>
      </c>
      <c r="F160" s="203">
        <f>'ID and Local Area'!$F30</f>
        <v>45078</v>
      </c>
      <c r="G160" s="294">
        <f>SUMIFS(I_Local_Res_2023!$R:$R, I_Local_Res_2023!$K:$K, "Y", I_Local_Res_2023!$G:$G, $A$152)*$G$154</f>
        <v>0</v>
      </c>
    </row>
    <row r="161" spans="1:7" ht="15" customHeight="1" x14ac:dyDescent="0.4">
      <c r="A161" s="203">
        <f>'ID and Local Area'!F31</f>
        <v>45108</v>
      </c>
      <c r="B161" s="223">
        <f>SUMIF(I_Local_Res_2023!$G:$G,$A$152,I_Local_Res_2023!$S:$S)+'LSE Allocations'!$D$97+$G161</f>
        <v>0</v>
      </c>
      <c r="C161" s="325"/>
      <c r="D161" s="159" t="str">
        <f t="shared" si="9"/>
        <v>Compliant</v>
      </c>
      <c r="F161" s="203">
        <f>'ID and Local Area'!$F31</f>
        <v>45108</v>
      </c>
      <c r="G161" s="294">
        <f>SUMIFS(I_Local_Res_2023!$S:$S, I_Local_Res_2023!$K:$K, "Y", I_Local_Res_2023!$G:$G, $A$152)*$G$154</f>
        <v>0</v>
      </c>
    </row>
    <row r="162" spans="1:7" ht="15" x14ac:dyDescent="0.4">
      <c r="A162" s="203">
        <f>'ID and Local Area'!F32</f>
        <v>45139</v>
      </c>
      <c r="B162" s="223">
        <f>SUMIF(I_Local_Res_2023!$G:$G,$A$152,I_Local_Res_2023!$T:$T)+'LSE Allocations'!$D$97+$G162</f>
        <v>0</v>
      </c>
      <c r="C162" s="325"/>
      <c r="D162" s="159" t="str">
        <f t="shared" si="9"/>
        <v>Compliant</v>
      </c>
      <c r="F162" s="203">
        <f>'ID and Local Area'!$F32</f>
        <v>45139</v>
      </c>
      <c r="G162" s="294">
        <f>SUMIFS(I_Local_Res_2023!$T:$T, I_Local_Res_2023!$K:$K, "Y", I_Local_Res_2023!$G:$G, $A$152)*$G$154</f>
        <v>0</v>
      </c>
    </row>
    <row r="163" spans="1:7" ht="15" customHeight="1" x14ac:dyDescent="0.4">
      <c r="A163" s="203">
        <f>'ID and Local Area'!F33</f>
        <v>45170</v>
      </c>
      <c r="B163" s="223">
        <f>SUMIF(I_Local_Res_2023!$G:$G,$A$152,I_Local_Res_2023!$U:$U)+'LSE Allocations'!$D$97+$G163</f>
        <v>0</v>
      </c>
      <c r="C163" s="325"/>
      <c r="D163" s="159" t="str">
        <f t="shared" si="9"/>
        <v>Compliant</v>
      </c>
      <c r="F163" s="203">
        <f>'ID and Local Area'!$F33</f>
        <v>45170</v>
      </c>
      <c r="G163" s="294">
        <f>SUMIFS(I_Local_Res_2023!$U:$U, I_Local_Res_2023!$K:$K, "Y", I_Local_Res_2023!$G:$G, $A$152)*$G$154</f>
        <v>0</v>
      </c>
    </row>
    <row r="164" spans="1:7" ht="15" customHeight="1" x14ac:dyDescent="0.4">
      <c r="A164" s="203">
        <f>'ID and Local Area'!F34</f>
        <v>45200</v>
      </c>
      <c r="B164" s="223">
        <f>SUMIF(I_Local_Res_2023!$G:$G,$A$152,I_Local_Res_2023!$V:$V)+'LSE Allocations'!$D$97+$G164</f>
        <v>0</v>
      </c>
      <c r="C164" s="325"/>
      <c r="D164" s="159" t="str">
        <f t="shared" si="9"/>
        <v>Compliant</v>
      </c>
      <c r="F164" s="203">
        <f>'ID and Local Area'!$F34</f>
        <v>45200</v>
      </c>
      <c r="G164" s="294">
        <f>SUMIFS(I_Local_Res_2023!$V:$V, I_Local_Res_2023!$K:$K, "Y", I_Local_Res_2023!$G:$G, $A$152)*$G$154</f>
        <v>0</v>
      </c>
    </row>
    <row r="165" spans="1:7" ht="15" customHeight="1" x14ac:dyDescent="0.4">
      <c r="A165" s="203">
        <f>'ID and Local Area'!F35</f>
        <v>45231</v>
      </c>
      <c r="B165" s="223">
        <f>SUMIF(I_Local_Res_2023!$G:$G,$A$152,I_Local_Res_2023!$W:$W)+'LSE Allocations'!$D$97+$G165</f>
        <v>0</v>
      </c>
      <c r="C165" s="325"/>
      <c r="D165" s="159" t="str">
        <f t="shared" si="9"/>
        <v>Compliant</v>
      </c>
      <c r="F165" s="203">
        <f>'ID and Local Area'!$F35</f>
        <v>45231</v>
      </c>
      <c r="G165" s="294">
        <f>SUMIFS(I_Local_Res_2023!$W:$W, I_Local_Res_2023!$K:$K, "Y", I_Local_Res_2023!$G:$G, $A$152)*$G$154</f>
        <v>0</v>
      </c>
    </row>
    <row r="166" spans="1:7" ht="15" customHeight="1" x14ac:dyDescent="0.4">
      <c r="A166" s="203">
        <f>'ID and Local Area'!F36</f>
        <v>45261</v>
      </c>
      <c r="B166" s="223">
        <f>SUMIF(I_Local_Res_2023!$G:$G,$A$152,I_Local_Res_2023!$X:$X)+'LSE Allocations'!$D$97+$G166</f>
        <v>0</v>
      </c>
      <c r="C166" s="326"/>
      <c r="D166" s="159" t="str">
        <f t="shared" si="9"/>
        <v>Compliant</v>
      </c>
      <c r="F166" s="203">
        <f>'ID and Local Area'!$F36</f>
        <v>45261</v>
      </c>
      <c r="G166" s="294">
        <f>SUMIFS(I_Local_Res_2023!$X:$X, I_Local_Res_2023!$K:$K, "Y", I_Local_Res_2023!$G:$G, $A$152)*$G$154</f>
        <v>0</v>
      </c>
    </row>
    <row r="167" spans="1:7" ht="15" customHeight="1" thickBot="1" x14ac:dyDescent="0.45">
      <c r="A167" s="205"/>
      <c r="B167" s="50"/>
      <c r="C167" s="50"/>
      <c r="D167" s="51"/>
      <c r="E167" s="181"/>
      <c r="F167" s="181"/>
    </row>
    <row r="168" spans="1:7" ht="26.25" customHeight="1" thickBot="1" x14ac:dyDescent="0.45">
      <c r="A168" s="291" t="s">
        <v>2161</v>
      </c>
      <c r="B168" s="292"/>
      <c r="C168" s="188"/>
      <c r="D168" s="189"/>
    </row>
    <row r="169" spans="1:7" ht="50.1" customHeight="1" thickBot="1" x14ac:dyDescent="0.45">
      <c r="A169" s="321" t="str">
        <f>"Summary Table 11
Local RAR for "&amp;$A168&amp;" Local Area (MW)"</f>
        <v>Summary Table 11
Local RAR for Cumulative Other PG&amp;E Areas Local Area (MW)</v>
      </c>
      <c r="B169" s="322"/>
      <c r="C169" s="322"/>
      <c r="D169" s="323"/>
    </row>
    <row r="170" spans="1:7" ht="81" customHeight="1" thickBot="1" x14ac:dyDescent="0.45">
      <c r="A170" s="168" t="s">
        <v>302</v>
      </c>
      <c r="B170" s="222" t="str">
        <f>"Total Procurement in "&amp;$A168&amp;" Local Area (Includes DR)"</f>
        <v>Total Procurement in Cumulative Other PG&amp;E Areas Local Area (Includes DR)</v>
      </c>
      <c r="C170" s="172" t="str">
        <f>$A168&amp;" Local RAR -RMR and CAM"</f>
        <v>Cumulative Other PG&amp;E Areas Local RAR -RMR and CAM</v>
      </c>
      <c r="D170" s="173" t="str">
        <f xml:space="preserve"> "Compliance Status:
'Compliant'  when "&amp; A168 &amp;"  Local RAR (net of RMR &amp; CAM allocations) is less than Monthly Total Procurement in that Area"</f>
        <v>Compliance Status:
'Compliant'  when Cumulative Other PG&amp;E Areas  Local RAR (net of RMR &amp; CAM allocations) is less than Monthly Total Procurement in that Area</v>
      </c>
    </row>
    <row r="171" spans="1:7" ht="16.5" customHeight="1" x14ac:dyDescent="0.4">
      <c r="A171" s="203">
        <f>'ID and Local Area'!F25</f>
        <v>44927</v>
      </c>
      <c r="B171" s="223">
        <f>SUM(B75, B91, B107, B123, B139, B155)</f>
        <v>0</v>
      </c>
      <c r="C171" s="224">
        <f>SUM(C75, C91, C107, C123, C139, C155)</f>
        <v>0</v>
      </c>
      <c r="D171" s="159" t="str">
        <f>IF(B171-$C$171&gt;=0,"Compliant","Non-Compliant")</f>
        <v>Compliant</v>
      </c>
    </row>
    <row r="172" spans="1:7" ht="15" x14ac:dyDescent="0.4">
      <c r="A172" s="203">
        <f>'ID and Local Area'!F26</f>
        <v>44958</v>
      </c>
      <c r="B172" s="223">
        <f t="shared" ref="B172:B182" si="10">SUM(B76, B92, B108, B124, B140, B156)</f>
        <v>0</v>
      </c>
      <c r="C172" s="324"/>
      <c r="D172" s="159" t="str">
        <f t="shared" ref="D172:D182" si="11">IF(B172-$C$171&gt;=0,"Compliant","Non-Compliant")</f>
        <v>Compliant</v>
      </c>
    </row>
    <row r="173" spans="1:7" ht="15.75" customHeight="1" x14ac:dyDescent="0.4">
      <c r="A173" s="203">
        <f>'ID and Local Area'!F27</f>
        <v>44986</v>
      </c>
      <c r="B173" s="223">
        <f t="shared" si="10"/>
        <v>0</v>
      </c>
      <c r="C173" s="325"/>
      <c r="D173" s="159" t="str">
        <f t="shared" si="11"/>
        <v>Compliant</v>
      </c>
    </row>
    <row r="174" spans="1:7" ht="14.25" customHeight="1" x14ac:dyDescent="0.4">
      <c r="A174" s="203">
        <f>'ID and Local Area'!F28</f>
        <v>45017</v>
      </c>
      <c r="B174" s="223">
        <f t="shared" si="10"/>
        <v>0</v>
      </c>
      <c r="C174" s="325"/>
      <c r="D174" s="159" t="str">
        <f t="shared" si="11"/>
        <v>Compliant</v>
      </c>
    </row>
    <row r="175" spans="1:7" ht="15" customHeight="1" x14ac:dyDescent="0.4">
      <c r="A175" s="203">
        <f>'ID and Local Area'!F29</f>
        <v>45047</v>
      </c>
      <c r="B175" s="223">
        <f t="shared" si="10"/>
        <v>0</v>
      </c>
      <c r="C175" s="325"/>
      <c r="D175" s="159" t="str">
        <f t="shared" si="11"/>
        <v>Compliant</v>
      </c>
    </row>
    <row r="176" spans="1:7" ht="14.25" customHeight="1" x14ac:dyDescent="0.4">
      <c r="A176" s="203">
        <f>'ID and Local Area'!F30</f>
        <v>45078</v>
      </c>
      <c r="B176" s="223">
        <f t="shared" si="10"/>
        <v>0</v>
      </c>
      <c r="C176" s="325"/>
      <c r="D176" s="159" t="str">
        <f t="shared" si="11"/>
        <v>Compliant</v>
      </c>
    </row>
    <row r="177" spans="1:4" ht="15" customHeight="1" x14ac:dyDescent="0.4">
      <c r="A177" s="203">
        <f>'ID and Local Area'!F31</f>
        <v>45108</v>
      </c>
      <c r="B177" s="223">
        <f t="shared" si="10"/>
        <v>0</v>
      </c>
      <c r="C177" s="325"/>
      <c r="D177" s="159" t="str">
        <f t="shared" si="11"/>
        <v>Compliant</v>
      </c>
    </row>
    <row r="178" spans="1:4" ht="15" x14ac:dyDescent="0.4">
      <c r="A178" s="203">
        <f>'ID and Local Area'!F32</f>
        <v>45139</v>
      </c>
      <c r="B178" s="223">
        <f t="shared" si="10"/>
        <v>0</v>
      </c>
      <c r="C178" s="325"/>
      <c r="D178" s="159" t="str">
        <f t="shared" si="11"/>
        <v>Compliant</v>
      </c>
    </row>
    <row r="179" spans="1:4" ht="15" customHeight="1" x14ac:dyDescent="0.4">
      <c r="A179" s="203">
        <f>'ID and Local Area'!F33</f>
        <v>45170</v>
      </c>
      <c r="B179" s="223">
        <f t="shared" si="10"/>
        <v>0</v>
      </c>
      <c r="C179" s="325"/>
      <c r="D179" s="159" t="str">
        <f t="shared" si="11"/>
        <v>Compliant</v>
      </c>
    </row>
    <row r="180" spans="1:4" ht="15" customHeight="1" x14ac:dyDescent="0.4">
      <c r="A180" s="203">
        <f>'ID and Local Area'!F34</f>
        <v>45200</v>
      </c>
      <c r="B180" s="223">
        <f t="shared" si="10"/>
        <v>0</v>
      </c>
      <c r="C180" s="325"/>
      <c r="D180" s="159" t="str">
        <f t="shared" si="11"/>
        <v>Compliant</v>
      </c>
    </row>
    <row r="181" spans="1:4" ht="15" customHeight="1" x14ac:dyDescent="0.4">
      <c r="A181" s="203">
        <f>'ID and Local Area'!F35</f>
        <v>45231</v>
      </c>
      <c r="B181" s="223">
        <f t="shared" si="10"/>
        <v>0</v>
      </c>
      <c r="C181" s="325"/>
      <c r="D181" s="159" t="str">
        <f t="shared" si="11"/>
        <v>Compliant</v>
      </c>
    </row>
    <row r="182" spans="1:4" ht="15" customHeight="1" x14ac:dyDescent="0.4">
      <c r="A182" s="203">
        <f>'ID and Local Area'!F36</f>
        <v>45261</v>
      </c>
      <c r="B182" s="223">
        <f t="shared" si="10"/>
        <v>0</v>
      </c>
      <c r="C182" s="326"/>
      <c r="D182" s="159" t="str">
        <f t="shared" si="11"/>
        <v>Compliant</v>
      </c>
    </row>
  </sheetData>
  <mergeCells count="25">
    <mergeCell ref="A169:D169"/>
    <mergeCell ref="C172:C182"/>
    <mergeCell ref="A25:D25"/>
    <mergeCell ref="A3:F3"/>
    <mergeCell ref="A5:F5"/>
    <mergeCell ref="A6:E6"/>
    <mergeCell ref="A9:D9"/>
    <mergeCell ref="C12:C22"/>
    <mergeCell ref="A121:D121"/>
    <mergeCell ref="C28:C38"/>
    <mergeCell ref="A41:D41"/>
    <mergeCell ref="C44:C54"/>
    <mergeCell ref="A57:D57"/>
    <mergeCell ref="C60:C70"/>
    <mergeCell ref="A73:D73"/>
    <mergeCell ref="C76:C86"/>
    <mergeCell ref="A137:D137"/>
    <mergeCell ref="C140:C150"/>
    <mergeCell ref="A153:D153"/>
    <mergeCell ref="C156:C166"/>
    <mergeCell ref="A89:D89"/>
    <mergeCell ref="C92:C102"/>
    <mergeCell ref="A105:D105"/>
    <mergeCell ref="C108:C118"/>
    <mergeCell ref="C124:C134"/>
  </mergeCells>
  <conditionalFormatting sqref="D59:D70">
    <cfRule type="expression" dxfId="43" priority="115">
      <formula>NOT(ISERROR(SEARCH("Non-Compliant",D59)))</formula>
    </cfRule>
    <cfRule type="expression" dxfId="42" priority="116">
      <formula>NOT(ISERROR(SEARCH("Compliant",D59)))</formula>
    </cfRule>
  </conditionalFormatting>
  <conditionalFormatting sqref="D75:D86">
    <cfRule type="expression" dxfId="41" priority="117">
      <formula>NOT(ISERROR(SEARCH("Non-Compliant",D75)))</formula>
    </cfRule>
    <cfRule type="expression" dxfId="40" priority="118">
      <formula>NOT(ISERROR(SEARCH("Compliant",D75)))</formula>
    </cfRule>
  </conditionalFormatting>
  <conditionalFormatting sqref="D43:D54">
    <cfRule type="expression" dxfId="39" priority="113">
      <formula>NOT(ISERROR(SEARCH("Non-Compliant",D43)))</formula>
    </cfRule>
    <cfRule type="expression" dxfId="38" priority="114">
      <formula>NOT(ISERROR(SEARCH("Compliant",D43)))</formula>
    </cfRule>
  </conditionalFormatting>
  <conditionalFormatting sqref="D11:D22">
    <cfRule type="expression" dxfId="37" priority="111">
      <formula>NOT(ISERROR(SEARCH("Non-Compliant",D11)))</formula>
    </cfRule>
    <cfRule type="expression" dxfId="36" priority="112">
      <formula>NOT(ISERROR(SEARCH("Compliant",D11)))</formula>
    </cfRule>
  </conditionalFormatting>
  <conditionalFormatting sqref="D27:D38">
    <cfRule type="expression" dxfId="35" priority="109">
      <formula>NOT(ISERROR(SEARCH("Non-Compliant",D27)))</formula>
    </cfRule>
    <cfRule type="expression" dxfId="34" priority="110">
      <formula>NOT(ISERROR(SEARCH("Compliant",D27)))</formula>
    </cfRule>
  </conditionalFormatting>
  <conditionalFormatting sqref="D91:D102">
    <cfRule type="expression" dxfId="33" priority="11">
      <formula>NOT(ISERROR(SEARCH("Non-Compliant",D91)))</formula>
    </cfRule>
    <cfRule type="expression" dxfId="32" priority="12">
      <formula>NOT(ISERROR(SEARCH("Compliant",D91)))</formula>
    </cfRule>
  </conditionalFormatting>
  <conditionalFormatting sqref="D107:D118">
    <cfRule type="expression" dxfId="31" priority="9">
      <formula>NOT(ISERROR(SEARCH("Non-Compliant",D107)))</formula>
    </cfRule>
    <cfRule type="expression" dxfId="30" priority="10">
      <formula>NOT(ISERROR(SEARCH("Compliant",D107)))</formula>
    </cfRule>
  </conditionalFormatting>
  <conditionalFormatting sqref="D123:D134">
    <cfRule type="expression" dxfId="29" priority="7">
      <formula>NOT(ISERROR(SEARCH("Non-Compliant",D123)))</formula>
    </cfRule>
    <cfRule type="expression" dxfId="28" priority="8">
      <formula>NOT(ISERROR(SEARCH("Compliant",D123)))</formula>
    </cfRule>
  </conditionalFormatting>
  <conditionalFormatting sqref="D139:D150">
    <cfRule type="expression" dxfId="27" priority="5">
      <formula>NOT(ISERROR(SEARCH("Non-Compliant",D139)))</formula>
    </cfRule>
    <cfRule type="expression" dxfId="26" priority="6">
      <formula>NOT(ISERROR(SEARCH("Compliant",D139)))</formula>
    </cfRule>
  </conditionalFormatting>
  <conditionalFormatting sqref="D155:D166">
    <cfRule type="expression" dxfId="25" priority="3">
      <formula>NOT(ISERROR(SEARCH("Non-Compliant",D155)))</formula>
    </cfRule>
    <cfRule type="expression" dxfId="24" priority="4">
      <formula>NOT(ISERROR(SEARCH("Compliant",D155)))</formula>
    </cfRule>
  </conditionalFormatting>
  <conditionalFormatting sqref="D171:D182">
    <cfRule type="expression" dxfId="23" priority="1">
      <formula>NOT(ISERROR(SEARCH("Non-Compliant",D171)))</formula>
    </cfRule>
    <cfRule type="expression" dxfId="22" priority="2">
      <formula>NOT(ISERROR(SEARCH("Compliant",D171)))</formula>
    </cfRule>
  </conditionalFormatting>
  <pageMargins left="0.75" right="0.75" top="1" bottom="1" header="0.5" footer="0.5"/>
  <pageSetup orientation="portrait" horizontalDpi="4294967295" verticalDpi="4294967295" r:id="rId1"/>
  <headerFooter alignWithMargins="0">
    <oddHeader xml:space="preserve">&amp;L
</oddHeader>
    <oddFooter>&amp;LFile:  &amp;F&amp;RTab: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44225-A94F-400A-A413-1E3DB96FDCEA}">
  <sheetPr>
    <tabColor indexed="42"/>
  </sheetPr>
  <dimension ref="A1:G182"/>
  <sheetViews>
    <sheetView showGridLines="0" topLeftCell="A151" zoomScale="85" zoomScaleNormal="85" zoomScalePageLayoutView="90" workbookViewId="0">
      <selection activeCell="G154" sqref="G154"/>
    </sheetView>
  </sheetViews>
  <sheetFormatPr defaultColWidth="15.73046875" defaultRowHeight="50.1" customHeight="1" x14ac:dyDescent="0.4"/>
  <cols>
    <col min="1" max="3" width="15.73046875" style="165"/>
    <col min="4" max="4" width="26.73046875" style="165" customWidth="1"/>
    <col min="5" max="7" width="15.73046875" style="165"/>
    <col min="8" max="8" width="72.59765625" style="165" customWidth="1"/>
    <col min="9" max="16384" width="15.73046875" style="165"/>
  </cols>
  <sheetData>
    <row r="1" spans="1:7" ht="15" customHeight="1" x14ac:dyDescent="0.4">
      <c r="A1" s="176" t="s">
        <v>443</v>
      </c>
    </row>
    <row r="2" spans="1:7" ht="15" customHeight="1" x14ac:dyDescent="0.4">
      <c r="A2" s="177" t="s">
        <v>393</v>
      </c>
    </row>
    <row r="3" spans="1:7" ht="15" customHeight="1" x14ac:dyDescent="0.4">
      <c r="A3" s="333"/>
      <c r="B3" s="334"/>
      <c r="C3" s="334"/>
      <c r="D3" s="334"/>
      <c r="E3" s="334"/>
      <c r="F3" s="334"/>
    </row>
    <row r="4" spans="1:7" ht="15" customHeight="1" thickBot="1" x14ac:dyDescent="0.45">
      <c r="F4" s="178"/>
    </row>
    <row r="5" spans="1:7" ht="15" customHeight="1" thickBot="1" x14ac:dyDescent="0.45">
      <c r="A5" s="335" t="s">
        <v>338</v>
      </c>
      <c r="B5" s="336"/>
      <c r="C5" s="336"/>
      <c r="D5" s="336"/>
      <c r="E5" s="337"/>
      <c r="F5" s="338"/>
    </row>
    <row r="6" spans="1:7" ht="15" customHeight="1" x14ac:dyDescent="0.4">
      <c r="A6" s="339" t="s">
        <v>336</v>
      </c>
      <c r="B6" s="340"/>
      <c r="C6" s="340"/>
      <c r="D6" s="340"/>
      <c r="E6" s="340"/>
      <c r="F6" s="174">
        <v>2024</v>
      </c>
    </row>
    <row r="7" spans="1:7" ht="15" customHeight="1" thickBot="1" x14ac:dyDescent="0.45">
      <c r="A7" s="179"/>
      <c r="B7" s="180"/>
      <c r="C7" s="180"/>
      <c r="D7" s="180"/>
      <c r="E7" s="181"/>
      <c r="F7" s="181"/>
    </row>
    <row r="8" spans="1:7" s="186" customFormat="1" ht="15" customHeight="1" thickBot="1" x14ac:dyDescent="0.45">
      <c r="A8" s="182" t="s">
        <v>401</v>
      </c>
      <c r="B8" s="183"/>
      <c r="C8" s="183"/>
      <c r="D8" s="184"/>
      <c r="E8" s="181"/>
      <c r="F8" s="181"/>
      <c r="G8" s="165"/>
    </row>
    <row r="9" spans="1:7" s="186" customFormat="1" ht="15" customHeight="1" thickBot="1" x14ac:dyDescent="0.45">
      <c r="A9" s="321" t="str">
        <f>"Summary Table 1
Local RAR for "&amp;$A8&amp;" Local Area (MW)"</f>
        <v>Summary Table 1
Local RAR for LA Basin Local Area (MW)</v>
      </c>
      <c r="B9" s="322"/>
      <c r="C9" s="322"/>
      <c r="D9" s="323"/>
      <c r="E9" s="185"/>
      <c r="F9" s="166"/>
      <c r="G9" s="165"/>
    </row>
    <row r="10" spans="1:7" ht="78.400000000000006" customHeight="1" thickBot="1" x14ac:dyDescent="0.45">
      <c r="A10" s="168" t="s">
        <v>302</v>
      </c>
      <c r="B10" s="222" t="str">
        <f>"Total Procurement in "&amp;$A8&amp;" Local Area (Includes DR)"</f>
        <v>Total Procurement in LA Basin Local Area (Includes DR)</v>
      </c>
      <c r="C10" s="172" t="str">
        <f>$A8&amp;" Local RA - RMR and CAM"</f>
        <v>LA Basin Local RA - RMR and CAM</v>
      </c>
      <c r="D10" s="173" t="str">
        <f xml:space="preserve"> "Compliance Status:
'Compliant'  when "&amp; A8 &amp;"  Local RAR (net of RMR &amp; CAM allocations) is less than Monthly Total Procurement in that Area"</f>
        <v>Compliance Status:
'Compliant'  when LA Basin  Local RAR (net of RMR &amp; CAM allocations) is less than Monthly Total Procurement in that Area</v>
      </c>
      <c r="E10" s="169"/>
      <c r="F10" s="170" t="s">
        <v>2163</v>
      </c>
      <c r="G10" s="293">
        <v>2.5000000000000001E-2</v>
      </c>
    </row>
    <row r="11" spans="1:7" s="171" customFormat="1" ht="13.25" customHeight="1" x14ac:dyDescent="0.35">
      <c r="A11" s="203">
        <f>'ID and Local Area'!$F38</f>
        <v>45292</v>
      </c>
      <c r="B11" s="223">
        <f>SUMIF(I_Local_Res_2024!$G:$G,$A$8,I_Local_Res_2024!$M:$M)+'LSE Allocations'!$E$77+$G11</f>
        <v>0</v>
      </c>
      <c r="C11" s="224">
        <f>ROUND(VLOOKUP(A8,'LSE Allocations'!$J$107:$K$116,2,FALSE),0)</f>
        <v>0</v>
      </c>
      <c r="D11" s="159" t="str">
        <f>IF(B11-$C$11&gt;=0,"Compliant","Non-Compliant")</f>
        <v>Compliant</v>
      </c>
      <c r="E11" s="187"/>
      <c r="F11" s="203">
        <f>'ID and Local Area'!$F38</f>
        <v>45292</v>
      </c>
      <c r="G11" s="294">
        <f>SUMIFS(I_Local_Res_2024!$M:$M, I_Local_Res_2024!$K:$K, "Y", I_Local_Res_2024!$G:$G, $A$8)*$G$10</f>
        <v>0</v>
      </c>
    </row>
    <row r="12" spans="1:7" ht="15" customHeight="1" x14ac:dyDescent="0.4">
      <c r="A12" s="203">
        <f>'ID and Local Area'!$F39</f>
        <v>45323</v>
      </c>
      <c r="B12" s="223">
        <f>SUMIF(I_Local_Res_2024!$G:$G,$A$8,I_Local_Res_2024!$N:$N)+'LSE Allocations'!$E$77+$G12</f>
        <v>0</v>
      </c>
      <c r="C12" s="341"/>
      <c r="D12" s="159" t="str">
        <f>IF(B12-$C$11&gt;=0,"Compliant","Non-Compliant")</f>
        <v>Compliant</v>
      </c>
      <c r="E12" s="187"/>
      <c r="F12" s="203">
        <f>'ID and Local Area'!$F39</f>
        <v>45323</v>
      </c>
      <c r="G12" s="294">
        <f>SUMIFS(I_Local_Res_2024!$N:$N, I_Local_Res_2024!$K:$K, "Y", I_Local_Res_2024!$G:$G, $A$8)*$G$10</f>
        <v>0</v>
      </c>
    </row>
    <row r="13" spans="1:7" s="186" customFormat="1" ht="15" customHeight="1" x14ac:dyDescent="0.4">
      <c r="A13" s="203">
        <f>'ID and Local Area'!$F40</f>
        <v>45352</v>
      </c>
      <c r="B13" s="223">
        <f>SUMIF(I_Local_Res_2024!$G:$G,$A$8,I_Local_Res_2024!$O:$O)+'LSE Allocations'!$E$77+$G13</f>
        <v>0</v>
      </c>
      <c r="C13" s="341"/>
      <c r="D13" s="159" t="str">
        <f t="shared" ref="D13:D22" si="0">IF(B13-$C$11&gt;=0,"Compliant","Non-Compliant")</f>
        <v>Compliant</v>
      </c>
      <c r="E13" s="187"/>
      <c r="F13" s="203">
        <f>'ID and Local Area'!$F40</f>
        <v>45352</v>
      </c>
      <c r="G13" s="294">
        <f>SUMIFS(I_Local_Res_2024!$O:$O, I_Local_Res_2024!$K:$K, "Y", I_Local_Res_2024!$G:$G, $A$8)*$G$10</f>
        <v>0</v>
      </c>
    </row>
    <row r="14" spans="1:7" s="186" customFormat="1" ht="15" customHeight="1" x14ac:dyDescent="0.4">
      <c r="A14" s="203">
        <f>'ID and Local Area'!$F41</f>
        <v>45383</v>
      </c>
      <c r="B14" s="223">
        <f>SUMIF(I_Local_Res_2024!$G:$G,$A$8,I_Local_Res_2024!$P:$P)+'LSE Allocations'!$E$77+$G14</f>
        <v>0</v>
      </c>
      <c r="C14" s="341"/>
      <c r="D14" s="159" t="str">
        <f t="shared" si="0"/>
        <v>Compliant</v>
      </c>
      <c r="E14" s="181"/>
      <c r="F14" s="203">
        <f>'ID and Local Area'!$F41</f>
        <v>45383</v>
      </c>
      <c r="G14" s="294">
        <f>SUMIFS(I_Local_Res_2024!$P:$P, I_Local_Res_2024!$K:$K, "Y", I_Local_Res_2024!$G:$G, $A$8)*$G$10</f>
        <v>0</v>
      </c>
    </row>
    <row r="15" spans="1:7" s="186" customFormat="1" ht="15" customHeight="1" x14ac:dyDescent="0.4">
      <c r="A15" s="203">
        <f>'ID and Local Area'!$F42</f>
        <v>45413</v>
      </c>
      <c r="B15" s="223">
        <f>SUMIF(I_Local_Res_2024!$G:$G,$A$8,I_Local_Res_2024!$Q:$Q)+'LSE Allocations'!$E$77+$G15</f>
        <v>0</v>
      </c>
      <c r="C15" s="341"/>
      <c r="D15" s="159" t="str">
        <f t="shared" si="0"/>
        <v>Compliant</v>
      </c>
      <c r="E15" s="181"/>
      <c r="F15" s="203">
        <f>'ID and Local Area'!$F42</f>
        <v>45413</v>
      </c>
      <c r="G15" s="294">
        <f>SUMIFS(I_Local_Res_2024!$Q:$Q, I_Local_Res_2024!$K:$K, "Y", I_Local_Res_2024!$G:$G, $A$8)*$G$10</f>
        <v>0</v>
      </c>
    </row>
    <row r="16" spans="1:7" s="186" customFormat="1" ht="15" customHeight="1" x14ac:dyDescent="0.4">
      <c r="A16" s="203">
        <f>'ID and Local Area'!$F43</f>
        <v>45444</v>
      </c>
      <c r="B16" s="223">
        <f>SUMIF(I_Local_Res_2024!$G:$G,$A$8,I_Local_Res_2024!$R:$R)+'LSE Allocations'!$E$77+$G16</f>
        <v>0</v>
      </c>
      <c r="C16" s="341"/>
      <c r="D16" s="159" t="str">
        <f t="shared" si="0"/>
        <v>Compliant</v>
      </c>
      <c r="E16" s="181"/>
      <c r="F16" s="203">
        <f>'ID and Local Area'!$F43</f>
        <v>45444</v>
      </c>
      <c r="G16" s="294">
        <f>SUMIFS(I_Local_Res_2024!$R:$R, I_Local_Res_2024!$K:$K, "Y", I_Local_Res_2024!$G:$G, $A$8)*$G$10</f>
        <v>0</v>
      </c>
    </row>
    <row r="17" spans="1:7" s="186" customFormat="1" ht="15" customHeight="1" x14ac:dyDescent="0.4">
      <c r="A17" s="203">
        <f>'ID and Local Area'!$F44</f>
        <v>45474</v>
      </c>
      <c r="B17" s="223">
        <f>SUMIF(I_Local_Res_2024!$G:$G,$A$8,I_Local_Res_2024!$S:$S)+'LSE Allocations'!$E$77+$G17</f>
        <v>0</v>
      </c>
      <c r="C17" s="341"/>
      <c r="D17" s="159" t="str">
        <f>IF(B17-$C$11&gt;=0,"Compliant","Non-Compliant")</f>
        <v>Compliant</v>
      </c>
      <c r="E17" s="181"/>
      <c r="F17" s="203">
        <f>'ID and Local Area'!$F44</f>
        <v>45474</v>
      </c>
      <c r="G17" s="294">
        <f>SUMIFS(I_Local_Res_2024!$S:$S, I_Local_Res_2024!$K:$K, "Y", I_Local_Res_2024!$G:$G, $A$8)*$G$10</f>
        <v>0</v>
      </c>
    </row>
    <row r="18" spans="1:7" s="186" customFormat="1" ht="15" customHeight="1" x14ac:dyDescent="0.4">
      <c r="A18" s="203">
        <f>'ID and Local Area'!$F45</f>
        <v>45505</v>
      </c>
      <c r="B18" s="223">
        <f>SUMIF(I_Local_Res_2024!$G:$G,$A$8,I_Local_Res_2024!$T:$T)+'LSE Allocations'!$E$77+$G18</f>
        <v>0</v>
      </c>
      <c r="C18" s="341"/>
      <c r="D18" s="159" t="str">
        <f t="shared" si="0"/>
        <v>Compliant</v>
      </c>
      <c r="E18" s="181"/>
      <c r="F18" s="203">
        <f>'ID and Local Area'!$F45</f>
        <v>45505</v>
      </c>
      <c r="G18" s="294">
        <f>SUMIFS(I_Local_Res_2024!$T:$T, I_Local_Res_2024!$K:$K, "Y", I_Local_Res_2024!$G:$G, $A$8)*$G$10</f>
        <v>0</v>
      </c>
    </row>
    <row r="19" spans="1:7" s="186" customFormat="1" ht="15" customHeight="1" x14ac:dyDescent="0.4">
      <c r="A19" s="203">
        <f>'ID and Local Area'!$F46</f>
        <v>45536</v>
      </c>
      <c r="B19" s="223">
        <f>SUMIF(I_Local_Res_2024!$G:$G,$A$8,I_Local_Res_2024!$U:$U)+'LSE Allocations'!$E$77+$G19</f>
        <v>0</v>
      </c>
      <c r="C19" s="341"/>
      <c r="D19" s="159" t="str">
        <f t="shared" si="0"/>
        <v>Compliant</v>
      </c>
      <c r="E19" s="181"/>
      <c r="F19" s="203">
        <f>'ID and Local Area'!$F46</f>
        <v>45536</v>
      </c>
      <c r="G19" s="294">
        <f>SUMIFS(I_Local_Res_2024!$U:$U, I_Local_Res_2024!$K:$K, "Y", I_Local_Res_2024!$G:$G, $A$8)*$G$10</f>
        <v>0</v>
      </c>
    </row>
    <row r="20" spans="1:7" s="186" customFormat="1" ht="15" customHeight="1" x14ac:dyDescent="0.4">
      <c r="A20" s="203">
        <f>'ID and Local Area'!$F47</f>
        <v>45566</v>
      </c>
      <c r="B20" s="223">
        <f>SUMIF(I_Local_Res_2024!$G:$G,$A$8,I_Local_Res_2024!$V:$V)+'LSE Allocations'!$E$77+$G20</f>
        <v>0</v>
      </c>
      <c r="C20" s="341"/>
      <c r="D20" s="159" t="str">
        <f t="shared" si="0"/>
        <v>Compliant</v>
      </c>
      <c r="E20" s="181"/>
      <c r="F20" s="203">
        <f>'ID and Local Area'!$F47</f>
        <v>45566</v>
      </c>
      <c r="G20" s="294">
        <f>SUMIFS(I_Local_Res_2024!$V:$V, I_Local_Res_2024!$K:$K, "Y", I_Local_Res_2024!$G:$G, $A$8)*$G$10</f>
        <v>0</v>
      </c>
    </row>
    <row r="21" spans="1:7" s="186" customFormat="1" ht="15" customHeight="1" x14ac:dyDescent="0.4">
      <c r="A21" s="203">
        <f>'ID and Local Area'!$F48</f>
        <v>45597</v>
      </c>
      <c r="B21" s="223">
        <f>SUMIF(I_Local_Res_2024!$G:$G,$A$8,I_Local_Res_2024!$W:$W)+'LSE Allocations'!$E$77+$G21</f>
        <v>0</v>
      </c>
      <c r="C21" s="341"/>
      <c r="D21" s="159" t="str">
        <f t="shared" si="0"/>
        <v>Compliant</v>
      </c>
      <c r="E21" s="181"/>
      <c r="F21" s="203">
        <f>'ID and Local Area'!$F48</f>
        <v>45597</v>
      </c>
      <c r="G21" s="294">
        <f>SUMIFS(I_Local_Res_2024!$W:$W, I_Local_Res_2024!$K:$K, "Y", I_Local_Res_2024!$G:$G, $A$8)*$G$10</f>
        <v>0</v>
      </c>
    </row>
    <row r="22" spans="1:7" s="186" customFormat="1" ht="15" customHeight="1" x14ac:dyDescent="0.4">
      <c r="A22" s="203">
        <f>'ID and Local Area'!$F49</f>
        <v>45627</v>
      </c>
      <c r="B22" s="223">
        <f>SUMIF(I_Local_Res_2024!$G:$G,$A$8,I_Local_Res_2024!$X:$X)+'LSE Allocations'!$E$77+$G22</f>
        <v>0</v>
      </c>
      <c r="C22" s="341"/>
      <c r="D22" s="159" t="str">
        <f t="shared" si="0"/>
        <v>Compliant</v>
      </c>
      <c r="E22" s="181"/>
      <c r="F22" s="203">
        <f>'ID and Local Area'!$F49</f>
        <v>45627</v>
      </c>
      <c r="G22" s="294">
        <f>SUMIFS(I_Local_Res_2024!$X:$X, I_Local_Res_2024!$K:$K, "Y", I_Local_Res_2024!$G:$G, $A$8)*$G$10</f>
        <v>0</v>
      </c>
    </row>
    <row r="23" spans="1:7" s="186" customFormat="1" ht="15" customHeight="1" thickBot="1" x14ac:dyDescent="0.45">
      <c r="A23" s="200"/>
      <c r="D23" s="194"/>
      <c r="E23" s="165"/>
      <c r="F23" s="165"/>
      <c r="G23" s="165"/>
    </row>
    <row r="24" spans="1:7" ht="25.5" customHeight="1" thickBot="1" x14ac:dyDescent="0.45">
      <c r="A24" s="191" t="s">
        <v>93</v>
      </c>
      <c r="B24" s="89"/>
      <c r="C24" s="192"/>
      <c r="D24" s="90"/>
      <c r="E24" s="190"/>
      <c r="F24" s="190"/>
      <c r="G24" s="186"/>
    </row>
    <row r="25" spans="1:7" ht="50.1" customHeight="1" thickBot="1" x14ac:dyDescent="0.45">
      <c r="A25" s="321" t="str">
        <f>"Summary Table 2
Local RAR for "&amp;$A24&amp;" Local Area (MW)"</f>
        <v>Summary Table 2
Local RAR for Big Creek-Ventura Local Area (MW)</v>
      </c>
      <c r="B25" s="322"/>
      <c r="C25" s="322"/>
      <c r="D25" s="323"/>
      <c r="E25" s="185"/>
      <c r="F25" s="185"/>
    </row>
    <row r="26" spans="1:7" ht="82.9" customHeight="1" thickBot="1" x14ac:dyDescent="0.45">
      <c r="A26" s="168" t="s">
        <v>302</v>
      </c>
      <c r="B26" s="222" t="str">
        <f>"Total Procurement in "&amp;$A24&amp;" Local Area (Includes DR)"</f>
        <v>Total Procurement in Big Creek-Ventura Local Area (Includes DR)</v>
      </c>
      <c r="C26" s="172" t="str">
        <f>$A24&amp;" Local RAR -RMR and CAM"</f>
        <v>Big Creek-Ventura Local RAR -RMR and CAM</v>
      </c>
      <c r="D26" s="173" t="str">
        <f xml:space="preserve"> "Compliance Status:
'Compliant'  when "&amp; A24 &amp;"  Local RAR (net of RMR &amp; CAM allocations) is less than Monthly Total Procurement in that Area"</f>
        <v>Compliance Status:
'Compliant'  when Big Creek-Ventura  Local RAR (net of RMR &amp; CAM allocations) is less than Monthly Total Procurement in that Area</v>
      </c>
      <c r="E26" s="169"/>
      <c r="F26" s="170" t="s">
        <v>2163</v>
      </c>
      <c r="G26" s="293">
        <v>2.5000000000000001E-2</v>
      </c>
    </row>
    <row r="27" spans="1:7" ht="13.5" customHeight="1" x14ac:dyDescent="0.4">
      <c r="A27" s="203">
        <f>'ID and Local Area'!$F38</f>
        <v>45292</v>
      </c>
      <c r="B27" s="223">
        <f>SUMIF(I_Local_Res_2024!$G:$G,$A$24,I_Local_Res_2024!$M:$M)+'LSE Allocations'!$E$78+$G27</f>
        <v>0</v>
      </c>
      <c r="C27" s="224">
        <f>ROUND(VLOOKUP(A24,'LSE Allocations'!$J$107:$K$116,2,FALSE),0)</f>
        <v>0</v>
      </c>
      <c r="D27" s="159" t="str">
        <f>IF(B27-$C$27&gt;=0,"Compliant","Non-Compliant")</f>
        <v>Compliant</v>
      </c>
      <c r="E27" s="187"/>
      <c r="F27" s="203">
        <f>'ID and Local Area'!$F38</f>
        <v>45292</v>
      </c>
      <c r="G27" s="294">
        <f>SUMIFS(I_Local_Res_2024!$M:$M, I_Local_Res_2024!$K:$K, "Y", I_Local_Res_2024!$G:$G, $A$24)*$G$26</f>
        <v>0</v>
      </c>
    </row>
    <row r="28" spans="1:7" ht="13.5" customHeight="1" x14ac:dyDescent="0.4">
      <c r="A28" s="203">
        <f>'ID and Local Area'!$F39</f>
        <v>45323</v>
      </c>
      <c r="B28" s="223">
        <f>SUMIF(I_Local_Res_2024!$G:$G,$A$24,I_Local_Res_2024!$N:$N)+'LSE Allocations'!$E$78+$G28</f>
        <v>0</v>
      </c>
      <c r="C28" s="324"/>
      <c r="D28" s="159" t="str">
        <f t="shared" ref="D28:D38" si="1">IF(B28-$C$27&gt;=0,"Compliant","Non-Compliant")</f>
        <v>Compliant</v>
      </c>
      <c r="E28" s="187"/>
      <c r="F28" s="203">
        <f>'ID and Local Area'!$F39</f>
        <v>45323</v>
      </c>
      <c r="G28" s="294">
        <f>SUMIFS(I_Local_Res_2024!$N:$N, I_Local_Res_2024!$K:$K, "Y", I_Local_Res_2024!$G:$G, $A$24)*$G$26</f>
        <v>0</v>
      </c>
    </row>
    <row r="29" spans="1:7" ht="13.5" customHeight="1" x14ac:dyDescent="0.4">
      <c r="A29" s="203">
        <f>'ID and Local Area'!$F40</f>
        <v>45352</v>
      </c>
      <c r="B29" s="223">
        <f>SUMIF(I_Local_Res_2024!$G:$G,$A$24,I_Local_Res_2024!$O:$O)+'LSE Allocations'!$E$78+$G29</f>
        <v>0</v>
      </c>
      <c r="C29" s="342"/>
      <c r="D29" s="159" t="str">
        <f t="shared" si="1"/>
        <v>Compliant</v>
      </c>
      <c r="E29" s="187"/>
      <c r="F29" s="203">
        <f>'ID and Local Area'!$F40</f>
        <v>45352</v>
      </c>
      <c r="G29" s="294">
        <f>SUMIFS(I_Local_Res_2024!$O:$O, I_Local_Res_2024!$K:$K, "Y", I_Local_Res_2024!$G:$G, $A$24)*$G$26</f>
        <v>0</v>
      </c>
    </row>
    <row r="30" spans="1:7" ht="13.5" customHeight="1" x14ac:dyDescent="0.4">
      <c r="A30" s="203">
        <f>'ID and Local Area'!$F41</f>
        <v>45383</v>
      </c>
      <c r="B30" s="223">
        <f>SUMIF(I_Local_Res_2024!$G:$G,$A$24,I_Local_Res_2024!$P:$P)+'LSE Allocations'!$E$78+$G30</f>
        <v>0</v>
      </c>
      <c r="C30" s="342"/>
      <c r="D30" s="159" t="str">
        <f t="shared" si="1"/>
        <v>Compliant</v>
      </c>
      <c r="E30" s="181"/>
      <c r="F30" s="203">
        <f>'ID and Local Area'!$F41</f>
        <v>45383</v>
      </c>
      <c r="G30" s="294">
        <f>SUMIFS(I_Local_Res_2024!$P:$P, I_Local_Res_2024!$K:$K, "Y", I_Local_Res_2024!$G:$G, $A$24)*$G$26</f>
        <v>0</v>
      </c>
    </row>
    <row r="31" spans="1:7" ht="13.5" customHeight="1" x14ac:dyDescent="0.4">
      <c r="A31" s="203">
        <f>'ID and Local Area'!$F42</f>
        <v>45413</v>
      </c>
      <c r="B31" s="223">
        <f>SUMIF(I_Local_Res_2024!$G:$G,$A$24,I_Local_Res_2024!$Q:$Q)+'LSE Allocations'!$E$78+$G31</f>
        <v>0</v>
      </c>
      <c r="C31" s="342"/>
      <c r="D31" s="159" t="str">
        <f t="shared" si="1"/>
        <v>Compliant</v>
      </c>
      <c r="E31" s="181"/>
      <c r="F31" s="203">
        <f>'ID and Local Area'!$F42</f>
        <v>45413</v>
      </c>
      <c r="G31" s="294">
        <f>SUMIFS(I_Local_Res_2024!$Q:$Q, I_Local_Res_2024!$K:$K, "Y", I_Local_Res_2024!$G:$G, $A$24)*$G$26</f>
        <v>0</v>
      </c>
    </row>
    <row r="32" spans="1:7" ht="13.5" customHeight="1" x14ac:dyDescent="0.4">
      <c r="A32" s="203">
        <f>'ID and Local Area'!$F43</f>
        <v>45444</v>
      </c>
      <c r="B32" s="223">
        <f>SUMIF(I_Local_Res_2024!$G:$G,$A$24,I_Local_Res_2024!$R:$R)+'LSE Allocations'!$E$78+$G32</f>
        <v>0</v>
      </c>
      <c r="C32" s="342"/>
      <c r="D32" s="159" t="str">
        <f t="shared" si="1"/>
        <v>Compliant</v>
      </c>
      <c r="E32" s="181"/>
      <c r="F32" s="203">
        <f>'ID and Local Area'!$F43</f>
        <v>45444</v>
      </c>
      <c r="G32" s="294">
        <f>SUMIFS(I_Local_Res_2024!$R:$R, I_Local_Res_2024!$K:$K, "Y", I_Local_Res_2024!$G:$G, $A$24)*$G$26</f>
        <v>0</v>
      </c>
    </row>
    <row r="33" spans="1:7" ht="13.5" customHeight="1" x14ac:dyDescent="0.4">
      <c r="A33" s="203">
        <f>'ID and Local Area'!$F44</f>
        <v>45474</v>
      </c>
      <c r="B33" s="223">
        <f>SUMIF(I_Local_Res_2024!$G:$G,$A$24,I_Local_Res_2024!$S:$S)+'LSE Allocations'!$E$78+$G33</f>
        <v>0</v>
      </c>
      <c r="C33" s="342"/>
      <c r="D33" s="159" t="str">
        <f t="shared" si="1"/>
        <v>Compliant</v>
      </c>
      <c r="E33" s="181"/>
      <c r="F33" s="203">
        <f>'ID and Local Area'!$F44</f>
        <v>45474</v>
      </c>
      <c r="G33" s="294">
        <f>SUMIFS(I_Local_Res_2024!$S:$S, I_Local_Res_2024!$K:$K, "Y", I_Local_Res_2024!$G:$G, $A$24)*$G$26</f>
        <v>0</v>
      </c>
    </row>
    <row r="34" spans="1:7" ht="13.5" customHeight="1" x14ac:dyDescent="0.4">
      <c r="A34" s="203">
        <f>'ID and Local Area'!$F45</f>
        <v>45505</v>
      </c>
      <c r="B34" s="223">
        <f>SUMIF(I_Local_Res_2024!$G:$G,$A$24,I_Local_Res_2024!$T:$T)+'LSE Allocations'!$E$78+$G34</f>
        <v>0</v>
      </c>
      <c r="C34" s="342"/>
      <c r="D34" s="159" t="str">
        <f t="shared" si="1"/>
        <v>Compliant</v>
      </c>
      <c r="E34" s="181"/>
      <c r="F34" s="203">
        <f>'ID and Local Area'!$F45</f>
        <v>45505</v>
      </c>
      <c r="G34" s="294">
        <f>SUMIFS(I_Local_Res_2024!$T:$T, I_Local_Res_2024!$K:$K, "Y", I_Local_Res_2024!$G:$G, $A$24)*$G$26</f>
        <v>0</v>
      </c>
    </row>
    <row r="35" spans="1:7" ht="13.5" customHeight="1" x14ac:dyDescent="0.4">
      <c r="A35" s="203">
        <f>'ID and Local Area'!$F46</f>
        <v>45536</v>
      </c>
      <c r="B35" s="223">
        <f>SUMIF(I_Local_Res_2024!$G:$G,$A$24,I_Local_Res_2024!$U:$U)+'LSE Allocations'!$E$78+$G35</f>
        <v>0</v>
      </c>
      <c r="C35" s="342"/>
      <c r="D35" s="159" t="str">
        <f t="shared" si="1"/>
        <v>Compliant</v>
      </c>
      <c r="E35" s="181"/>
      <c r="F35" s="203">
        <f>'ID and Local Area'!$F46</f>
        <v>45536</v>
      </c>
      <c r="G35" s="294">
        <f>SUMIFS(I_Local_Res_2024!$U:$U, I_Local_Res_2024!$K:$K, "Y", I_Local_Res_2024!$G:$G, $A$24)*$G$26</f>
        <v>0</v>
      </c>
    </row>
    <row r="36" spans="1:7" ht="13.5" customHeight="1" x14ac:dyDescent="0.4">
      <c r="A36" s="203">
        <f>'ID and Local Area'!$F47</f>
        <v>45566</v>
      </c>
      <c r="B36" s="223">
        <f>SUMIF(I_Local_Res_2024!$G:$G,$A$24,I_Local_Res_2024!$V:$V)+'LSE Allocations'!$E$78+$G36</f>
        <v>0</v>
      </c>
      <c r="C36" s="342"/>
      <c r="D36" s="159" t="str">
        <f t="shared" si="1"/>
        <v>Compliant</v>
      </c>
      <c r="E36" s="181"/>
      <c r="F36" s="203">
        <f>'ID and Local Area'!$F47</f>
        <v>45566</v>
      </c>
      <c r="G36" s="294">
        <f>SUMIFS(I_Local_Res_2024!$V:$V, I_Local_Res_2024!$K:$K, "Y", I_Local_Res_2024!$G:$G, $A$24)*$G$26</f>
        <v>0</v>
      </c>
    </row>
    <row r="37" spans="1:7" ht="13.5" customHeight="1" x14ac:dyDescent="0.4">
      <c r="A37" s="203">
        <f>'ID and Local Area'!$F48</f>
        <v>45597</v>
      </c>
      <c r="B37" s="223">
        <f>SUMIF(I_Local_Res_2024!$G:$G,$A$24,I_Local_Res_2024!$W:$W)+'LSE Allocations'!$E$78+$G37</f>
        <v>0</v>
      </c>
      <c r="C37" s="342"/>
      <c r="D37" s="159" t="str">
        <f t="shared" si="1"/>
        <v>Compliant</v>
      </c>
      <c r="E37" s="181"/>
      <c r="F37" s="203">
        <f>'ID and Local Area'!$F48</f>
        <v>45597</v>
      </c>
      <c r="G37" s="294">
        <f>SUMIFS(I_Local_Res_2024!$W:$W, I_Local_Res_2024!$K:$K, "Y", I_Local_Res_2024!$G:$G, $A$24)*$G$26</f>
        <v>0</v>
      </c>
    </row>
    <row r="38" spans="1:7" ht="13.5" customHeight="1" x14ac:dyDescent="0.4">
      <c r="A38" s="203">
        <f>'ID and Local Area'!$F49</f>
        <v>45627</v>
      </c>
      <c r="B38" s="223">
        <f>SUMIF(I_Local_Res_2024!$G:$G,$A$24,I_Local_Res_2024!$X:$X)+'LSE Allocations'!$E$78+$G38</f>
        <v>0</v>
      </c>
      <c r="C38" s="343"/>
      <c r="D38" s="159" t="str">
        <f t="shared" si="1"/>
        <v>Compliant</v>
      </c>
      <c r="E38" s="181"/>
      <c r="F38" s="203">
        <f>'ID and Local Area'!$F49</f>
        <v>45627</v>
      </c>
      <c r="G38" s="294">
        <f>SUMIFS(I_Local_Res_2024!$X:$X, I_Local_Res_2024!$K:$K, "Y", I_Local_Res_2024!$G:$G, $A$24)*$G$26</f>
        <v>0</v>
      </c>
    </row>
    <row r="39" spans="1:7" ht="16.5" customHeight="1" thickBot="1" x14ac:dyDescent="0.45">
      <c r="A39" s="204"/>
      <c r="B39" s="50"/>
      <c r="C39" s="190"/>
      <c r="D39" s="51"/>
      <c r="E39" s="190"/>
      <c r="F39" s="190"/>
      <c r="G39" s="186"/>
    </row>
    <row r="40" spans="1:7" ht="16.25" customHeight="1" thickBot="1" x14ac:dyDescent="0.45">
      <c r="A40" s="191" t="s">
        <v>90</v>
      </c>
      <c r="B40" s="89"/>
      <c r="C40" s="192"/>
      <c r="D40" s="90"/>
      <c r="E40" s="190"/>
      <c r="F40" s="190"/>
      <c r="G40" s="186"/>
    </row>
    <row r="41" spans="1:7" ht="50.1" customHeight="1" thickBot="1" x14ac:dyDescent="0.45">
      <c r="A41" s="321" t="str">
        <f>"Summary Table 3
Local RAR for "&amp;$A40&amp;" Local Area (MW)"</f>
        <v>Summary Table 3
Local RAR for San Diego-IV Local Area (MW)</v>
      </c>
      <c r="B41" s="345"/>
      <c r="C41" s="345"/>
      <c r="D41" s="346"/>
      <c r="E41" s="185"/>
      <c r="F41" s="185"/>
    </row>
    <row r="42" spans="1:7" ht="85.9" customHeight="1" thickBot="1" x14ac:dyDescent="0.45">
      <c r="A42" s="168" t="s">
        <v>302</v>
      </c>
      <c r="B42" s="222" t="str">
        <f>"Total Procurement in "&amp;$A40&amp;" Local Area (Includes DR)"</f>
        <v>Total Procurement in San Diego-IV Local Area (Includes DR)</v>
      </c>
      <c r="C42" s="172" t="str">
        <f>$A40&amp;" Local RAR -RMR and CAM"</f>
        <v>San Diego-IV Local RAR -RMR and CAM</v>
      </c>
      <c r="D42" s="173" t="str">
        <f xml:space="preserve"> "Compliance Status:
'Compliant'  when "&amp; A40 &amp;"  Local RAR (net of RMR &amp; CAM allocations) is less than Monthly Total Procurement in that Area"</f>
        <v>Compliance Status:
'Compliant'  when San Diego-IV  Local RAR (net of RMR &amp; CAM allocations) is less than Monthly Total Procurement in that Area</v>
      </c>
      <c r="E42" s="169"/>
      <c r="F42" s="170" t="s">
        <v>2163</v>
      </c>
      <c r="G42" s="293">
        <v>2.5000000000000001E-2</v>
      </c>
    </row>
    <row r="43" spans="1:7" ht="15" customHeight="1" x14ac:dyDescent="0.4">
      <c r="A43" s="203">
        <f>'ID and Local Area'!F38</f>
        <v>45292</v>
      </c>
      <c r="B43" s="223">
        <f>SUMIF(I_Local_Res_2024!$G:$G,$A$40,I_Local_Res_2024!$M:$M)+'LSE Allocations'!$E$85+$G43</f>
        <v>0</v>
      </c>
      <c r="C43" s="224">
        <f>ROUND(VLOOKUP(A40,'LSE Allocations'!$J$107:$K$116,2,FALSE),0)</f>
        <v>0</v>
      </c>
      <c r="D43" s="159" t="str">
        <f>IF(B43-$C$43&gt;=0,"Compliant","Non-Compliant")</f>
        <v>Compliant</v>
      </c>
      <c r="E43" s="187"/>
      <c r="F43" s="203">
        <f>'ID and Local Area'!$F38</f>
        <v>45292</v>
      </c>
      <c r="G43" s="294">
        <f>SUMIFS(I_Local_Res_2024!$M:$M, I_Local_Res_2024!$K:$K, "Y", I_Local_Res_2024!$G:$G, $A$40)*$G$42</f>
        <v>0</v>
      </c>
    </row>
    <row r="44" spans="1:7" ht="15" customHeight="1" x14ac:dyDescent="0.4">
      <c r="A44" s="203">
        <f>'ID and Local Area'!F39</f>
        <v>45323</v>
      </c>
      <c r="B44" s="223">
        <f>SUMIF(I_Local_Res_2024!$G:$G,$A$40,I_Local_Res_2024!$N:$N)+'LSE Allocations'!$E$85+$G44</f>
        <v>0</v>
      </c>
      <c r="C44" s="324"/>
      <c r="D44" s="159" t="str">
        <f t="shared" ref="D44:D54" si="2">IF(B44-$C$43&gt;=0,"Compliant","Non-Compliant")</f>
        <v>Compliant</v>
      </c>
      <c r="E44" s="187"/>
      <c r="F44" s="203">
        <f>'ID and Local Area'!$F39</f>
        <v>45323</v>
      </c>
      <c r="G44" s="294">
        <f>SUMIFS(I_Local_Res_2024!$N:$N, I_Local_Res_2024!$K:$K, "Y", I_Local_Res_2024!$G:$G, $A$40)*$G$42</f>
        <v>0</v>
      </c>
    </row>
    <row r="45" spans="1:7" ht="15" customHeight="1" x14ac:dyDescent="0.4">
      <c r="A45" s="203">
        <f>'ID and Local Area'!F40</f>
        <v>45352</v>
      </c>
      <c r="B45" s="223">
        <f>SUMIF(I_Local_Res_2024!$G:$G,$A$40,I_Local_Res_2024!$O:$O)+'LSE Allocations'!$E$85+$G45</f>
        <v>0</v>
      </c>
      <c r="C45" s="325"/>
      <c r="D45" s="159" t="str">
        <f t="shared" si="2"/>
        <v>Compliant</v>
      </c>
      <c r="E45" s="187"/>
      <c r="F45" s="203">
        <f>'ID and Local Area'!$F40</f>
        <v>45352</v>
      </c>
      <c r="G45" s="294">
        <f>SUMIFS(I_Local_Res_2024!$O:$O, I_Local_Res_2024!$K:$K, "Y", I_Local_Res_2024!$G:$G, $A$40)*$G$42</f>
        <v>0</v>
      </c>
    </row>
    <row r="46" spans="1:7" ht="15" customHeight="1" x14ac:dyDescent="0.4">
      <c r="A46" s="203">
        <f>'ID and Local Area'!F41</f>
        <v>45383</v>
      </c>
      <c r="B46" s="223">
        <f>SUMIF(I_Local_Res_2024!$G:$G,$A$40,I_Local_Res_2024!$P:$P)+'LSE Allocations'!$E$85+$G46</f>
        <v>0</v>
      </c>
      <c r="C46" s="325"/>
      <c r="D46" s="159" t="str">
        <f t="shared" si="2"/>
        <v>Compliant</v>
      </c>
      <c r="E46" s="181"/>
      <c r="F46" s="203">
        <f>'ID and Local Area'!$F41</f>
        <v>45383</v>
      </c>
      <c r="G46" s="294">
        <f>SUMIFS(I_Local_Res_2024!$P:$P, I_Local_Res_2024!$K:$K, "Y", I_Local_Res_2024!$G:$G, $A$40)*$G$42</f>
        <v>0</v>
      </c>
    </row>
    <row r="47" spans="1:7" ht="15" customHeight="1" x14ac:dyDescent="0.4">
      <c r="A47" s="203">
        <f>'ID and Local Area'!F42</f>
        <v>45413</v>
      </c>
      <c r="B47" s="223">
        <f>SUMIF(I_Local_Res_2024!$G:$G,$A$40,I_Local_Res_2024!$Q:$Q)+'LSE Allocations'!$E$85+$G47</f>
        <v>0</v>
      </c>
      <c r="C47" s="325"/>
      <c r="D47" s="159" t="str">
        <f t="shared" si="2"/>
        <v>Compliant</v>
      </c>
      <c r="E47" s="181"/>
      <c r="F47" s="203">
        <f>'ID and Local Area'!$F42</f>
        <v>45413</v>
      </c>
      <c r="G47" s="294">
        <f>SUMIFS(I_Local_Res_2024!$Q:$Q, I_Local_Res_2024!$K:$K, "Y", I_Local_Res_2024!$G:$G, $A$40)*$G$42</f>
        <v>0</v>
      </c>
    </row>
    <row r="48" spans="1:7" ht="15" customHeight="1" x14ac:dyDescent="0.4">
      <c r="A48" s="203">
        <f>'ID and Local Area'!F43</f>
        <v>45444</v>
      </c>
      <c r="B48" s="223">
        <f>SUMIF(I_Local_Res_2024!$G:$G,$A$40,I_Local_Res_2024!$R:$R)+'LSE Allocations'!$E$85+$G48</f>
        <v>0</v>
      </c>
      <c r="C48" s="325"/>
      <c r="D48" s="159" t="str">
        <f t="shared" si="2"/>
        <v>Compliant</v>
      </c>
      <c r="E48" s="181"/>
      <c r="F48" s="203">
        <f>'ID and Local Area'!$F43</f>
        <v>45444</v>
      </c>
      <c r="G48" s="294">
        <f>SUMIFS(I_Local_Res_2024!$R:$R, I_Local_Res_2024!$K:$K, "Y", I_Local_Res_2024!$G:$G, $A$40)*$G$42</f>
        <v>0</v>
      </c>
    </row>
    <row r="49" spans="1:7" ht="15" customHeight="1" x14ac:dyDescent="0.4">
      <c r="A49" s="203">
        <f>'ID and Local Area'!F44</f>
        <v>45474</v>
      </c>
      <c r="B49" s="223">
        <f>SUMIF(I_Local_Res_2024!$G:$G,$A$40,I_Local_Res_2024!$S:$S)+'LSE Allocations'!$E$85+$G49</f>
        <v>0</v>
      </c>
      <c r="C49" s="325"/>
      <c r="D49" s="159" t="str">
        <f t="shared" si="2"/>
        <v>Compliant</v>
      </c>
      <c r="E49" s="181"/>
      <c r="F49" s="203">
        <f>'ID and Local Area'!$F44</f>
        <v>45474</v>
      </c>
      <c r="G49" s="294">
        <f>SUMIFS(I_Local_Res_2024!$S:$S, I_Local_Res_2024!$K:$K, "Y", I_Local_Res_2024!$G:$G, $A$40)*$G$42</f>
        <v>0</v>
      </c>
    </row>
    <row r="50" spans="1:7" ht="15" customHeight="1" x14ac:dyDescent="0.4">
      <c r="A50" s="203">
        <f>'ID and Local Area'!F45</f>
        <v>45505</v>
      </c>
      <c r="B50" s="223">
        <f>SUMIF(I_Local_Res_2024!$G:$G,$A$40,I_Local_Res_2024!$T:$T)+'LSE Allocations'!$E$85+$G50</f>
        <v>0</v>
      </c>
      <c r="C50" s="325"/>
      <c r="D50" s="159" t="str">
        <f t="shared" si="2"/>
        <v>Compliant</v>
      </c>
      <c r="E50" s="181"/>
      <c r="F50" s="203">
        <f>'ID and Local Area'!$F45</f>
        <v>45505</v>
      </c>
      <c r="G50" s="294">
        <f>SUMIFS(I_Local_Res_2024!$T:$T, I_Local_Res_2024!$K:$K, "Y", I_Local_Res_2024!$G:$G, $A$40)*$G$42</f>
        <v>0</v>
      </c>
    </row>
    <row r="51" spans="1:7" ht="15" customHeight="1" x14ac:dyDescent="0.4">
      <c r="A51" s="203">
        <f>'ID and Local Area'!F46</f>
        <v>45536</v>
      </c>
      <c r="B51" s="223">
        <f>SUMIF(I_Local_Res_2024!$G:$G,$A$40,I_Local_Res_2024!$U:$U)+'LSE Allocations'!$E$85+$G51</f>
        <v>0</v>
      </c>
      <c r="C51" s="325"/>
      <c r="D51" s="159" t="str">
        <f t="shared" si="2"/>
        <v>Compliant</v>
      </c>
      <c r="E51" s="181"/>
      <c r="F51" s="203">
        <f>'ID and Local Area'!$F46</f>
        <v>45536</v>
      </c>
      <c r="G51" s="294">
        <f>SUMIFS(I_Local_Res_2024!$U:$U, I_Local_Res_2024!$K:$K, "Y", I_Local_Res_2024!$G:$G, $A$40)*$G$42</f>
        <v>0</v>
      </c>
    </row>
    <row r="52" spans="1:7" ht="15" customHeight="1" x14ac:dyDescent="0.4">
      <c r="A52" s="203">
        <f>'ID and Local Area'!F47</f>
        <v>45566</v>
      </c>
      <c r="B52" s="223">
        <f>SUMIF(I_Local_Res_2024!$G:$G,$A$40,I_Local_Res_2024!$V:$V)+'LSE Allocations'!$E$85+$G52</f>
        <v>0</v>
      </c>
      <c r="C52" s="325"/>
      <c r="D52" s="159" t="str">
        <f t="shared" si="2"/>
        <v>Compliant</v>
      </c>
      <c r="E52" s="181"/>
      <c r="F52" s="203">
        <f>'ID and Local Area'!$F47</f>
        <v>45566</v>
      </c>
      <c r="G52" s="294">
        <f>SUMIFS(I_Local_Res_2024!$V:$V, I_Local_Res_2024!$K:$K, "Y", I_Local_Res_2024!$G:$G, $A$40)*$G$42</f>
        <v>0</v>
      </c>
    </row>
    <row r="53" spans="1:7" ht="15" customHeight="1" x14ac:dyDescent="0.4">
      <c r="A53" s="203">
        <f>'ID and Local Area'!F48</f>
        <v>45597</v>
      </c>
      <c r="B53" s="223">
        <f>SUMIF(I_Local_Res_2024!$G:$G,$A$40,I_Local_Res_2024!$W:$W)+'LSE Allocations'!$E$85+$G53</f>
        <v>0</v>
      </c>
      <c r="C53" s="325"/>
      <c r="D53" s="159" t="str">
        <f t="shared" si="2"/>
        <v>Compliant</v>
      </c>
      <c r="E53" s="181"/>
      <c r="F53" s="203">
        <f>'ID and Local Area'!$F48</f>
        <v>45597</v>
      </c>
      <c r="G53" s="294">
        <f>SUMIFS(I_Local_Res_2024!$W:$W, I_Local_Res_2024!$K:$K, "Y", I_Local_Res_2024!$G:$G, $A$40)*$G$42</f>
        <v>0</v>
      </c>
    </row>
    <row r="54" spans="1:7" ht="15" customHeight="1" x14ac:dyDescent="0.4">
      <c r="A54" s="203">
        <f>'ID and Local Area'!F49</f>
        <v>45627</v>
      </c>
      <c r="B54" s="223">
        <f>SUMIF(I_Local_Res_2024!$G:$G,$A$40,I_Local_Res_2024!$X:$X)+'LSE Allocations'!$E$85+$G54</f>
        <v>0</v>
      </c>
      <c r="C54" s="326"/>
      <c r="D54" s="159" t="str">
        <f t="shared" si="2"/>
        <v>Compliant</v>
      </c>
      <c r="E54" s="181"/>
      <c r="F54" s="203">
        <f>'ID and Local Area'!$F49</f>
        <v>45627</v>
      </c>
      <c r="G54" s="294">
        <f>SUMIFS(I_Local_Res_2024!$X:$X, I_Local_Res_2024!$K:$K, "Y", I_Local_Res_2024!$G:$G, $A$40)*$G$42</f>
        <v>0</v>
      </c>
    </row>
    <row r="55" spans="1:7" ht="15" customHeight="1" thickBot="1" x14ac:dyDescent="0.45">
      <c r="A55" s="200"/>
      <c r="B55" s="186"/>
      <c r="C55" s="186"/>
      <c r="D55" s="194"/>
    </row>
    <row r="56" spans="1:7" s="186" customFormat="1" ht="15" customHeight="1" thickBot="1" x14ac:dyDescent="0.45">
      <c r="A56" s="191" t="s">
        <v>94</v>
      </c>
      <c r="B56" s="89"/>
      <c r="C56" s="192"/>
      <c r="D56" s="90"/>
      <c r="E56" s="190"/>
      <c r="F56" s="190"/>
    </row>
    <row r="57" spans="1:7" ht="36.75" customHeight="1" thickBot="1" x14ac:dyDescent="0.45">
      <c r="A57" s="344" t="str">
        <f>"Summary Table 4
Local RAR for "&amp;$A56&amp;" Local Area (MW)"</f>
        <v>Summary Table 4
Local RAR for Bay Area Local Area (MW)</v>
      </c>
      <c r="B57" s="322"/>
      <c r="C57" s="322"/>
      <c r="D57" s="323"/>
      <c r="E57" s="185"/>
      <c r="F57" s="185"/>
    </row>
    <row r="58" spans="1:7" s="171" customFormat="1" ht="79.5" customHeight="1" thickBot="1" x14ac:dyDescent="0.4">
      <c r="A58" s="168" t="s">
        <v>302</v>
      </c>
      <c r="B58" s="222" t="str">
        <f>"Total Procurement in "&amp;$A56&amp;" Local Area (Includes DR)"</f>
        <v>Total Procurement in Bay Area Local Area (Includes DR)</v>
      </c>
      <c r="C58" s="172" t="str">
        <f>$A56&amp;" Local RAR -RMR and CAM"</f>
        <v>Bay Area Local RAR -RMR and CAM</v>
      </c>
      <c r="D58" s="173" t="str">
        <f xml:space="preserve"> "Compliance Status:
'Compliant'  when "&amp; A56 &amp;"  Local RAR (net of RMR &amp; CAM allocations) is less than Monthly Total Procurement in that Area"</f>
        <v>Compliance Status:
'Compliant'  when Bay Area  Local RAR (net of RMR &amp; CAM allocations) is less than Monthly Total Procurement in that Area</v>
      </c>
      <c r="E58" s="169"/>
      <c r="F58" s="170" t="s">
        <v>2163</v>
      </c>
      <c r="G58" s="293">
        <v>0.03</v>
      </c>
    </row>
    <row r="59" spans="1:7" ht="15" customHeight="1" x14ac:dyDescent="0.4">
      <c r="A59" s="203">
        <f>'ID and Local Area'!F38</f>
        <v>45292</v>
      </c>
      <c r="B59" s="223">
        <f>SUMIF(I_Local_Res_2024!$G:$G,$A$56,I_Local_Res_2024!$M:$M)+'LSE Allocations'!$E$91+$G59</f>
        <v>0</v>
      </c>
      <c r="C59" s="224">
        <f>ROUND(VLOOKUP(A56,'LSE Allocations'!$J$107:$K$116,2,FALSE),0)</f>
        <v>0</v>
      </c>
      <c r="D59" s="159" t="str">
        <f>IF(B59-$C$59&gt;=0,"Compliant","Non-Compliant")</f>
        <v>Compliant</v>
      </c>
      <c r="E59" s="187"/>
      <c r="F59" s="203">
        <f>'ID and Local Area'!$F38</f>
        <v>45292</v>
      </c>
      <c r="G59" s="294">
        <f>SUMIFS(I_Local_Res_2024!$M:$M, I_Local_Res_2024!$K:$K, "Y", I_Local_Res_2024!$G:$G, $A$56)*$G$58</f>
        <v>0</v>
      </c>
    </row>
    <row r="60" spans="1:7" s="186" customFormat="1" ht="15" customHeight="1" x14ac:dyDescent="0.4">
      <c r="A60" s="203">
        <f>'ID and Local Area'!F39</f>
        <v>45323</v>
      </c>
      <c r="B60" s="223">
        <f>SUMIF(I_Local_Res_2024!$G:$G,$A$56,I_Local_Res_2024!$N:$N)+'LSE Allocations'!$E$91+$G60</f>
        <v>0</v>
      </c>
      <c r="C60" s="324"/>
      <c r="D60" s="159" t="str">
        <f t="shared" ref="D60:D70" si="3">IF(B60-$C$59&gt;=0,"Compliant","Non-Compliant")</f>
        <v>Compliant</v>
      </c>
      <c r="E60" s="187"/>
      <c r="F60" s="203">
        <f>'ID and Local Area'!$F39</f>
        <v>45323</v>
      </c>
      <c r="G60" s="294">
        <f>SUMIFS(I_Local_Res_2024!$N:$N, I_Local_Res_2024!$K:$K, "Y", I_Local_Res_2024!$G:$G, $A$56)*$G$58</f>
        <v>0</v>
      </c>
    </row>
    <row r="61" spans="1:7" s="186" customFormat="1" ht="15" customHeight="1" x14ac:dyDescent="0.4">
      <c r="A61" s="203">
        <f>'ID and Local Area'!F40</f>
        <v>45352</v>
      </c>
      <c r="B61" s="223">
        <f>SUMIF(I_Local_Res_2024!$G:$G,$A$56,I_Local_Res_2024!$O:$O)+'LSE Allocations'!$E$91+$G61</f>
        <v>0</v>
      </c>
      <c r="C61" s="325"/>
      <c r="D61" s="159" t="str">
        <f t="shared" si="3"/>
        <v>Compliant</v>
      </c>
      <c r="E61" s="187"/>
      <c r="F61" s="203">
        <f>'ID and Local Area'!$F40</f>
        <v>45352</v>
      </c>
      <c r="G61" s="294">
        <f>SUMIFS(I_Local_Res_2024!$O:$O, I_Local_Res_2024!$K:$K, "Y", I_Local_Res_2024!$G:$G, $A$56)*$G$58</f>
        <v>0</v>
      </c>
    </row>
    <row r="62" spans="1:7" s="186" customFormat="1" ht="15" customHeight="1" x14ac:dyDescent="0.4">
      <c r="A62" s="203">
        <f>'ID and Local Area'!F41</f>
        <v>45383</v>
      </c>
      <c r="B62" s="223">
        <f>SUMIF(I_Local_Res_2024!$G:$G,$A$56,I_Local_Res_2024!$P:$P)+'LSE Allocations'!$E$91+$G62</f>
        <v>0</v>
      </c>
      <c r="C62" s="325"/>
      <c r="D62" s="159" t="str">
        <f t="shared" si="3"/>
        <v>Compliant</v>
      </c>
      <c r="E62" s="181"/>
      <c r="F62" s="203">
        <f>'ID and Local Area'!$F41</f>
        <v>45383</v>
      </c>
      <c r="G62" s="294">
        <f>SUMIFS(I_Local_Res_2024!$P:$P, I_Local_Res_2024!$K:$K, "Y", I_Local_Res_2024!$G:$G, $A$56)*$G$58</f>
        <v>0</v>
      </c>
    </row>
    <row r="63" spans="1:7" s="186" customFormat="1" ht="15" customHeight="1" x14ac:dyDescent="0.4">
      <c r="A63" s="203">
        <f>'ID and Local Area'!F42</f>
        <v>45413</v>
      </c>
      <c r="B63" s="223">
        <f>SUMIF(I_Local_Res_2024!$G:$G,$A$56,I_Local_Res_2024!$Q:$Q)+'LSE Allocations'!$E$91+$G63</f>
        <v>0</v>
      </c>
      <c r="C63" s="325"/>
      <c r="D63" s="159" t="str">
        <f t="shared" si="3"/>
        <v>Compliant</v>
      </c>
      <c r="E63" s="181"/>
      <c r="F63" s="203">
        <f>'ID and Local Area'!$F42</f>
        <v>45413</v>
      </c>
      <c r="G63" s="294">
        <f>SUMIFS(I_Local_Res_2024!$Q:$Q, I_Local_Res_2024!$K:$K, "Y", I_Local_Res_2024!$G:$G, $A$56)*$G$58</f>
        <v>0</v>
      </c>
    </row>
    <row r="64" spans="1:7" s="186" customFormat="1" ht="15" customHeight="1" x14ac:dyDescent="0.4">
      <c r="A64" s="203">
        <f>'ID and Local Area'!F43</f>
        <v>45444</v>
      </c>
      <c r="B64" s="223">
        <f>SUMIF(I_Local_Res_2024!$G:$G,$A$56,I_Local_Res_2024!$R:$R)+'LSE Allocations'!$E$91+$G64</f>
        <v>0</v>
      </c>
      <c r="C64" s="325"/>
      <c r="D64" s="159" t="str">
        <f t="shared" si="3"/>
        <v>Compliant</v>
      </c>
      <c r="E64" s="181"/>
      <c r="F64" s="203">
        <f>'ID and Local Area'!$F43</f>
        <v>45444</v>
      </c>
      <c r="G64" s="294">
        <f>SUMIFS(I_Local_Res_2024!$R:$R, I_Local_Res_2024!$K:$K, "Y", I_Local_Res_2024!$G:$G, $A$56)*$G$58</f>
        <v>0</v>
      </c>
    </row>
    <row r="65" spans="1:7" s="186" customFormat="1" ht="15" customHeight="1" x14ac:dyDescent="0.4">
      <c r="A65" s="203">
        <f>'ID and Local Area'!F44</f>
        <v>45474</v>
      </c>
      <c r="B65" s="223">
        <f>SUMIF(I_Local_Res_2024!$G:$G,$A$56,I_Local_Res_2024!$S:$S)+'LSE Allocations'!$E$91+$G65</f>
        <v>0</v>
      </c>
      <c r="C65" s="325"/>
      <c r="D65" s="159" t="str">
        <f t="shared" si="3"/>
        <v>Compliant</v>
      </c>
      <c r="E65" s="181"/>
      <c r="F65" s="203">
        <f>'ID and Local Area'!$F44</f>
        <v>45474</v>
      </c>
      <c r="G65" s="294">
        <f>SUMIFS(I_Local_Res_2024!$S:$S, I_Local_Res_2024!$K:$K, "Y", I_Local_Res_2024!$G:$G, $A$56)*$G$58</f>
        <v>0</v>
      </c>
    </row>
    <row r="66" spans="1:7" s="186" customFormat="1" ht="15" customHeight="1" x14ac:dyDescent="0.4">
      <c r="A66" s="203">
        <f>'ID and Local Area'!F45</f>
        <v>45505</v>
      </c>
      <c r="B66" s="223">
        <f>SUMIF(I_Local_Res_2024!$G:$G,$A$56,I_Local_Res_2024!$T:$T)+'LSE Allocations'!$E$91+$G66</f>
        <v>0</v>
      </c>
      <c r="C66" s="325"/>
      <c r="D66" s="159" t="str">
        <f t="shared" si="3"/>
        <v>Compliant</v>
      </c>
      <c r="E66" s="181"/>
      <c r="F66" s="203">
        <f>'ID and Local Area'!$F45</f>
        <v>45505</v>
      </c>
      <c r="G66" s="294">
        <f>SUMIFS(I_Local_Res_2024!$T:$T, I_Local_Res_2024!$K:$K, "Y", I_Local_Res_2024!$G:$G, $A$56)*$G$58</f>
        <v>0</v>
      </c>
    </row>
    <row r="67" spans="1:7" s="186" customFormat="1" ht="15" customHeight="1" x14ac:dyDescent="0.4">
      <c r="A67" s="203">
        <f>'ID and Local Area'!F46</f>
        <v>45536</v>
      </c>
      <c r="B67" s="223">
        <f>SUMIF(I_Local_Res_2024!$G:$G,$A$56,I_Local_Res_2024!$U:$U)+'LSE Allocations'!$E$91+$G67</f>
        <v>0</v>
      </c>
      <c r="C67" s="325"/>
      <c r="D67" s="159" t="str">
        <f t="shared" si="3"/>
        <v>Compliant</v>
      </c>
      <c r="E67" s="181"/>
      <c r="F67" s="203">
        <f>'ID and Local Area'!$F46</f>
        <v>45536</v>
      </c>
      <c r="G67" s="294">
        <f>SUMIFS(I_Local_Res_2024!$U:$U, I_Local_Res_2024!$K:$K, "Y", I_Local_Res_2024!$G:$G, $A$56)*$G$58</f>
        <v>0</v>
      </c>
    </row>
    <row r="68" spans="1:7" s="186" customFormat="1" ht="15" customHeight="1" x14ac:dyDescent="0.4">
      <c r="A68" s="203">
        <f>'ID and Local Area'!F47</f>
        <v>45566</v>
      </c>
      <c r="B68" s="223">
        <f>SUMIF(I_Local_Res_2024!$G:$G,$A$56,I_Local_Res_2024!$V:$V)+'LSE Allocations'!$E$91+$G68</f>
        <v>0</v>
      </c>
      <c r="C68" s="325"/>
      <c r="D68" s="159" t="str">
        <f t="shared" si="3"/>
        <v>Compliant</v>
      </c>
      <c r="E68" s="181"/>
      <c r="F68" s="203">
        <f>'ID and Local Area'!$F47</f>
        <v>45566</v>
      </c>
      <c r="G68" s="294">
        <f>SUMIFS(I_Local_Res_2024!$V:$V, I_Local_Res_2024!$K:$K, "Y", I_Local_Res_2024!$G:$G, $A$56)*$G$58</f>
        <v>0</v>
      </c>
    </row>
    <row r="69" spans="1:7" s="186" customFormat="1" ht="15" customHeight="1" x14ac:dyDescent="0.4">
      <c r="A69" s="203">
        <f>'ID and Local Area'!F48</f>
        <v>45597</v>
      </c>
      <c r="B69" s="223">
        <f>SUMIF(I_Local_Res_2024!$G:$G,$A$56,I_Local_Res_2024!$W:$W)+'LSE Allocations'!$E$91+$G69</f>
        <v>0</v>
      </c>
      <c r="C69" s="325"/>
      <c r="D69" s="159" t="str">
        <f t="shared" si="3"/>
        <v>Compliant</v>
      </c>
      <c r="E69" s="181"/>
      <c r="F69" s="203">
        <f>'ID and Local Area'!$F48</f>
        <v>45597</v>
      </c>
      <c r="G69" s="294">
        <f>SUMIFS(I_Local_Res_2024!$W:$W, I_Local_Res_2024!$K:$K, "Y", I_Local_Res_2024!$G:$G, $A$56)*$G$58</f>
        <v>0</v>
      </c>
    </row>
    <row r="70" spans="1:7" s="186" customFormat="1" ht="15" customHeight="1" x14ac:dyDescent="0.4">
      <c r="A70" s="203">
        <f>'ID and Local Area'!F49</f>
        <v>45627</v>
      </c>
      <c r="B70" s="223">
        <f>SUMIF(I_Local_Res_2024!$G:$G,$A$56,I_Local_Res_2024!$X:$X)+'LSE Allocations'!$E$91+$G70</f>
        <v>0</v>
      </c>
      <c r="C70" s="326"/>
      <c r="D70" s="159" t="str">
        <f t="shared" si="3"/>
        <v>Compliant</v>
      </c>
      <c r="E70" s="181"/>
      <c r="F70" s="203">
        <f>'ID and Local Area'!$F49</f>
        <v>45627</v>
      </c>
      <c r="G70" s="294">
        <f>SUMIFS(I_Local_Res_2024!$X:$X, I_Local_Res_2024!$K:$K, "Y", I_Local_Res_2024!$G:$G, $A$56)*$G$58</f>
        <v>0</v>
      </c>
    </row>
    <row r="71" spans="1:7" s="186" customFormat="1" ht="15" customHeight="1" thickBot="1" x14ac:dyDescent="0.45">
      <c r="A71" s="205"/>
      <c r="B71" s="106"/>
      <c r="C71" s="50"/>
      <c r="D71" s="51"/>
      <c r="E71" s="181"/>
      <c r="F71" s="181"/>
    </row>
    <row r="72" spans="1:7" ht="15.4" thickBot="1" x14ac:dyDescent="0.45">
      <c r="A72" s="193" t="s">
        <v>2021</v>
      </c>
      <c r="B72" s="188"/>
      <c r="C72" s="188"/>
      <c r="D72" s="189"/>
    </row>
    <row r="73" spans="1:7" ht="42" customHeight="1" thickBot="1" x14ac:dyDescent="0.45">
      <c r="A73" s="321" t="str">
        <f>"Summary Table 5
Local RAR for "&amp;$A72&amp;" Local Area (MW)"</f>
        <v>Summary Table 5
Local RAR for Fresno Local Area (MW)</v>
      </c>
      <c r="B73" s="322"/>
      <c r="C73" s="322"/>
      <c r="D73" s="323"/>
      <c r="E73" s="185"/>
      <c r="F73" s="167"/>
    </row>
    <row r="74" spans="1:7" s="171" customFormat="1" ht="79.150000000000006" thickBot="1" x14ac:dyDescent="0.4">
      <c r="A74" s="168" t="s">
        <v>302</v>
      </c>
      <c r="B74" s="222" t="str">
        <f>"Total Procurement in "&amp;$A72&amp;" Local Area (Includes DR)"</f>
        <v>Total Procurement in Fresno Local Area (Includes DR)</v>
      </c>
      <c r="C74" s="172" t="str">
        <f>$A72&amp;" Local RAR -RMR and CAM"</f>
        <v>Fresno Local RAR -RMR and CAM</v>
      </c>
      <c r="D74" s="173" t="str">
        <f xml:space="preserve"> "Compliance Status:
'Compliant'  when "&amp; A72 &amp;"  Local RAR (net of RMR &amp; CAM allocations) is less than Monthly Total Procurement in that Area"</f>
        <v>Compliance Status:
'Compliant'  when Fresno  Local RAR (net of RMR &amp; CAM allocations) is less than Monthly Total Procurement in that Area</v>
      </c>
      <c r="E74" s="169"/>
      <c r="F74" s="170" t="s">
        <v>2163</v>
      </c>
      <c r="G74" s="293">
        <v>0.03</v>
      </c>
    </row>
    <row r="75" spans="1:7" ht="15" customHeight="1" x14ac:dyDescent="0.4">
      <c r="A75" s="203">
        <f>'ID and Local Area'!F38</f>
        <v>45292</v>
      </c>
      <c r="B75" s="223">
        <f>SUMIF(I_Local_Res_2024!$G:$G,$A$72,I_Local_Res_2024!$M:$M)+'LSE Allocations'!$E$92+$G75</f>
        <v>0</v>
      </c>
      <c r="C75" s="224">
        <f>ROUND(VLOOKUP(A72,'LSE Allocations'!$J$107:$K$116,2,FALSE),0)</f>
        <v>0</v>
      </c>
      <c r="D75" s="159" t="str">
        <f>IF(B75-$C$75&gt;=0,"Compliant","Non-Compliant")</f>
        <v>Compliant</v>
      </c>
      <c r="E75" s="187"/>
      <c r="F75" s="203">
        <f>'ID and Local Area'!$F38</f>
        <v>45292</v>
      </c>
      <c r="G75" s="294">
        <f>SUMIFS(I_Local_Res_2024!$M:$M, I_Local_Res_2024!$K:$K, "Y", I_Local_Res_2024!$G:$G, $A$72)*$G$74</f>
        <v>0</v>
      </c>
    </row>
    <row r="76" spans="1:7" s="186" customFormat="1" ht="15" customHeight="1" x14ac:dyDescent="0.4">
      <c r="A76" s="203">
        <f>'ID and Local Area'!F39</f>
        <v>45323</v>
      </c>
      <c r="B76" s="223">
        <f>SUMIF(I_Local_Res_2024!$G:$G,$A$72,I_Local_Res_2024!$N:$N)+'LSE Allocations'!$E$92+$G76</f>
        <v>0</v>
      </c>
      <c r="C76" s="324"/>
      <c r="D76" s="159" t="str">
        <f t="shared" ref="D76:D86" si="4">IF(B76-$C$75&gt;=0,"Compliant","Non-Compliant")</f>
        <v>Compliant</v>
      </c>
      <c r="E76" s="187"/>
      <c r="F76" s="203">
        <f>'ID and Local Area'!$F39</f>
        <v>45323</v>
      </c>
      <c r="G76" s="294">
        <f>SUMIFS(I_Local_Res_2024!$N:$N, I_Local_Res_2024!$K:$K, "Y", I_Local_Res_2024!$G:$G, $A$72)*$G$74</f>
        <v>0</v>
      </c>
    </row>
    <row r="77" spans="1:7" s="186" customFormat="1" ht="15" customHeight="1" x14ac:dyDescent="0.4">
      <c r="A77" s="203">
        <f>'ID and Local Area'!F40</f>
        <v>45352</v>
      </c>
      <c r="B77" s="223">
        <f>SUMIF(I_Local_Res_2024!$G:$G,$A$72,I_Local_Res_2024!$O:$O)+'LSE Allocations'!$E$92+$G77</f>
        <v>0</v>
      </c>
      <c r="C77" s="325"/>
      <c r="D77" s="159" t="str">
        <f t="shared" si="4"/>
        <v>Compliant</v>
      </c>
      <c r="E77" s="187"/>
      <c r="F77" s="203">
        <f>'ID and Local Area'!$F40</f>
        <v>45352</v>
      </c>
      <c r="G77" s="294">
        <f>SUMIFS(I_Local_Res_2024!$O:$O, I_Local_Res_2024!$K:$K, "Y", I_Local_Res_2024!$G:$G, $A$72)*$G$74</f>
        <v>0</v>
      </c>
    </row>
    <row r="78" spans="1:7" s="186" customFormat="1" ht="15" customHeight="1" x14ac:dyDescent="0.4">
      <c r="A78" s="203">
        <f>'ID and Local Area'!F41</f>
        <v>45383</v>
      </c>
      <c r="B78" s="223">
        <f>SUMIF(I_Local_Res_2024!$G:$G,$A$72,I_Local_Res_2024!$P:$P)+'LSE Allocations'!$E$92+$G78</f>
        <v>0</v>
      </c>
      <c r="C78" s="325"/>
      <c r="D78" s="159" t="str">
        <f t="shared" si="4"/>
        <v>Compliant</v>
      </c>
      <c r="E78" s="181"/>
      <c r="F78" s="203">
        <f>'ID and Local Area'!$F41</f>
        <v>45383</v>
      </c>
      <c r="G78" s="294">
        <f>SUMIFS(I_Local_Res_2024!$P:$P, I_Local_Res_2024!$K:$K, "Y", I_Local_Res_2024!$G:$G, $A$72)*$G$74</f>
        <v>0</v>
      </c>
    </row>
    <row r="79" spans="1:7" s="186" customFormat="1" ht="15" customHeight="1" x14ac:dyDescent="0.4">
      <c r="A79" s="203">
        <f>'ID and Local Area'!F42</f>
        <v>45413</v>
      </c>
      <c r="B79" s="223">
        <f>SUMIF(I_Local_Res_2024!$G:$G,$A$72,I_Local_Res_2024!$Q:$Q)+'LSE Allocations'!$E$92+$G79</f>
        <v>0</v>
      </c>
      <c r="C79" s="325"/>
      <c r="D79" s="159" t="str">
        <f t="shared" si="4"/>
        <v>Compliant</v>
      </c>
      <c r="E79" s="181"/>
      <c r="F79" s="203">
        <f>'ID and Local Area'!$F42</f>
        <v>45413</v>
      </c>
      <c r="G79" s="294">
        <f>SUMIFS(I_Local_Res_2024!$Q:$Q, I_Local_Res_2024!$K:$K, "Y", I_Local_Res_2024!$G:$G, $A$72)*$G$74</f>
        <v>0</v>
      </c>
    </row>
    <row r="80" spans="1:7" s="186" customFormat="1" ht="15" customHeight="1" x14ac:dyDescent="0.4">
      <c r="A80" s="203">
        <f>'ID and Local Area'!F43</f>
        <v>45444</v>
      </c>
      <c r="B80" s="223">
        <f>SUMIF(I_Local_Res_2024!$G:$G,$A$72,I_Local_Res_2024!$R:$R)+'LSE Allocations'!$E$92+$G80</f>
        <v>0</v>
      </c>
      <c r="C80" s="325"/>
      <c r="D80" s="159" t="str">
        <f t="shared" si="4"/>
        <v>Compliant</v>
      </c>
      <c r="E80" s="181"/>
      <c r="F80" s="203">
        <f>'ID and Local Area'!$F43</f>
        <v>45444</v>
      </c>
      <c r="G80" s="294">
        <f>SUMIFS(I_Local_Res_2024!$R:$R, I_Local_Res_2024!$K:$K, "Y", I_Local_Res_2024!$G:$G, $A$72)*$G$74</f>
        <v>0</v>
      </c>
    </row>
    <row r="81" spans="1:7" s="186" customFormat="1" ht="15" customHeight="1" x14ac:dyDescent="0.4">
      <c r="A81" s="203">
        <f>'ID and Local Area'!F44</f>
        <v>45474</v>
      </c>
      <c r="B81" s="223">
        <f>SUMIF(I_Local_Res_2024!$G:$G,$A$72,I_Local_Res_2024!$S:$S)+'LSE Allocations'!$E$92+$G81</f>
        <v>0</v>
      </c>
      <c r="C81" s="325"/>
      <c r="D81" s="159" t="str">
        <f t="shared" si="4"/>
        <v>Compliant</v>
      </c>
      <c r="E81" s="181"/>
      <c r="F81" s="203">
        <f>'ID and Local Area'!$F44</f>
        <v>45474</v>
      </c>
      <c r="G81" s="294">
        <f>SUMIFS(I_Local_Res_2024!$S:$S, I_Local_Res_2024!$K:$K, "Y", I_Local_Res_2024!$G:$G, $A$72)*$G$74</f>
        <v>0</v>
      </c>
    </row>
    <row r="82" spans="1:7" s="186" customFormat="1" ht="15" customHeight="1" x14ac:dyDescent="0.4">
      <c r="A82" s="203">
        <f>'ID and Local Area'!F45</f>
        <v>45505</v>
      </c>
      <c r="B82" s="223">
        <f>SUMIF(I_Local_Res_2024!$G:$G,$A$72,I_Local_Res_2024!$T:$T)+'LSE Allocations'!$E$92+$G82</f>
        <v>0</v>
      </c>
      <c r="C82" s="325"/>
      <c r="D82" s="159" t="str">
        <f t="shared" si="4"/>
        <v>Compliant</v>
      </c>
      <c r="E82" s="181"/>
      <c r="F82" s="203">
        <f>'ID and Local Area'!$F45</f>
        <v>45505</v>
      </c>
      <c r="G82" s="294">
        <f>SUMIFS(I_Local_Res_2024!$T:$T, I_Local_Res_2024!$K:$K, "Y", I_Local_Res_2024!$G:$G, $A$72)*$G$74</f>
        <v>0</v>
      </c>
    </row>
    <row r="83" spans="1:7" s="186" customFormat="1" ht="15" customHeight="1" x14ac:dyDescent="0.4">
      <c r="A83" s="203">
        <f>'ID and Local Area'!F46</f>
        <v>45536</v>
      </c>
      <c r="B83" s="223">
        <f>SUMIF(I_Local_Res_2024!$G:$G,$A$72,I_Local_Res_2024!$U:$U)+'LSE Allocations'!$E$92+$G83</f>
        <v>0</v>
      </c>
      <c r="C83" s="325"/>
      <c r="D83" s="159" t="str">
        <f t="shared" si="4"/>
        <v>Compliant</v>
      </c>
      <c r="E83" s="181"/>
      <c r="F83" s="203">
        <f>'ID and Local Area'!$F46</f>
        <v>45536</v>
      </c>
      <c r="G83" s="294">
        <f>SUMIFS(I_Local_Res_2024!$U:$U, I_Local_Res_2024!$K:$K, "Y", I_Local_Res_2024!$G:$G, $A$72)*$G$74</f>
        <v>0</v>
      </c>
    </row>
    <row r="84" spans="1:7" s="186" customFormat="1" ht="15" customHeight="1" x14ac:dyDescent="0.4">
      <c r="A84" s="203">
        <f>'ID and Local Area'!F47</f>
        <v>45566</v>
      </c>
      <c r="B84" s="223">
        <f>SUMIF(I_Local_Res_2024!$G:$G,$A$72,I_Local_Res_2024!$V:$V)+'LSE Allocations'!$E$92+$G84</f>
        <v>0</v>
      </c>
      <c r="C84" s="325"/>
      <c r="D84" s="159" t="str">
        <f t="shared" si="4"/>
        <v>Compliant</v>
      </c>
      <c r="E84" s="181"/>
      <c r="F84" s="203">
        <f>'ID and Local Area'!$F47</f>
        <v>45566</v>
      </c>
      <c r="G84" s="294">
        <f>SUMIFS(I_Local_Res_2024!$V:$V, I_Local_Res_2024!$K:$K, "Y", I_Local_Res_2024!$G:$G, $A$72)*$G$74</f>
        <v>0</v>
      </c>
    </row>
    <row r="85" spans="1:7" s="186" customFormat="1" ht="15" customHeight="1" x14ac:dyDescent="0.4">
      <c r="A85" s="203">
        <f>'ID and Local Area'!F48</f>
        <v>45597</v>
      </c>
      <c r="B85" s="223">
        <f>SUMIF(I_Local_Res_2024!$G:$G,$A$72,I_Local_Res_2024!$W:$W)+'LSE Allocations'!$E$92+$G85</f>
        <v>0</v>
      </c>
      <c r="C85" s="325"/>
      <c r="D85" s="159" t="str">
        <f t="shared" si="4"/>
        <v>Compliant</v>
      </c>
      <c r="E85" s="181"/>
      <c r="F85" s="203">
        <f>'ID and Local Area'!$F48</f>
        <v>45597</v>
      </c>
      <c r="G85" s="294">
        <f>SUMIFS(I_Local_Res_2024!$W:$W, I_Local_Res_2024!$K:$K, "Y", I_Local_Res_2024!$G:$G, $A$72)*$G$74</f>
        <v>0</v>
      </c>
    </row>
    <row r="86" spans="1:7" s="186" customFormat="1" ht="15" customHeight="1" x14ac:dyDescent="0.4">
      <c r="A86" s="203">
        <f>'ID and Local Area'!F49</f>
        <v>45627</v>
      </c>
      <c r="B86" s="223">
        <f>SUMIF(I_Local_Res_2024!$G:$G,$A$72,I_Local_Res_2024!$X:$X)+'LSE Allocations'!$E$92+$G86</f>
        <v>0</v>
      </c>
      <c r="C86" s="326"/>
      <c r="D86" s="159" t="str">
        <f t="shared" si="4"/>
        <v>Compliant</v>
      </c>
      <c r="E86" s="181"/>
      <c r="F86" s="203">
        <f>'ID and Local Area'!$F49</f>
        <v>45627</v>
      </c>
      <c r="G86" s="294">
        <f>SUMIFS(I_Local_Res_2024!$X:$X, I_Local_Res_2024!$K:$K, "Y", I_Local_Res_2024!$G:$G, $A$72)*$G$74</f>
        <v>0</v>
      </c>
    </row>
    <row r="87" spans="1:7" s="186" customFormat="1" ht="15" customHeight="1" thickBot="1" x14ac:dyDescent="0.45">
      <c r="A87" s="205"/>
      <c r="B87" s="50"/>
      <c r="C87" s="50"/>
      <c r="D87" s="51"/>
      <c r="E87" s="181"/>
      <c r="F87" s="181"/>
    </row>
    <row r="88" spans="1:7" ht="15" customHeight="1" thickBot="1" x14ac:dyDescent="0.45">
      <c r="A88" s="193" t="s">
        <v>2022</v>
      </c>
      <c r="B88" s="188"/>
      <c r="C88" s="188"/>
      <c r="D88" s="189"/>
    </row>
    <row r="89" spans="1:7" ht="48.75" customHeight="1" thickBot="1" x14ac:dyDescent="0.45">
      <c r="A89" s="321" t="str">
        <f>"Summary Table 6
Local RAR for "&amp;$A88&amp;" Local Area (MW)"</f>
        <v>Summary Table 6
Local RAR for Sierra Local Area (MW)</v>
      </c>
      <c r="B89" s="322"/>
      <c r="C89" s="322"/>
      <c r="D89" s="323"/>
    </row>
    <row r="90" spans="1:7" ht="85.5" customHeight="1" thickBot="1" x14ac:dyDescent="0.45">
      <c r="A90" s="168" t="s">
        <v>302</v>
      </c>
      <c r="B90" s="222" t="str">
        <f>"Total Procurement in "&amp;$A88&amp;" Local Area (Includes DR)"</f>
        <v>Total Procurement in Sierra Local Area (Includes DR)</v>
      </c>
      <c r="C90" s="172" t="str">
        <f>$A88&amp;" Local RAR -RMR and CAM"</f>
        <v>Sierra Local RAR -RMR and CAM</v>
      </c>
      <c r="D90" s="173" t="str">
        <f xml:space="preserve"> "Compliance Status:
'Compliant'  when "&amp; A88 &amp;"  Local RAR (net of RMR &amp; CAM allocations) is less than Monthly Total Procurement in that Area"</f>
        <v>Compliance Status:
'Compliant'  when Sierra  Local RAR (net of RMR &amp; CAM allocations) is less than Monthly Total Procurement in that Area</v>
      </c>
      <c r="F90" s="170" t="s">
        <v>2163</v>
      </c>
      <c r="G90" s="293">
        <v>0.03</v>
      </c>
    </row>
    <row r="91" spans="1:7" ht="15" customHeight="1" x14ac:dyDescent="0.4">
      <c r="A91" s="203">
        <f>'ID and Local Area'!F38</f>
        <v>45292</v>
      </c>
      <c r="B91" s="223">
        <f>SUMIF(I_Local_Res_2024!$G:$G,$A$88,I_Local_Res_2024!$M:$M)+'LSE Allocations'!$E$93+$G91</f>
        <v>0</v>
      </c>
      <c r="C91" s="224">
        <f>ROUND(VLOOKUP(A88,'LSE Allocations'!$J$107:$K$116,2,FALSE),0)</f>
        <v>0</v>
      </c>
      <c r="D91" s="159" t="str">
        <f>IF(B91-$C$91&gt;=0,"Compliant","Non-Compliant")</f>
        <v>Compliant</v>
      </c>
      <c r="F91" s="203">
        <f>'ID and Local Area'!$F38</f>
        <v>45292</v>
      </c>
      <c r="G91" s="294">
        <f>SUMIFS(I_Local_Res_2024!$M:$M, I_Local_Res_2024!$K:$K, "Y", I_Local_Res_2024!$G:$G, $A$88)*$G$90</f>
        <v>0</v>
      </c>
    </row>
    <row r="92" spans="1:7" ht="15" customHeight="1" x14ac:dyDescent="0.4">
      <c r="A92" s="203">
        <f>'ID and Local Area'!F39</f>
        <v>45323</v>
      </c>
      <c r="B92" s="223">
        <f>SUMIF(I_Local_Res_2024!$G:$G,$A$88,I_Local_Res_2024!$N:$N)+'LSE Allocations'!$E$93+$G92</f>
        <v>0</v>
      </c>
      <c r="C92" s="324"/>
      <c r="D92" s="159" t="str">
        <f t="shared" ref="D92:D102" si="5">IF(B92-$C$91&gt;=0,"Compliant","Non-Compliant")</f>
        <v>Compliant</v>
      </c>
      <c r="F92" s="203">
        <f>'ID and Local Area'!$F39</f>
        <v>45323</v>
      </c>
      <c r="G92" s="294">
        <f>SUMIFS(I_Local_Res_2024!$N:$N, I_Local_Res_2024!$K:$K, "Y", I_Local_Res_2024!$G:$G, $A$88)*$G$90</f>
        <v>0</v>
      </c>
    </row>
    <row r="93" spans="1:7" ht="15" customHeight="1" x14ac:dyDescent="0.4">
      <c r="A93" s="203">
        <f>'ID and Local Area'!F40</f>
        <v>45352</v>
      </c>
      <c r="B93" s="223">
        <f>SUMIF(I_Local_Res_2024!$G:$G,$A$88,I_Local_Res_2024!$O:$O)+'LSE Allocations'!$E$93+$G93</f>
        <v>0</v>
      </c>
      <c r="C93" s="325"/>
      <c r="D93" s="159" t="str">
        <f t="shared" si="5"/>
        <v>Compliant</v>
      </c>
      <c r="F93" s="203">
        <f>'ID and Local Area'!$F40</f>
        <v>45352</v>
      </c>
      <c r="G93" s="294">
        <f>SUMIFS(I_Local_Res_2024!$O:$O, I_Local_Res_2024!$K:$K, "Y", I_Local_Res_2024!$G:$G, $A$88)*$G$90</f>
        <v>0</v>
      </c>
    </row>
    <row r="94" spans="1:7" ht="15" customHeight="1" x14ac:dyDescent="0.4">
      <c r="A94" s="203">
        <f>'ID and Local Area'!F41</f>
        <v>45383</v>
      </c>
      <c r="B94" s="223">
        <f>SUMIF(I_Local_Res_2024!$G:$G,$A$88,I_Local_Res_2024!$P:$P)+'LSE Allocations'!$E$93+$G94</f>
        <v>0</v>
      </c>
      <c r="C94" s="325"/>
      <c r="D94" s="159" t="str">
        <f t="shared" si="5"/>
        <v>Compliant</v>
      </c>
      <c r="F94" s="203">
        <f>'ID and Local Area'!$F41</f>
        <v>45383</v>
      </c>
      <c r="G94" s="294">
        <f>SUMIFS(I_Local_Res_2024!$P:$P, I_Local_Res_2024!$K:$K, "Y", I_Local_Res_2024!$G:$G, $A$88)*$G$90</f>
        <v>0</v>
      </c>
    </row>
    <row r="95" spans="1:7" ht="15" customHeight="1" x14ac:dyDescent="0.4">
      <c r="A95" s="203">
        <f>'ID and Local Area'!F42</f>
        <v>45413</v>
      </c>
      <c r="B95" s="223">
        <f>SUMIF(I_Local_Res_2024!$G:$G,$A$88,I_Local_Res_2024!$Q:$Q)+'LSE Allocations'!$E$93+$G95</f>
        <v>0</v>
      </c>
      <c r="C95" s="325"/>
      <c r="D95" s="159" t="str">
        <f t="shared" si="5"/>
        <v>Compliant</v>
      </c>
      <c r="F95" s="203">
        <f>'ID and Local Area'!$F42</f>
        <v>45413</v>
      </c>
      <c r="G95" s="294">
        <f>SUMIFS(I_Local_Res_2024!$Q:$Q, I_Local_Res_2024!$K:$K, "Y", I_Local_Res_2024!$G:$G, $A$88)*$G$90</f>
        <v>0</v>
      </c>
    </row>
    <row r="96" spans="1:7" ht="15" customHeight="1" x14ac:dyDescent="0.4">
      <c r="A96" s="203">
        <f>'ID and Local Area'!F43</f>
        <v>45444</v>
      </c>
      <c r="B96" s="223">
        <f>SUMIF(I_Local_Res_2024!$G:$G,$A$88,I_Local_Res_2024!$R:$R)+'LSE Allocations'!$E$93+$G96</f>
        <v>0</v>
      </c>
      <c r="C96" s="325"/>
      <c r="D96" s="159" t="str">
        <f t="shared" si="5"/>
        <v>Compliant</v>
      </c>
      <c r="F96" s="203">
        <f>'ID and Local Area'!$F43</f>
        <v>45444</v>
      </c>
      <c r="G96" s="294">
        <f>SUMIFS(I_Local_Res_2024!$R:$R, I_Local_Res_2024!$K:$K, "Y", I_Local_Res_2024!$G:$G, $A$88)*$G$90</f>
        <v>0</v>
      </c>
    </row>
    <row r="97" spans="1:7" ht="15" customHeight="1" x14ac:dyDescent="0.4">
      <c r="A97" s="203">
        <f>'ID and Local Area'!F44</f>
        <v>45474</v>
      </c>
      <c r="B97" s="223">
        <f>SUMIF(I_Local_Res_2024!$G:$G,$A$88,I_Local_Res_2024!$S:$S)+'LSE Allocations'!$E$93+$G97</f>
        <v>0</v>
      </c>
      <c r="C97" s="325"/>
      <c r="D97" s="159" t="str">
        <f t="shared" si="5"/>
        <v>Compliant</v>
      </c>
      <c r="F97" s="203">
        <f>'ID and Local Area'!$F44</f>
        <v>45474</v>
      </c>
      <c r="G97" s="294">
        <f>SUMIFS(I_Local_Res_2024!$S:$S, I_Local_Res_2024!$K:$K, "Y", I_Local_Res_2024!$G:$G, $A$88)*$G$90</f>
        <v>0</v>
      </c>
    </row>
    <row r="98" spans="1:7" ht="15" customHeight="1" x14ac:dyDescent="0.4">
      <c r="A98" s="203">
        <f>'ID and Local Area'!F45</f>
        <v>45505</v>
      </c>
      <c r="B98" s="223">
        <f>SUMIF(I_Local_Res_2024!$G:$G,$A$88,I_Local_Res_2024!$T:$T)+'LSE Allocations'!$E$93+$G98</f>
        <v>0</v>
      </c>
      <c r="C98" s="325"/>
      <c r="D98" s="159" t="str">
        <f t="shared" si="5"/>
        <v>Compliant</v>
      </c>
      <c r="F98" s="203">
        <f>'ID and Local Area'!$F45</f>
        <v>45505</v>
      </c>
      <c r="G98" s="294">
        <f>SUMIFS(I_Local_Res_2024!$T:$T, I_Local_Res_2024!$K:$K, "Y", I_Local_Res_2024!$G:$G, $A$88)*$G$90</f>
        <v>0</v>
      </c>
    </row>
    <row r="99" spans="1:7" ht="15" customHeight="1" x14ac:dyDescent="0.4">
      <c r="A99" s="203">
        <f>'ID and Local Area'!F46</f>
        <v>45536</v>
      </c>
      <c r="B99" s="223">
        <f>SUMIF(I_Local_Res_2024!$G:$G,$A$88,I_Local_Res_2024!$U:$U)+'LSE Allocations'!$E$93+$G99</f>
        <v>0</v>
      </c>
      <c r="C99" s="325"/>
      <c r="D99" s="159" t="str">
        <f t="shared" si="5"/>
        <v>Compliant</v>
      </c>
      <c r="F99" s="203">
        <f>'ID and Local Area'!$F46</f>
        <v>45536</v>
      </c>
      <c r="G99" s="294">
        <f>SUMIFS(I_Local_Res_2024!$U:$U, I_Local_Res_2024!$K:$K, "Y", I_Local_Res_2024!$G:$G, $A$88)*$G$90</f>
        <v>0</v>
      </c>
    </row>
    <row r="100" spans="1:7" ht="15" customHeight="1" x14ac:dyDescent="0.4">
      <c r="A100" s="203">
        <f>'ID and Local Area'!F47</f>
        <v>45566</v>
      </c>
      <c r="B100" s="223">
        <f>SUMIF(I_Local_Res_2024!$G:$G,$A$88,I_Local_Res_2024!$V:$V)+'LSE Allocations'!$E$93+$G100</f>
        <v>0</v>
      </c>
      <c r="C100" s="325"/>
      <c r="D100" s="159" t="str">
        <f t="shared" si="5"/>
        <v>Compliant</v>
      </c>
      <c r="F100" s="203">
        <f>'ID and Local Area'!$F47</f>
        <v>45566</v>
      </c>
      <c r="G100" s="294">
        <f>SUMIFS(I_Local_Res_2024!$V:$V, I_Local_Res_2024!$K:$K, "Y", I_Local_Res_2024!$G:$G, $A$88)*$G$90</f>
        <v>0</v>
      </c>
    </row>
    <row r="101" spans="1:7" ht="15" customHeight="1" x14ac:dyDescent="0.4">
      <c r="A101" s="203">
        <f>'ID and Local Area'!F48</f>
        <v>45597</v>
      </c>
      <c r="B101" s="223">
        <f>SUMIF(I_Local_Res_2024!$G:$G,$A$88,I_Local_Res_2024!$W:$W)+'LSE Allocations'!$E$93+$G101</f>
        <v>0</v>
      </c>
      <c r="C101" s="325"/>
      <c r="D101" s="159" t="str">
        <f t="shared" si="5"/>
        <v>Compliant</v>
      </c>
      <c r="F101" s="203">
        <f>'ID and Local Area'!$F48</f>
        <v>45597</v>
      </c>
      <c r="G101" s="294">
        <f>SUMIFS(I_Local_Res_2024!$W:$W, I_Local_Res_2024!$K:$K, "Y", I_Local_Res_2024!$G:$G, $A$88)*$G$90</f>
        <v>0</v>
      </c>
    </row>
    <row r="102" spans="1:7" ht="16.5" customHeight="1" x14ac:dyDescent="0.4">
      <c r="A102" s="203">
        <f>'ID and Local Area'!F49</f>
        <v>45627</v>
      </c>
      <c r="B102" s="223">
        <f>SUMIF(I_Local_Res_2024!$G:$G,$A$88,I_Local_Res_2024!$X:$X)+'LSE Allocations'!$E$93+$G102</f>
        <v>0</v>
      </c>
      <c r="C102" s="326"/>
      <c r="D102" s="159" t="str">
        <f t="shared" si="5"/>
        <v>Compliant</v>
      </c>
      <c r="F102" s="203">
        <f>'ID and Local Area'!$F49</f>
        <v>45627</v>
      </c>
      <c r="G102" s="294">
        <f>SUMIFS(I_Local_Res_2024!$X:$X, I_Local_Res_2024!$K:$K, "Y", I_Local_Res_2024!$G:$G, $A$88)*$G$90</f>
        <v>0</v>
      </c>
    </row>
    <row r="103" spans="1:7" ht="17.25" customHeight="1" thickBot="1" x14ac:dyDescent="0.45">
      <c r="A103" s="205"/>
      <c r="B103" s="50"/>
      <c r="C103" s="50"/>
      <c r="D103" s="51"/>
      <c r="E103" s="181"/>
      <c r="F103" s="181"/>
    </row>
    <row r="104" spans="1:7" ht="16.5" customHeight="1" thickBot="1" x14ac:dyDescent="0.45">
      <c r="A104" s="193" t="s">
        <v>2023</v>
      </c>
      <c r="B104" s="188"/>
      <c r="C104" s="188"/>
      <c r="D104" s="189"/>
    </row>
    <row r="105" spans="1:7" ht="50.1" customHeight="1" thickBot="1" x14ac:dyDescent="0.45">
      <c r="A105" s="321" t="str">
        <f>"Summary Table 7
Local RAR for "&amp;$A104&amp;" Local Area (MW)"</f>
        <v>Summary Table 7
Local RAR for Stockton Local Area (MW)</v>
      </c>
      <c r="B105" s="322"/>
      <c r="C105" s="322"/>
      <c r="D105" s="323"/>
    </row>
    <row r="106" spans="1:7" ht="75" customHeight="1" thickBot="1" x14ac:dyDescent="0.45">
      <c r="A106" s="168" t="s">
        <v>302</v>
      </c>
      <c r="B106" s="222" t="str">
        <f>"Total Procurement in "&amp;$A104&amp;" Local Area (Includes DR)"</f>
        <v>Total Procurement in Stockton Local Area (Includes DR)</v>
      </c>
      <c r="C106" s="172" t="str">
        <f>$A104&amp;" Local RAR -RMR and CAM"</f>
        <v>Stockton Local RAR -RMR and CAM</v>
      </c>
      <c r="D106" s="173" t="str">
        <f xml:space="preserve"> "Compliance Status:
'Compliant'  when "&amp; A104 &amp;"  Local RAR (net of RMR &amp; CAM allocations) is less than Monthly Total Procurement in that Area"</f>
        <v>Compliance Status:
'Compliant'  when Stockton  Local RAR (net of RMR &amp; CAM allocations) is less than Monthly Total Procurement in that Area</v>
      </c>
      <c r="F106" s="170" t="s">
        <v>2163</v>
      </c>
      <c r="G106" s="293">
        <v>0.03</v>
      </c>
    </row>
    <row r="107" spans="1:7" ht="18" customHeight="1" x14ac:dyDescent="0.4">
      <c r="A107" s="203">
        <f>'ID and Local Area'!F38</f>
        <v>45292</v>
      </c>
      <c r="B107" s="223">
        <f>SUMIF(I_Local_Res_2024!$G:$G,$A$104,I_Local_Res_2024!$M:$M)+'LSE Allocations'!$E$94+$G107</f>
        <v>0</v>
      </c>
      <c r="C107" s="224">
        <f>ROUND(VLOOKUP(A104,'LSE Allocations'!$J$107:$K$116,2,FALSE),0)</f>
        <v>0</v>
      </c>
      <c r="D107" s="159" t="str">
        <f>IF(B107-$C$107&gt;=0,"Compliant","Non-Compliant")</f>
        <v>Compliant</v>
      </c>
      <c r="F107" s="203">
        <f>'ID and Local Area'!$F38</f>
        <v>45292</v>
      </c>
      <c r="G107" s="294">
        <f>SUMIFS(I_Local_Res_2024!$M:$M, I_Local_Res_2024!$K:$K, "Y", I_Local_Res_2024!$G:$G, $A$104)*$G$106</f>
        <v>0</v>
      </c>
    </row>
    <row r="108" spans="1:7" ht="19.5" customHeight="1" x14ac:dyDescent="0.4">
      <c r="A108" s="203">
        <f>'ID and Local Area'!F39</f>
        <v>45323</v>
      </c>
      <c r="B108" s="223">
        <f>SUMIF(I_Local_Res_2024!$G:$G,$A$104,I_Local_Res_2024!$N:$N)+'LSE Allocations'!$E$94+$G108</f>
        <v>0</v>
      </c>
      <c r="C108" s="324"/>
      <c r="D108" s="159" t="str">
        <f t="shared" ref="D108:D118" si="6">IF(B108-$C$107&gt;=0,"Compliant","Non-Compliant")</f>
        <v>Compliant</v>
      </c>
      <c r="F108" s="203">
        <f>'ID and Local Area'!$F39</f>
        <v>45323</v>
      </c>
      <c r="G108" s="294">
        <f>SUMIFS(I_Local_Res_2024!$N:$N, I_Local_Res_2024!$K:$K, "Y", I_Local_Res_2024!$G:$G, $A$104)*$G$106</f>
        <v>0</v>
      </c>
    </row>
    <row r="109" spans="1:7" ht="19.5" customHeight="1" x14ac:dyDescent="0.4">
      <c r="A109" s="203">
        <f>'ID and Local Area'!F40</f>
        <v>45352</v>
      </c>
      <c r="B109" s="223">
        <f>SUMIF(I_Local_Res_2024!$G:$G,$A$104,I_Local_Res_2024!$O:$O)+'LSE Allocations'!$E$94+$G109</f>
        <v>0</v>
      </c>
      <c r="C109" s="325"/>
      <c r="D109" s="159" t="str">
        <f t="shared" si="6"/>
        <v>Compliant</v>
      </c>
      <c r="F109" s="203">
        <f>'ID and Local Area'!$F40</f>
        <v>45352</v>
      </c>
      <c r="G109" s="294">
        <f>SUMIFS(I_Local_Res_2024!$O:$O, I_Local_Res_2024!$K:$K, "Y", I_Local_Res_2024!$G:$G, $A$104)*$G$106</f>
        <v>0</v>
      </c>
    </row>
    <row r="110" spans="1:7" ht="18" customHeight="1" x14ac:dyDescent="0.4">
      <c r="A110" s="203">
        <f>'ID and Local Area'!F41</f>
        <v>45383</v>
      </c>
      <c r="B110" s="223">
        <f>SUMIF(I_Local_Res_2024!$G:$G,$A$104,I_Local_Res_2024!$P:$P)+'LSE Allocations'!$E$94+$G110</f>
        <v>0</v>
      </c>
      <c r="C110" s="325"/>
      <c r="D110" s="159" t="str">
        <f t="shared" si="6"/>
        <v>Compliant</v>
      </c>
      <c r="F110" s="203">
        <f>'ID and Local Area'!$F41</f>
        <v>45383</v>
      </c>
      <c r="G110" s="294">
        <f>SUMIFS(I_Local_Res_2024!$P:$P, I_Local_Res_2024!$K:$K, "Y", I_Local_Res_2024!$G:$G, $A$104)*$G$106</f>
        <v>0</v>
      </c>
    </row>
    <row r="111" spans="1:7" ht="15.75" customHeight="1" x14ac:dyDescent="0.4">
      <c r="A111" s="203">
        <f>'ID and Local Area'!F42</f>
        <v>45413</v>
      </c>
      <c r="B111" s="223">
        <f>SUMIF(I_Local_Res_2024!$G:$G,$A$104,I_Local_Res_2024!$Q:$Q)+'LSE Allocations'!$E$94+$G111</f>
        <v>0</v>
      </c>
      <c r="C111" s="325"/>
      <c r="D111" s="159" t="str">
        <f t="shared" si="6"/>
        <v>Compliant</v>
      </c>
      <c r="F111" s="203">
        <f>'ID and Local Area'!$F42</f>
        <v>45413</v>
      </c>
      <c r="G111" s="294">
        <f>SUMIFS(I_Local_Res_2024!$Q:$Q, I_Local_Res_2024!$K:$K, "Y", I_Local_Res_2024!$G:$G, $A$104)*$G$106</f>
        <v>0</v>
      </c>
    </row>
    <row r="112" spans="1:7" ht="16.5" customHeight="1" x14ac:dyDescent="0.4">
      <c r="A112" s="203">
        <f>'ID and Local Area'!F43</f>
        <v>45444</v>
      </c>
      <c r="B112" s="223">
        <f>SUMIF(I_Local_Res_2024!$G:$G,$A$104,I_Local_Res_2024!$R:$R)+'LSE Allocations'!$E$94+$G112</f>
        <v>0</v>
      </c>
      <c r="C112" s="325"/>
      <c r="D112" s="159" t="str">
        <f t="shared" si="6"/>
        <v>Compliant</v>
      </c>
      <c r="F112" s="203">
        <f>'ID and Local Area'!$F43</f>
        <v>45444</v>
      </c>
      <c r="G112" s="294">
        <f>SUMIFS(I_Local_Res_2024!$R:$R, I_Local_Res_2024!$K:$K, "Y", I_Local_Res_2024!$G:$G, $A$104)*$G$106</f>
        <v>0</v>
      </c>
    </row>
    <row r="113" spans="1:7" ht="15" x14ac:dyDescent="0.4">
      <c r="A113" s="203">
        <f>'ID and Local Area'!F44</f>
        <v>45474</v>
      </c>
      <c r="B113" s="223">
        <f>SUMIF(I_Local_Res_2024!$G:$G,$A$104,I_Local_Res_2024!$S:$S)+'LSE Allocations'!$E$94+$G113</f>
        <v>0</v>
      </c>
      <c r="C113" s="325"/>
      <c r="D113" s="159" t="str">
        <f t="shared" si="6"/>
        <v>Compliant</v>
      </c>
      <c r="F113" s="203">
        <f>'ID and Local Area'!$F44</f>
        <v>45474</v>
      </c>
      <c r="G113" s="294">
        <f>SUMIFS(I_Local_Res_2024!$S:$S, I_Local_Res_2024!$K:$K, "Y", I_Local_Res_2024!$G:$G, $A$104)*$G$106</f>
        <v>0</v>
      </c>
    </row>
    <row r="114" spans="1:7" ht="18" customHeight="1" x14ac:dyDescent="0.4">
      <c r="A114" s="203">
        <f>'ID and Local Area'!F45</f>
        <v>45505</v>
      </c>
      <c r="B114" s="223">
        <f>SUMIF(I_Local_Res_2024!$G:$G,$A$104,I_Local_Res_2024!$T:$T)+'LSE Allocations'!$E$94+$G114</f>
        <v>0</v>
      </c>
      <c r="C114" s="325"/>
      <c r="D114" s="159" t="str">
        <f t="shared" si="6"/>
        <v>Compliant</v>
      </c>
      <c r="F114" s="203">
        <f>'ID and Local Area'!$F45</f>
        <v>45505</v>
      </c>
      <c r="G114" s="294">
        <f>SUMIFS(I_Local_Res_2024!$T:$T, I_Local_Res_2024!$K:$K, "Y", I_Local_Res_2024!$G:$G, $A$104)*$G$106</f>
        <v>0</v>
      </c>
    </row>
    <row r="115" spans="1:7" ht="16.5" customHeight="1" x14ac:dyDescent="0.4">
      <c r="A115" s="203">
        <f>'ID and Local Area'!F46</f>
        <v>45536</v>
      </c>
      <c r="B115" s="223">
        <f>SUMIF(I_Local_Res_2024!$G:$G,$A$104,I_Local_Res_2024!$U:$U)+'LSE Allocations'!$E$94+$G115</f>
        <v>0</v>
      </c>
      <c r="C115" s="325"/>
      <c r="D115" s="159" t="str">
        <f t="shared" si="6"/>
        <v>Compliant</v>
      </c>
      <c r="F115" s="203">
        <f>'ID and Local Area'!$F46</f>
        <v>45536</v>
      </c>
      <c r="G115" s="294">
        <f>SUMIFS(I_Local_Res_2024!$U:$U, I_Local_Res_2024!$K:$K, "Y", I_Local_Res_2024!$G:$G, $A$104)*$G$106</f>
        <v>0</v>
      </c>
    </row>
    <row r="116" spans="1:7" ht="16.5" customHeight="1" x14ac:dyDescent="0.4">
      <c r="A116" s="203">
        <f>'ID and Local Area'!F47</f>
        <v>45566</v>
      </c>
      <c r="B116" s="223">
        <f>SUMIF(I_Local_Res_2024!$G:$G,$A$104,I_Local_Res_2024!$V:$V)+'LSE Allocations'!$E$94+$G116</f>
        <v>0</v>
      </c>
      <c r="C116" s="325"/>
      <c r="D116" s="159" t="str">
        <f t="shared" si="6"/>
        <v>Compliant</v>
      </c>
      <c r="F116" s="203">
        <f>'ID and Local Area'!$F47</f>
        <v>45566</v>
      </c>
      <c r="G116" s="294">
        <f>SUMIFS(I_Local_Res_2024!$V:$V, I_Local_Res_2024!$K:$K, "Y", I_Local_Res_2024!$G:$G, $A$104)*$G$106</f>
        <v>0</v>
      </c>
    </row>
    <row r="117" spans="1:7" ht="15" customHeight="1" x14ac:dyDescent="0.4">
      <c r="A117" s="203">
        <f>'ID and Local Area'!F48</f>
        <v>45597</v>
      </c>
      <c r="B117" s="223">
        <f>SUMIF(I_Local_Res_2024!$G:$G,$A$104,I_Local_Res_2024!$W:$W)+'LSE Allocations'!$E$94+$G117</f>
        <v>0</v>
      </c>
      <c r="C117" s="325"/>
      <c r="D117" s="159" t="str">
        <f t="shared" si="6"/>
        <v>Compliant</v>
      </c>
      <c r="F117" s="203">
        <f>'ID and Local Area'!$F48</f>
        <v>45597</v>
      </c>
      <c r="G117" s="294">
        <f>SUMIFS(I_Local_Res_2024!$W:$W, I_Local_Res_2024!$K:$K, "Y", I_Local_Res_2024!$G:$G, $A$104)*$G$106</f>
        <v>0</v>
      </c>
    </row>
    <row r="118" spans="1:7" ht="15.75" customHeight="1" x14ac:dyDescent="0.4">
      <c r="A118" s="203">
        <f>'ID and Local Area'!F49</f>
        <v>45627</v>
      </c>
      <c r="B118" s="223">
        <f>SUMIF(I_Local_Res_2024!$G:$G,$A$104,I_Local_Res_2024!$X:$X)+'LSE Allocations'!$E$94+$G118</f>
        <v>0</v>
      </c>
      <c r="C118" s="326"/>
      <c r="D118" s="159" t="str">
        <f t="shared" si="6"/>
        <v>Compliant</v>
      </c>
      <c r="F118" s="203">
        <f>'ID and Local Area'!$F49</f>
        <v>45627</v>
      </c>
      <c r="G118" s="294">
        <f>SUMIFS(I_Local_Res_2024!$X:$X, I_Local_Res_2024!$K:$K, "Y", I_Local_Res_2024!$G:$G, $A$104)*$G$106</f>
        <v>0</v>
      </c>
    </row>
    <row r="119" spans="1:7" ht="15.4" thickBot="1" x14ac:dyDescent="0.45">
      <c r="A119" s="205"/>
      <c r="B119" s="50"/>
      <c r="C119" s="50"/>
      <c r="D119" s="51"/>
      <c r="E119" s="181"/>
      <c r="F119" s="181"/>
    </row>
    <row r="120" spans="1:7" ht="15.75" customHeight="1" thickBot="1" x14ac:dyDescent="0.45">
      <c r="A120" s="193" t="s">
        <v>2024</v>
      </c>
      <c r="B120" s="188"/>
      <c r="C120" s="188"/>
      <c r="D120" s="189"/>
    </row>
    <row r="121" spans="1:7" ht="50.1" customHeight="1" thickBot="1" x14ac:dyDescent="0.45">
      <c r="A121" s="321" t="str">
        <f>"Summary Table 8
Local RAR for "&amp;$A120&amp;" Local Area (MW)"</f>
        <v>Summary Table 8
Local RAR for Kern Local Area (MW)</v>
      </c>
      <c r="B121" s="322"/>
      <c r="C121" s="322"/>
      <c r="D121" s="323"/>
    </row>
    <row r="122" spans="1:7" ht="86.25" customHeight="1" thickBot="1" x14ac:dyDescent="0.45">
      <c r="A122" s="168" t="s">
        <v>302</v>
      </c>
      <c r="B122" s="222" t="str">
        <f>"Total Procurement in "&amp;$A120&amp;" Local Area (Includes DR)"</f>
        <v>Total Procurement in Kern Local Area (Includes DR)</v>
      </c>
      <c r="C122" s="172" t="str">
        <f>$A120&amp;" Local RAR -RMR and CAM"</f>
        <v>Kern Local RAR -RMR and CAM</v>
      </c>
      <c r="D122" s="173" t="str">
        <f xml:space="preserve"> "Compliance Status:
'Compliant'  when "&amp; A120 &amp;"  Local RAR (net of RMR &amp; CAM allocations) is less than Monthly Total Procurement in that Area"</f>
        <v>Compliance Status:
'Compliant'  when Kern  Local RAR (net of RMR &amp; CAM allocations) is less than Monthly Total Procurement in that Area</v>
      </c>
      <c r="F122" s="170" t="s">
        <v>2163</v>
      </c>
      <c r="G122" s="293">
        <v>0.03</v>
      </c>
    </row>
    <row r="123" spans="1:7" ht="18" customHeight="1" x14ac:dyDescent="0.4">
      <c r="A123" s="203">
        <f>'ID and Local Area'!F38</f>
        <v>45292</v>
      </c>
      <c r="B123" s="223">
        <f>SUMIF(I_Local_Res_2024!$G:$G,$A$120,I_Local_Res_2024!$M:$M)+'LSE Allocations'!$E$95+$G123</f>
        <v>0</v>
      </c>
      <c r="C123" s="224">
        <f>ROUND(VLOOKUP(A120,'LSE Allocations'!$J$107:$K$116,2,FALSE),0)</f>
        <v>0</v>
      </c>
      <c r="D123" s="159" t="str">
        <f>IF(B123-$C$123&gt;=0,"Compliant","Non-Compliant")</f>
        <v>Compliant</v>
      </c>
      <c r="F123" s="203">
        <f>'ID and Local Area'!$F38</f>
        <v>45292</v>
      </c>
      <c r="G123" s="294">
        <f>SUMIFS(I_Local_Res_2024!$M:$M, I_Local_Res_2024!$K:$K, "Y", I_Local_Res_2024!$G:$G, $A$120)*$G$122</f>
        <v>0</v>
      </c>
    </row>
    <row r="124" spans="1:7" ht="15" customHeight="1" x14ac:dyDescent="0.4">
      <c r="A124" s="203">
        <f>'ID and Local Area'!F39</f>
        <v>45323</v>
      </c>
      <c r="B124" s="223">
        <f>SUMIF(I_Local_Res_2024!$G:$G,$A$120,I_Local_Res_2024!$N:$N)+'LSE Allocations'!$E$95+$G124</f>
        <v>0</v>
      </c>
      <c r="C124" s="324"/>
      <c r="D124" s="159" t="str">
        <f t="shared" ref="D124:D134" si="7">IF(B124-$C$123&gt;=0,"Compliant","Non-Compliant")</f>
        <v>Compliant</v>
      </c>
      <c r="F124" s="203">
        <f>'ID and Local Area'!$F39</f>
        <v>45323</v>
      </c>
      <c r="G124" s="294">
        <f>SUMIFS(I_Local_Res_2024!$N:$N, I_Local_Res_2024!$K:$K, "Y", I_Local_Res_2024!$G:$G, $A$120)*$G$122</f>
        <v>0</v>
      </c>
    </row>
    <row r="125" spans="1:7" ht="18.75" customHeight="1" x14ac:dyDescent="0.4">
      <c r="A125" s="203">
        <f>'ID and Local Area'!F40</f>
        <v>45352</v>
      </c>
      <c r="B125" s="223">
        <f>SUMIF(I_Local_Res_2024!$G:$G,$A$120,I_Local_Res_2024!$O:$O)+'LSE Allocations'!$E$95+$G125</f>
        <v>0</v>
      </c>
      <c r="C125" s="325"/>
      <c r="D125" s="159" t="str">
        <f t="shared" si="7"/>
        <v>Compliant</v>
      </c>
      <c r="F125" s="203">
        <f>'ID and Local Area'!$F40</f>
        <v>45352</v>
      </c>
      <c r="G125" s="294">
        <f>SUMIFS(I_Local_Res_2024!$O:$O, I_Local_Res_2024!$K:$K, "Y", I_Local_Res_2024!$G:$G, $A$120)*$G$122</f>
        <v>0</v>
      </c>
    </row>
    <row r="126" spans="1:7" ht="18" customHeight="1" x14ac:dyDescent="0.4">
      <c r="A126" s="203">
        <f>'ID and Local Area'!F41</f>
        <v>45383</v>
      </c>
      <c r="B126" s="223">
        <f>SUMIF(I_Local_Res_2024!$G:$G,$A$120,I_Local_Res_2024!$P:$P)+'LSE Allocations'!$E$95+$G126</f>
        <v>0</v>
      </c>
      <c r="C126" s="325"/>
      <c r="D126" s="159" t="str">
        <f t="shared" si="7"/>
        <v>Compliant</v>
      </c>
      <c r="F126" s="203">
        <f>'ID and Local Area'!$F41</f>
        <v>45383</v>
      </c>
      <c r="G126" s="294">
        <f>SUMIFS(I_Local_Res_2024!$P:$P, I_Local_Res_2024!$K:$K, "Y", I_Local_Res_2024!$G:$G, $A$120)*$G$122</f>
        <v>0</v>
      </c>
    </row>
    <row r="127" spans="1:7" ht="15.75" customHeight="1" x14ac:dyDescent="0.4">
      <c r="A127" s="203">
        <f>'ID and Local Area'!F42</f>
        <v>45413</v>
      </c>
      <c r="B127" s="223">
        <f>SUMIF(I_Local_Res_2024!$G:$G,$A$120,I_Local_Res_2024!$Q:$Q)+'LSE Allocations'!$E$95+$G127</f>
        <v>0</v>
      </c>
      <c r="C127" s="325"/>
      <c r="D127" s="159" t="str">
        <f t="shared" si="7"/>
        <v>Compliant</v>
      </c>
      <c r="F127" s="203">
        <f>'ID and Local Area'!$F42</f>
        <v>45413</v>
      </c>
      <c r="G127" s="294">
        <f>SUMIFS(I_Local_Res_2024!$Q:$Q, I_Local_Res_2024!$K:$K, "Y", I_Local_Res_2024!$G:$G, $A$120)*$G$122</f>
        <v>0</v>
      </c>
    </row>
    <row r="128" spans="1:7" ht="16.5" customHeight="1" x14ac:dyDescent="0.4">
      <c r="A128" s="203">
        <f>'ID and Local Area'!F43</f>
        <v>45444</v>
      </c>
      <c r="B128" s="223">
        <f>SUMIF(I_Local_Res_2024!$G:$G,$A$120,I_Local_Res_2024!$R:$R)+'LSE Allocations'!$E$95+$G128</f>
        <v>0</v>
      </c>
      <c r="C128" s="325"/>
      <c r="D128" s="159" t="str">
        <f t="shared" si="7"/>
        <v>Compliant</v>
      </c>
      <c r="F128" s="203">
        <f>'ID and Local Area'!$F43</f>
        <v>45444</v>
      </c>
      <c r="G128" s="294">
        <f>SUMIFS(I_Local_Res_2024!$R:$R, I_Local_Res_2024!$K:$K, "Y", I_Local_Res_2024!$G:$G, $A$120)*$G$122</f>
        <v>0</v>
      </c>
    </row>
    <row r="129" spans="1:7" ht="16.5" customHeight="1" x14ac:dyDescent="0.4">
      <c r="A129" s="203">
        <f>'ID and Local Area'!F44</f>
        <v>45474</v>
      </c>
      <c r="B129" s="223">
        <f>SUMIF(I_Local_Res_2024!$G:$G,$A$120,I_Local_Res_2024!$S:$S)+'LSE Allocations'!$E$95+$G129</f>
        <v>0</v>
      </c>
      <c r="C129" s="325"/>
      <c r="D129" s="159" t="str">
        <f t="shared" si="7"/>
        <v>Compliant</v>
      </c>
      <c r="F129" s="203">
        <f>'ID and Local Area'!$F44</f>
        <v>45474</v>
      </c>
      <c r="G129" s="294">
        <f>SUMIFS(I_Local_Res_2024!$S:$S, I_Local_Res_2024!$K:$K, "Y", I_Local_Res_2024!$G:$G, $A$120)*$G$122</f>
        <v>0</v>
      </c>
    </row>
    <row r="130" spans="1:7" ht="18" customHeight="1" x14ac:dyDescent="0.4">
      <c r="A130" s="203">
        <f>'ID and Local Area'!F45</f>
        <v>45505</v>
      </c>
      <c r="B130" s="223">
        <f>SUMIF(I_Local_Res_2024!$G:$G,$A$120,I_Local_Res_2024!$T:$T)+'LSE Allocations'!$E$95+$G130</f>
        <v>0</v>
      </c>
      <c r="C130" s="325"/>
      <c r="D130" s="159" t="str">
        <f t="shared" si="7"/>
        <v>Compliant</v>
      </c>
      <c r="F130" s="203">
        <f>'ID and Local Area'!$F45</f>
        <v>45505</v>
      </c>
      <c r="G130" s="294">
        <f>SUMIFS(I_Local_Res_2024!$T:$T, I_Local_Res_2024!$K:$K, "Y", I_Local_Res_2024!$G:$G, $A$120)*$G$122</f>
        <v>0</v>
      </c>
    </row>
    <row r="131" spans="1:7" ht="15" x14ac:dyDescent="0.4">
      <c r="A131" s="203">
        <f>'ID and Local Area'!F46</f>
        <v>45536</v>
      </c>
      <c r="B131" s="223">
        <f>SUMIF(I_Local_Res_2024!$G:$G,$A$120,I_Local_Res_2024!$U:$U)+'LSE Allocations'!$E$95+$G131</f>
        <v>0</v>
      </c>
      <c r="C131" s="325"/>
      <c r="D131" s="159" t="str">
        <f t="shared" si="7"/>
        <v>Compliant</v>
      </c>
      <c r="F131" s="203">
        <f>'ID and Local Area'!$F46</f>
        <v>45536</v>
      </c>
      <c r="G131" s="294">
        <f>SUMIFS(I_Local_Res_2024!$U:$U, I_Local_Res_2024!$K:$K, "Y", I_Local_Res_2024!$G:$G, $A$120)*$G$122</f>
        <v>0</v>
      </c>
    </row>
    <row r="132" spans="1:7" ht="15.75" customHeight="1" x14ac:dyDescent="0.4">
      <c r="A132" s="203">
        <f>'ID and Local Area'!F47</f>
        <v>45566</v>
      </c>
      <c r="B132" s="223">
        <f>SUMIF(I_Local_Res_2024!$G:$G,$A$120,I_Local_Res_2024!$V:$V)+'LSE Allocations'!$E$95+$G132</f>
        <v>0</v>
      </c>
      <c r="C132" s="325"/>
      <c r="D132" s="159" t="str">
        <f t="shared" si="7"/>
        <v>Compliant</v>
      </c>
      <c r="F132" s="203">
        <f>'ID and Local Area'!$F47</f>
        <v>45566</v>
      </c>
      <c r="G132" s="294">
        <f>SUMIFS(I_Local_Res_2024!$V:$V, I_Local_Res_2024!$K:$K, "Y", I_Local_Res_2024!$G:$G, $A$120)*$G$122</f>
        <v>0</v>
      </c>
    </row>
    <row r="133" spans="1:7" ht="18" customHeight="1" x14ac:dyDescent="0.4">
      <c r="A133" s="203">
        <f>'ID and Local Area'!F48</f>
        <v>45597</v>
      </c>
      <c r="B133" s="223">
        <f>SUMIF(I_Local_Res_2024!$G:$G,$A$120,I_Local_Res_2024!$W:$W)+'LSE Allocations'!$E$95+$G133</f>
        <v>0</v>
      </c>
      <c r="C133" s="325"/>
      <c r="D133" s="159" t="str">
        <f t="shared" si="7"/>
        <v>Compliant</v>
      </c>
      <c r="F133" s="203">
        <f>'ID and Local Area'!$F48</f>
        <v>45597</v>
      </c>
      <c r="G133" s="294">
        <f>SUMIFS(I_Local_Res_2024!$W:$W, I_Local_Res_2024!$K:$K, "Y", I_Local_Res_2024!$G:$G, $A$120)*$G$122</f>
        <v>0</v>
      </c>
    </row>
    <row r="134" spans="1:7" ht="18" customHeight="1" x14ac:dyDescent="0.4">
      <c r="A134" s="203">
        <f>'ID and Local Area'!F49</f>
        <v>45627</v>
      </c>
      <c r="B134" s="223">
        <f>SUMIF(I_Local_Res_2024!$G:$G,$A$120,I_Local_Res_2024!$X:$X)+'LSE Allocations'!$E$95+$G134</f>
        <v>0</v>
      </c>
      <c r="C134" s="326"/>
      <c r="D134" s="159" t="str">
        <f t="shared" si="7"/>
        <v>Compliant</v>
      </c>
      <c r="F134" s="203">
        <f>'ID and Local Area'!$F49</f>
        <v>45627</v>
      </c>
      <c r="G134" s="294">
        <f>SUMIFS(I_Local_Res_2024!$X:$X, I_Local_Res_2024!$K:$K, "Y", I_Local_Res_2024!$G:$G, $A$120)*$G$122</f>
        <v>0</v>
      </c>
    </row>
    <row r="135" spans="1:7" ht="13.5" customHeight="1" thickBot="1" x14ac:dyDescent="0.45">
      <c r="A135" s="205"/>
      <c r="B135" s="50"/>
      <c r="C135" s="50"/>
      <c r="D135" s="51"/>
      <c r="E135" s="181"/>
      <c r="F135" s="181"/>
    </row>
    <row r="136" spans="1:7" ht="15.75" customHeight="1" thickBot="1" x14ac:dyDescent="0.45">
      <c r="A136" s="193" t="s">
        <v>2025</v>
      </c>
      <c r="B136" s="188"/>
      <c r="C136" s="188"/>
      <c r="D136" s="189"/>
    </row>
    <row r="137" spans="1:7" ht="50.1" customHeight="1" thickBot="1" x14ac:dyDescent="0.45">
      <c r="A137" s="321" t="str">
        <f>"Summary Table 9
Local RAR for "&amp;$A136&amp;" Local Area (MW)"</f>
        <v>Summary Table 9
Local RAR for Humboldt Local Area (MW)</v>
      </c>
      <c r="B137" s="322"/>
      <c r="C137" s="322"/>
      <c r="D137" s="323"/>
    </row>
    <row r="138" spans="1:7" ht="89.25" customHeight="1" thickBot="1" x14ac:dyDescent="0.45">
      <c r="A138" s="168" t="s">
        <v>302</v>
      </c>
      <c r="B138" s="222" t="str">
        <f>"Total Procurement in "&amp;$A136&amp;" Local Area (Includes DR)"</f>
        <v>Total Procurement in Humboldt Local Area (Includes DR)</v>
      </c>
      <c r="C138" s="172" t="str">
        <f>$A136&amp;" Local RAR -RMR and CAM"</f>
        <v>Humboldt Local RAR -RMR and CAM</v>
      </c>
      <c r="D138" s="173" t="str">
        <f xml:space="preserve"> "Compliance Status:
'Compliant'  when "&amp; A136 &amp;"  Local RAR (net of RMR &amp; CAM allocations) is less than Monthly Total Procurement in that Area"</f>
        <v>Compliance Status:
'Compliant'  when Humboldt  Local RAR (net of RMR &amp; CAM allocations) is less than Monthly Total Procurement in that Area</v>
      </c>
      <c r="F138" s="170" t="s">
        <v>2163</v>
      </c>
      <c r="G138" s="293">
        <v>0.03</v>
      </c>
    </row>
    <row r="139" spans="1:7" ht="16.5" customHeight="1" x14ac:dyDescent="0.4">
      <c r="A139" s="203">
        <f>'ID and Local Area'!F38</f>
        <v>45292</v>
      </c>
      <c r="B139" s="223">
        <f>SUMIF(I_Local_Res_2024!$G:$G,$A$136,I_Local_Res_2024!$M:$M)+'LSE Allocations'!$E$96+$G139</f>
        <v>0</v>
      </c>
      <c r="C139" s="224">
        <f>ROUND(VLOOKUP(A136,'LSE Allocations'!$J$107:$K$116,2,FALSE),0)</f>
        <v>0</v>
      </c>
      <c r="D139" s="159" t="str">
        <f>IF(B139-$C$139&gt;=0,"Compliant","Non-Compliant")</f>
        <v>Compliant</v>
      </c>
      <c r="F139" s="203">
        <f>'ID and Local Area'!$F38</f>
        <v>45292</v>
      </c>
      <c r="G139" s="294">
        <f>SUMIFS(I_Local_Res_2024!$M:$M, I_Local_Res_2024!$K:$K, "Y", I_Local_Res_2024!$G:$G, $A$136)*$G$138</f>
        <v>0</v>
      </c>
    </row>
    <row r="140" spans="1:7" ht="17.75" customHeight="1" x14ac:dyDescent="0.4">
      <c r="A140" s="203">
        <f>'ID and Local Area'!F39</f>
        <v>45323</v>
      </c>
      <c r="B140" s="223">
        <f>SUMIF(I_Local_Res_2024!$G:$G,$A$136,I_Local_Res_2024!$N:$N)+'LSE Allocations'!$E$96+$G140</f>
        <v>0</v>
      </c>
      <c r="C140" s="324"/>
      <c r="D140" s="159" t="str">
        <f t="shared" ref="D140:D150" si="8">IF(B140-$C$139&gt;=0,"Compliant","Non-Compliant")</f>
        <v>Compliant</v>
      </c>
      <c r="F140" s="203">
        <f>'ID and Local Area'!$F39</f>
        <v>45323</v>
      </c>
      <c r="G140" s="294">
        <f>SUMIFS(I_Local_Res_2024!$N:$N, I_Local_Res_2024!$K:$K, "Y", I_Local_Res_2024!$G:$G, $A$136)*$G$138</f>
        <v>0</v>
      </c>
    </row>
    <row r="141" spans="1:7" ht="18" customHeight="1" x14ac:dyDescent="0.4">
      <c r="A141" s="203">
        <f>'ID and Local Area'!F40</f>
        <v>45352</v>
      </c>
      <c r="B141" s="223">
        <f>SUMIF(I_Local_Res_2024!$G:$G,$A$136,I_Local_Res_2024!$O:$O)+'LSE Allocations'!$E$96+$G141</f>
        <v>0</v>
      </c>
      <c r="C141" s="325"/>
      <c r="D141" s="159" t="str">
        <f t="shared" si="8"/>
        <v>Compliant</v>
      </c>
      <c r="F141" s="203">
        <f>'ID and Local Area'!$F40</f>
        <v>45352</v>
      </c>
      <c r="G141" s="294">
        <f>SUMIFS(I_Local_Res_2024!$O:$O, I_Local_Res_2024!$K:$K, "Y", I_Local_Res_2024!$G:$G, $A$136)*$G$138</f>
        <v>0</v>
      </c>
    </row>
    <row r="142" spans="1:7" ht="16.5" customHeight="1" x14ac:dyDescent="0.4">
      <c r="A142" s="203">
        <f>'ID and Local Area'!F41</f>
        <v>45383</v>
      </c>
      <c r="B142" s="223">
        <f>SUMIF(I_Local_Res_2024!$G:$G,$A$136,I_Local_Res_2024!$P:$P)+'LSE Allocations'!$E$96+$G142</f>
        <v>0</v>
      </c>
      <c r="C142" s="325"/>
      <c r="D142" s="159" t="str">
        <f t="shared" si="8"/>
        <v>Compliant</v>
      </c>
      <c r="F142" s="203">
        <f>'ID and Local Area'!$F41</f>
        <v>45383</v>
      </c>
      <c r="G142" s="294">
        <f>SUMIFS(I_Local_Res_2024!$P:$P, I_Local_Res_2024!$K:$K, "Y", I_Local_Res_2024!$G:$G, $A$136)*$G$138</f>
        <v>0</v>
      </c>
    </row>
    <row r="143" spans="1:7" ht="18" customHeight="1" x14ac:dyDescent="0.4">
      <c r="A143" s="203">
        <f>'ID and Local Area'!F42</f>
        <v>45413</v>
      </c>
      <c r="B143" s="223">
        <f>SUMIF(I_Local_Res_2024!$G:$G,$A$136,I_Local_Res_2024!$Q:$Q)+'LSE Allocations'!$E$96+$G143</f>
        <v>0</v>
      </c>
      <c r="C143" s="325"/>
      <c r="D143" s="159" t="str">
        <f t="shared" si="8"/>
        <v>Compliant</v>
      </c>
      <c r="F143" s="203">
        <f>'ID and Local Area'!$F42</f>
        <v>45413</v>
      </c>
      <c r="G143" s="294">
        <f>SUMIFS(I_Local_Res_2024!$Q:$Q, I_Local_Res_2024!$K:$K, "Y", I_Local_Res_2024!$G:$G, $A$136)*$G$138</f>
        <v>0</v>
      </c>
    </row>
    <row r="144" spans="1:7" ht="15" x14ac:dyDescent="0.4">
      <c r="A144" s="203">
        <f>'ID and Local Area'!F43</f>
        <v>45444</v>
      </c>
      <c r="B144" s="223">
        <f>SUMIF(I_Local_Res_2024!$G:$G,$A$136,I_Local_Res_2024!$R:$R)+'LSE Allocations'!$E$96+$G144</f>
        <v>0</v>
      </c>
      <c r="C144" s="325"/>
      <c r="D144" s="159" t="str">
        <f t="shared" si="8"/>
        <v>Compliant</v>
      </c>
      <c r="F144" s="203">
        <f>'ID and Local Area'!$F43</f>
        <v>45444</v>
      </c>
      <c r="G144" s="294">
        <f>SUMIFS(I_Local_Res_2024!$R:$R, I_Local_Res_2024!$K:$K, "Y", I_Local_Res_2024!$G:$G, $A$136)*$G$138</f>
        <v>0</v>
      </c>
    </row>
    <row r="145" spans="1:7" ht="15" customHeight="1" x14ac:dyDescent="0.4">
      <c r="A145" s="203">
        <f>'ID and Local Area'!F44</f>
        <v>45474</v>
      </c>
      <c r="B145" s="223">
        <f>SUMIF(I_Local_Res_2024!$G:$G,$A$136,I_Local_Res_2024!$S:$S)+'LSE Allocations'!$E$96+$G145</f>
        <v>0</v>
      </c>
      <c r="C145" s="325"/>
      <c r="D145" s="159" t="str">
        <f t="shared" si="8"/>
        <v>Compliant</v>
      </c>
      <c r="F145" s="203">
        <f>'ID and Local Area'!$F44</f>
        <v>45474</v>
      </c>
      <c r="G145" s="294">
        <f>SUMIFS(I_Local_Res_2024!$S:$S, I_Local_Res_2024!$K:$K, "Y", I_Local_Res_2024!$G:$G, $A$136)*$G$138</f>
        <v>0</v>
      </c>
    </row>
    <row r="146" spans="1:7" ht="15" customHeight="1" x14ac:dyDescent="0.4">
      <c r="A146" s="203">
        <f>'ID and Local Area'!F45</f>
        <v>45505</v>
      </c>
      <c r="B146" s="223">
        <f>SUMIF(I_Local_Res_2024!$G:$G,$A$136,I_Local_Res_2024!$T:$T)+'LSE Allocations'!$E$96+$G146</f>
        <v>0</v>
      </c>
      <c r="C146" s="325"/>
      <c r="D146" s="159" t="str">
        <f t="shared" si="8"/>
        <v>Compliant</v>
      </c>
      <c r="F146" s="203">
        <f>'ID and Local Area'!$F45</f>
        <v>45505</v>
      </c>
      <c r="G146" s="294">
        <f>SUMIFS(I_Local_Res_2024!$T:$T, I_Local_Res_2024!$K:$K, "Y", I_Local_Res_2024!$G:$G, $A$136)*$G$138</f>
        <v>0</v>
      </c>
    </row>
    <row r="147" spans="1:7" ht="14.25" customHeight="1" x14ac:dyDescent="0.4">
      <c r="A147" s="203">
        <f>'ID and Local Area'!F46</f>
        <v>45536</v>
      </c>
      <c r="B147" s="223">
        <f>SUMIF(I_Local_Res_2024!$G:$G,$A$136,I_Local_Res_2024!$U:$U)+'LSE Allocations'!$E$96+$G147</f>
        <v>0</v>
      </c>
      <c r="C147" s="325"/>
      <c r="D147" s="159" t="str">
        <f t="shared" si="8"/>
        <v>Compliant</v>
      </c>
      <c r="F147" s="203">
        <f>'ID and Local Area'!$F46</f>
        <v>45536</v>
      </c>
      <c r="G147" s="294">
        <f>SUMIFS(I_Local_Res_2024!$U:$U, I_Local_Res_2024!$K:$K, "Y", I_Local_Res_2024!$G:$G, $A$136)*$G$138</f>
        <v>0</v>
      </c>
    </row>
    <row r="148" spans="1:7" ht="15.75" customHeight="1" x14ac:dyDescent="0.4">
      <c r="A148" s="203">
        <f>'ID and Local Area'!F47</f>
        <v>45566</v>
      </c>
      <c r="B148" s="223">
        <f>SUMIF(I_Local_Res_2024!$G:$G,$A$136,I_Local_Res_2024!$V:$V)+'LSE Allocations'!$E$96+$G148</f>
        <v>0</v>
      </c>
      <c r="C148" s="325"/>
      <c r="D148" s="159" t="str">
        <f t="shared" si="8"/>
        <v>Compliant</v>
      </c>
      <c r="F148" s="203">
        <f>'ID and Local Area'!$F47</f>
        <v>45566</v>
      </c>
      <c r="G148" s="294">
        <f>SUMIFS(I_Local_Res_2024!$V:$V, I_Local_Res_2024!$K:$K, "Y", I_Local_Res_2024!$G:$G, $A$136)*$G$138</f>
        <v>0</v>
      </c>
    </row>
    <row r="149" spans="1:7" ht="16.5" customHeight="1" x14ac:dyDescent="0.4">
      <c r="A149" s="203">
        <f>'ID and Local Area'!F48</f>
        <v>45597</v>
      </c>
      <c r="B149" s="223">
        <f>SUMIF(I_Local_Res_2024!$G:$G,$A$136,I_Local_Res_2024!$W:$W)+'LSE Allocations'!$E$96+$G149</f>
        <v>0</v>
      </c>
      <c r="C149" s="325"/>
      <c r="D149" s="159" t="str">
        <f t="shared" si="8"/>
        <v>Compliant</v>
      </c>
      <c r="F149" s="203">
        <f>'ID and Local Area'!$F48</f>
        <v>45597</v>
      </c>
      <c r="G149" s="294">
        <f>SUMIFS(I_Local_Res_2024!$W:$W, I_Local_Res_2024!$K:$K, "Y", I_Local_Res_2024!$G:$G, $A$136)*$G$138</f>
        <v>0</v>
      </c>
    </row>
    <row r="150" spans="1:7" ht="15" x14ac:dyDescent="0.4">
      <c r="A150" s="203">
        <f>'ID and Local Area'!F49</f>
        <v>45627</v>
      </c>
      <c r="B150" s="223">
        <f>SUMIF(I_Local_Res_2024!$G:$G,$A$136,I_Local_Res_2024!$X:$X)+'LSE Allocations'!$E$96+$G150</f>
        <v>0</v>
      </c>
      <c r="C150" s="326"/>
      <c r="D150" s="159" t="str">
        <f t="shared" si="8"/>
        <v>Compliant</v>
      </c>
      <c r="F150" s="203">
        <f>'ID and Local Area'!$F49</f>
        <v>45627</v>
      </c>
      <c r="G150" s="294">
        <f>SUMIFS(I_Local_Res_2024!$X:$X, I_Local_Res_2024!$K:$K, "Y", I_Local_Res_2024!$G:$G, $A$136)*$G$138</f>
        <v>0</v>
      </c>
    </row>
    <row r="151" spans="1:7" ht="15" customHeight="1" thickBot="1" x14ac:dyDescent="0.45">
      <c r="A151" s="205"/>
      <c r="B151" s="50"/>
      <c r="C151" s="50"/>
      <c r="D151" s="51"/>
      <c r="E151" s="181"/>
      <c r="F151" s="181"/>
    </row>
    <row r="152" spans="1:7" ht="19.5" customHeight="1" thickBot="1" x14ac:dyDescent="0.45">
      <c r="A152" s="193" t="s">
        <v>2026</v>
      </c>
      <c r="B152" s="188"/>
      <c r="C152" s="188"/>
      <c r="D152" s="189"/>
    </row>
    <row r="153" spans="1:7" ht="50.1" customHeight="1" thickBot="1" x14ac:dyDescent="0.45">
      <c r="A153" s="321" t="str">
        <f>"Summary Table 10
Local RAR for "&amp;$A152&amp;" Local Area (MW)"</f>
        <v>Summary Table 10
Local RAR for NCNB Local Area (MW)</v>
      </c>
      <c r="B153" s="322"/>
      <c r="C153" s="322"/>
      <c r="D153" s="323"/>
    </row>
    <row r="154" spans="1:7" ht="72.75" customHeight="1" thickBot="1" x14ac:dyDescent="0.45">
      <c r="A154" s="168" t="s">
        <v>302</v>
      </c>
      <c r="B154" s="222" t="str">
        <f>"Total Procurement in "&amp;$A152&amp;" Local Area (Includes DR)"</f>
        <v>Total Procurement in NCNB Local Area (Includes DR)</v>
      </c>
      <c r="C154" s="172" t="str">
        <f>$A152&amp;" Local RAR -RMR and CAM"</f>
        <v>NCNB Local RAR -RMR and CAM</v>
      </c>
      <c r="D154" s="173" t="str">
        <f xml:space="preserve"> "Compliance Status:
'Compliant'  when "&amp; A152 &amp;"  Local RAR (net of RMR &amp; CAM allocations) is less than Monthly Total Procurement in that Area"</f>
        <v>Compliance Status:
'Compliant'  when NCNB  Local RAR (net of RMR &amp; CAM allocations) is less than Monthly Total Procurement in that Area</v>
      </c>
      <c r="F154" s="170" t="s">
        <v>2163</v>
      </c>
      <c r="G154" s="293">
        <v>0.03</v>
      </c>
    </row>
    <row r="155" spans="1:7" ht="16.5" customHeight="1" x14ac:dyDescent="0.4">
      <c r="A155" s="203">
        <f>'ID and Local Area'!F38</f>
        <v>45292</v>
      </c>
      <c r="B155" s="223">
        <f>SUMIF(I_Local_Res_2024!$G:$G,$A$152,I_Local_Res_2024!$M:$M)+'LSE Allocations'!$E$97+$G155</f>
        <v>0</v>
      </c>
      <c r="C155" s="224">
        <f>ROUND(VLOOKUP(A152,'LSE Allocations'!$J$107:$K$116,2,FALSE),0)</f>
        <v>0</v>
      </c>
      <c r="D155" s="159" t="str">
        <f>IF(B155-$C$155&gt;=0,"Compliant","Non-Compliant")</f>
        <v>Compliant</v>
      </c>
      <c r="F155" s="203">
        <f>'ID and Local Area'!$F38</f>
        <v>45292</v>
      </c>
      <c r="G155" s="294">
        <f>SUMIFS(I_Local_Res_2024!$M:$M, I_Local_Res_2024!$K:$K, "Y", I_Local_Res_2024!$G:$G, $A$152)*$G$154</f>
        <v>0</v>
      </c>
    </row>
    <row r="156" spans="1:7" ht="15" x14ac:dyDescent="0.4">
      <c r="A156" s="203">
        <f>'ID and Local Area'!F39</f>
        <v>45323</v>
      </c>
      <c r="B156" s="223">
        <f>SUMIF(I_Local_Res_2024!$G:$G,$A$152,I_Local_Res_2024!$N:$N)+'LSE Allocations'!$E$97+$G156</f>
        <v>0</v>
      </c>
      <c r="C156" s="324"/>
      <c r="D156" s="159" t="str">
        <f t="shared" ref="D156:D166" si="9">IF(B156-$C$155&gt;=0,"Compliant","Non-Compliant")</f>
        <v>Compliant</v>
      </c>
      <c r="F156" s="203">
        <f>'ID and Local Area'!$F39</f>
        <v>45323</v>
      </c>
      <c r="G156" s="294">
        <f>SUMIFS(I_Local_Res_2024!$N:$N, I_Local_Res_2024!$K:$K, "Y", I_Local_Res_2024!$G:$G, $A$152)*$G$154</f>
        <v>0</v>
      </c>
    </row>
    <row r="157" spans="1:7" ht="15.75" customHeight="1" x14ac:dyDescent="0.4">
      <c r="A157" s="203">
        <f>'ID and Local Area'!F40</f>
        <v>45352</v>
      </c>
      <c r="B157" s="223">
        <f>SUMIF(I_Local_Res_2024!$G:$G,$A$152,I_Local_Res_2024!$O:$O)+'LSE Allocations'!$E$97+$G157</f>
        <v>0</v>
      </c>
      <c r="C157" s="325"/>
      <c r="D157" s="159" t="str">
        <f t="shared" si="9"/>
        <v>Compliant</v>
      </c>
      <c r="F157" s="203">
        <f>'ID and Local Area'!$F40</f>
        <v>45352</v>
      </c>
      <c r="G157" s="294">
        <f>SUMIFS(I_Local_Res_2024!$O:$O, I_Local_Res_2024!$K:$K, "Y", I_Local_Res_2024!$G:$G, $A$152)*$G$154</f>
        <v>0</v>
      </c>
    </row>
    <row r="158" spans="1:7" ht="14.25" customHeight="1" x14ac:dyDescent="0.4">
      <c r="A158" s="203">
        <f>'ID and Local Area'!F41</f>
        <v>45383</v>
      </c>
      <c r="B158" s="223">
        <f>SUMIF(I_Local_Res_2024!$G:$G,$A$152,I_Local_Res_2024!$P:$P)+'LSE Allocations'!$E$97+$G158</f>
        <v>0</v>
      </c>
      <c r="C158" s="325"/>
      <c r="D158" s="159" t="str">
        <f t="shared" si="9"/>
        <v>Compliant</v>
      </c>
      <c r="F158" s="203">
        <f>'ID and Local Area'!$F41</f>
        <v>45383</v>
      </c>
      <c r="G158" s="294">
        <f>SUMIFS(I_Local_Res_2024!$P:$P, I_Local_Res_2024!$K:$K, "Y", I_Local_Res_2024!$G:$G, $A$152)*$G$154</f>
        <v>0</v>
      </c>
    </row>
    <row r="159" spans="1:7" ht="15" customHeight="1" x14ac:dyDescent="0.4">
      <c r="A159" s="203">
        <f>'ID and Local Area'!F42</f>
        <v>45413</v>
      </c>
      <c r="B159" s="223">
        <f>SUMIF(I_Local_Res_2024!$G:$G,$A$152,I_Local_Res_2024!$Q:$Q)+'LSE Allocations'!$E$97+$G159</f>
        <v>0</v>
      </c>
      <c r="C159" s="325"/>
      <c r="D159" s="159" t="str">
        <f t="shared" si="9"/>
        <v>Compliant</v>
      </c>
      <c r="F159" s="203">
        <f>'ID and Local Area'!$F42</f>
        <v>45413</v>
      </c>
      <c r="G159" s="294">
        <f>SUMIFS(I_Local_Res_2024!$Q:$Q, I_Local_Res_2024!$K:$K, "Y", I_Local_Res_2024!$G:$G, $A$152)*$G$154</f>
        <v>0</v>
      </c>
    </row>
    <row r="160" spans="1:7" ht="14.25" customHeight="1" x14ac:dyDescent="0.4">
      <c r="A160" s="203">
        <f>'ID and Local Area'!F43</f>
        <v>45444</v>
      </c>
      <c r="B160" s="223">
        <f>SUMIF(I_Local_Res_2024!$G:$G,$A$152,I_Local_Res_2024!$R:$R)+'LSE Allocations'!$E$97+$G160</f>
        <v>0</v>
      </c>
      <c r="C160" s="325"/>
      <c r="D160" s="159" t="str">
        <f t="shared" si="9"/>
        <v>Compliant</v>
      </c>
      <c r="F160" s="203">
        <f>'ID and Local Area'!$F43</f>
        <v>45444</v>
      </c>
      <c r="G160" s="294">
        <f>SUMIFS(I_Local_Res_2024!$R:$R, I_Local_Res_2024!$K:$K, "Y", I_Local_Res_2024!$G:$G, $A$152)*$G$154</f>
        <v>0</v>
      </c>
    </row>
    <row r="161" spans="1:7" ht="15" customHeight="1" x14ac:dyDescent="0.4">
      <c r="A161" s="203">
        <f>'ID and Local Area'!F44</f>
        <v>45474</v>
      </c>
      <c r="B161" s="223">
        <f>SUMIF(I_Local_Res_2024!$G:$G,$A$152,I_Local_Res_2024!$S:$S)+'LSE Allocations'!$E$97+$G161</f>
        <v>0</v>
      </c>
      <c r="C161" s="325"/>
      <c r="D161" s="159" t="str">
        <f t="shared" si="9"/>
        <v>Compliant</v>
      </c>
      <c r="F161" s="203">
        <f>'ID and Local Area'!$F44</f>
        <v>45474</v>
      </c>
      <c r="G161" s="294">
        <f>SUMIFS(I_Local_Res_2024!$S:$S, I_Local_Res_2024!$K:$K, "Y", I_Local_Res_2024!$G:$G, $A$152)*$G$154</f>
        <v>0</v>
      </c>
    </row>
    <row r="162" spans="1:7" ht="15" x14ac:dyDescent="0.4">
      <c r="A162" s="203">
        <f>'ID and Local Area'!F45</f>
        <v>45505</v>
      </c>
      <c r="B162" s="223">
        <f>SUMIF(I_Local_Res_2024!$G:$G,$A$152,I_Local_Res_2024!$T:$T)+'LSE Allocations'!$E$97+$G162</f>
        <v>0</v>
      </c>
      <c r="C162" s="325"/>
      <c r="D162" s="159" t="str">
        <f t="shared" si="9"/>
        <v>Compliant</v>
      </c>
      <c r="F162" s="203">
        <f>'ID and Local Area'!$F45</f>
        <v>45505</v>
      </c>
      <c r="G162" s="294">
        <f>SUMIFS(I_Local_Res_2024!$T:$T, I_Local_Res_2024!$K:$K, "Y", I_Local_Res_2024!$G:$G, $A$152)*$G$154</f>
        <v>0</v>
      </c>
    </row>
    <row r="163" spans="1:7" ht="15" customHeight="1" x14ac:dyDescent="0.4">
      <c r="A163" s="203">
        <f>'ID and Local Area'!F46</f>
        <v>45536</v>
      </c>
      <c r="B163" s="223">
        <f>SUMIF(I_Local_Res_2024!$G:$G,$A$152,I_Local_Res_2024!$U:$U)+'LSE Allocations'!$E$97+$G163</f>
        <v>0</v>
      </c>
      <c r="C163" s="325"/>
      <c r="D163" s="159" t="str">
        <f t="shared" si="9"/>
        <v>Compliant</v>
      </c>
      <c r="F163" s="203">
        <f>'ID and Local Area'!$F46</f>
        <v>45536</v>
      </c>
      <c r="G163" s="294">
        <f>SUMIFS(I_Local_Res_2024!$U:$U, I_Local_Res_2024!$K:$K, "Y", I_Local_Res_2024!$G:$G, $A$152)*$G$154</f>
        <v>0</v>
      </c>
    </row>
    <row r="164" spans="1:7" ht="15" customHeight="1" x14ac:dyDescent="0.4">
      <c r="A164" s="203">
        <f>'ID and Local Area'!F47</f>
        <v>45566</v>
      </c>
      <c r="B164" s="223">
        <f>SUMIF(I_Local_Res_2024!$G:$G,$A$152,I_Local_Res_2024!$V:$V)+'LSE Allocations'!$E$97+$G164</f>
        <v>0</v>
      </c>
      <c r="C164" s="325"/>
      <c r="D164" s="159" t="str">
        <f t="shared" si="9"/>
        <v>Compliant</v>
      </c>
      <c r="F164" s="203">
        <f>'ID and Local Area'!$F47</f>
        <v>45566</v>
      </c>
      <c r="G164" s="294">
        <f>SUMIFS(I_Local_Res_2024!$V:$V, I_Local_Res_2024!$K:$K, "Y", I_Local_Res_2024!$G:$G, $A$152)*$G$154</f>
        <v>0</v>
      </c>
    </row>
    <row r="165" spans="1:7" ht="15" customHeight="1" x14ac:dyDescent="0.4">
      <c r="A165" s="203">
        <f>'ID and Local Area'!F48</f>
        <v>45597</v>
      </c>
      <c r="B165" s="223">
        <f>SUMIF(I_Local_Res_2024!$G:$G,$A$152,I_Local_Res_2024!$W:$W)+'LSE Allocations'!$E$97+$G165</f>
        <v>0</v>
      </c>
      <c r="C165" s="325"/>
      <c r="D165" s="159" t="str">
        <f t="shared" si="9"/>
        <v>Compliant</v>
      </c>
      <c r="F165" s="203">
        <f>'ID and Local Area'!$F48</f>
        <v>45597</v>
      </c>
      <c r="G165" s="294">
        <f>SUMIFS(I_Local_Res_2024!$W:$W, I_Local_Res_2024!$K:$K, "Y", I_Local_Res_2024!$G:$G, $A$152)*$G$154</f>
        <v>0</v>
      </c>
    </row>
    <row r="166" spans="1:7" ht="15" customHeight="1" x14ac:dyDescent="0.4">
      <c r="A166" s="203">
        <f>'ID and Local Area'!F49</f>
        <v>45627</v>
      </c>
      <c r="B166" s="223">
        <f>SUMIF(I_Local_Res_2024!$G:$G,$A$152,I_Local_Res_2024!$X:$X)+'LSE Allocations'!$E$97+$G166</f>
        <v>0</v>
      </c>
      <c r="C166" s="326"/>
      <c r="D166" s="159" t="str">
        <f t="shared" si="9"/>
        <v>Compliant</v>
      </c>
      <c r="F166" s="203">
        <f>'ID and Local Area'!$F49</f>
        <v>45627</v>
      </c>
      <c r="G166" s="294">
        <f>SUMIFS(I_Local_Res_2024!$X:$X, I_Local_Res_2024!$K:$K, "Y", I_Local_Res_2024!$G:$G, $A$152)*$G$154</f>
        <v>0</v>
      </c>
    </row>
    <row r="167" spans="1:7" ht="15" customHeight="1" thickBot="1" x14ac:dyDescent="0.45">
      <c r="A167" s="205"/>
      <c r="B167" s="50"/>
      <c r="C167" s="50"/>
      <c r="D167" s="51"/>
      <c r="E167" s="181"/>
      <c r="F167" s="181"/>
    </row>
    <row r="168" spans="1:7" ht="26.25" customHeight="1" thickBot="1" x14ac:dyDescent="0.45">
      <c r="A168" s="291" t="s">
        <v>2161</v>
      </c>
      <c r="B168" s="292"/>
      <c r="C168" s="188"/>
      <c r="D168" s="189"/>
    </row>
    <row r="169" spans="1:7" ht="50.1" customHeight="1" thickBot="1" x14ac:dyDescent="0.45">
      <c r="A169" s="321" t="str">
        <f>"Summary Table 11
Local RAR for "&amp;$A168&amp;" Local Area (MW)"</f>
        <v>Summary Table 11
Local RAR for Cumulative Other PG&amp;E Areas Local Area (MW)</v>
      </c>
      <c r="B169" s="322"/>
      <c r="C169" s="322"/>
      <c r="D169" s="323"/>
    </row>
    <row r="170" spans="1:7" ht="92.25" customHeight="1" thickBot="1" x14ac:dyDescent="0.45">
      <c r="A170" s="168" t="s">
        <v>302</v>
      </c>
      <c r="B170" s="222" t="str">
        <f>"Total Procurement in "&amp;$A168&amp;" Local Area (Includes DR)"</f>
        <v>Total Procurement in Cumulative Other PG&amp;E Areas Local Area (Includes DR)</v>
      </c>
      <c r="C170" s="172" t="str">
        <f>$A168&amp;" Local RAR -RMR and CAM"</f>
        <v>Cumulative Other PG&amp;E Areas Local RAR -RMR and CAM</v>
      </c>
      <c r="D170" s="173" t="str">
        <f xml:space="preserve"> "Compliance Status:
'Compliant'  when "&amp; A168 &amp;"  Local RAR (net of RMR &amp; CAM allocations) is less than Monthly Total Procurement in that Area"</f>
        <v>Compliance Status:
'Compliant'  when Cumulative Other PG&amp;E Areas  Local RAR (net of RMR &amp; CAM allocations) is less than Monthly Total Procurement in that Area</v>
      </c>
    </row>
    <row r="171" spans="1:7" ht="16.5" customHeight="1" x14ac:dyDescent="0.4">
      <c r="A171" s="203">
        <f>'ID and Local Area'!F38</f>
        <v>45292</v>
      </c>
      <c r="B171" s="223">
        <f>SUM(B75, B91, B107, B123, B139, B155)</f>
        <v>0</v>
      </c>
      <c r="C171" s="224">
        <f>SUM(C75, C91, C107, C123, C139, C155)</f>
        <v>0</v>
      </c>
      <c r="D171" s="159" t="str">
        <f>IF(B171-$C$171&gt;=0,"Compliant","Non-Compliant")</f>
        <v>Compliant</v>
      </c>
    </row>
    <row r="172" spans="1:7" ht="15" x14ac:dyDescent="0.4">
      <c r="A172" s="203">
        <f>'ID and Local Area'!F39</f>
        <v>45323</v>
      </c>
      <c r="B172" s="223">
        <f t="shared" ref="B172:B182" si="10">SUM(B76, B92, B108, B124, B140, B156)</f>
        <v>0</v>
      </c>
      <c r="C172" s="324"/>
      <c r="D172" s="159" t="str">
        <f t="shared" ref="D172:D182" si="11">IF(B172-$C$171&gt;=0,"Compliant","Non-Compliant")</f>
        <v>Compliant</v>
      </c>
    </row>
    <row r="173" spans="1:7" ht="15.75" customHeight="1" x14ac:dyDescent="0.4">
      <c r="A173" s="203">
        <f>'ID and Local Area'!F40</f>
        <v>45352</v>
      </c>
      <c r="B173" s="223">
        <f t="shared" si="10"/>
        <v>0</v>
      </c>
      <c r="C173" s="325"/>
      <c r="D173" s="159" t="str">
        <f t="shared" si="11"/>
        <v>Compliant</v>
      </c>
    </row>
    <row r="174" spans="1:7" ht="14.25" customHeight="1" x14ac:dyDescent="0.4">
      <c r="A174" s="203">
        <f>'ID and Local Area'!F41</f>
        <v>45383</v>
      </c>
      <c r="B174" s="223">
        <f t="shared" si="10"/>
        <v>0</v>
      </c>
      <c r="C174" s="325"/>
      <c r="D174" s="159" t="str">
        <f t="shared" si="11"/>
        <v>Compliant</v>
      </c>
    </row>
    <row r="175" spans="1:7" ht="15" customHeight="1" x14ac:dyDescent="0.4">
      <c r="A175" s="203">
        <f>'ID and Local Area'!F42</f>
        <v>45413</v>
      </c>
      <c r="B175" s="223">
        <f t="shared" si="10"/>
        <v>0</v>
      </c>
      <c r="C175" s="325"/>
      <c r="D175" s="159" t="str">
        <f t="shared" si="11"/>
        <v>Compliant</v>
      </c>
    </row>
    <row r="176" spans="1:7" ht="14.25" customHeight="1" x14ac:dyDescent="0.4">
      <c r="A176" s="203">
        <f>'ID and Local Area'!F43</f>
        <v>45444</v>
      </c>
      <c r="B176" s="223">
        <f t="shared" si="10"/>
        <v>0</v>
      </c>
      <c r="C176" s="325"/>
      <c r="D176" s="159" t="str">
        <f t="shared" si="11"/>
        <v>Compliant</v>
      </c>
    </row>
    <row r="177" spans="1:4" ht="15" customHeight="1" x14ac:dyDescent="0.4">
      <c r="A177" s="203">
        <f>'ID and Local Area'!F44</f>
        <v>45474</v>
      </c>
      <c r="B177" s="223">
        <f t="shared" si="10"/>
        <v>0</v>
      </c>
      <c r="C177" s="325"/>
      <c r="D177" s="159" t="str">
        <f t="shared" si="11"/>
        <v>Compliant</v>
      </c>
    </row>
    <row r="178" spans="1:4" ht="15" x14ac:dyDescent="0.4">
      <c r="A178" s="203">
        <f>'ID and Local Area'!F45</f>
        <v>45505</v>
      </c>
      <c r="B178" s="223">
        <f t="shared" si="10"/>
        <v>0</v>
      </c>
      <c r="C178" s="325"/>
      <c r="D178" s="159" t="str">
        <f t="shared" si="11"/>
        <v>Compliant</v>
      </c>
    </row>
    <row r="179" spans="1:4" ht="15" customHeight="1" x14ac:dyDescent="0.4">
      <c r="A179" s="203">
        <f>'ID and Local Area'!F46</f>
        <v>45536</v>
      </c>
      <c r="B179" s="223">
        <f t="shared" si="10"/>
        <v>0</v>
      </c>
      <c r="C179" s="325"/>
      <c r="D179" s="159" t="str">
        <f t="shared" si="11"/>
        <v>Compliant</v>
      </c>
    </row>
    <row r="180" spans="1:4" ht="15" customHeight="1" x14ac:dyDescent="0.4">
      <c r="A180" s="203">
        <f>'ID and Local Area'!F47</f>
        <v>45566</v>
      </c>
      <c r="B180" s="223">
        <f t="shared" si="10"/>
        <v>0</v>
      </c>
      <c r="C180" s="325"/>
      <c r="D180" s="159" t="str">
        <f t="shared" si="11"/>
        <v>Compliant</v>
      </c>
    </row>
    <row r="181" spans="1:4" ht="15" customHeight="1" x14ac:dyDescent="0.4">
      <c r="A181" s="203">
        <f>'ID and Local Area'!F48</f>
        <v>45597</v>
      </c>
      <c r="B181" s="223">
        <f t="shared" si="10"/>
        <v>0</v>
      </c>
      <c r="C181" s="325"/>
      <c r="D181" s="159" t="str">
        <f t="shared" si="11"/>
        <v>Compliant</v>
      </c>
    </row>
    <row r="182" spans="1:4" ht="15" customHeight="1" x14ac:dyDescent="0.4">
      <c r="A182" s="203">
        <f>'ID and Local Area'!F49</f>
        <v>45627</v>
      </c>
      <c r="B182" s="223">
        <f t="shared" si="10"/>
        <v>0</v>
      </c>
      <c r="C182" s="326"/>
      <c r="D182" s="159" t="str">
        <f t="shared" si="11"/>
        <v>Compliant</v>
      </c>
    </row>
  </sheetData>
  <mergeCells count="25">
    <mergeCell ref="A3:F3"/>
    <mergeCell ref="A5:F5"/>
    <mergeCell ref="A6:E6"/>
    <mergeCell ref="A41:D41"/>
    <mergeCell ref="C44:C54"/>
    <mergeCell ref="A9:D9"/>
    <mergeCell ref="C12:C22"/>
    <mergeCell ref="A25:D25"/>
    <mergeCell ref="C28:C38"/>
    <mergeCell ref="A57:D57"/>
    <mergeCell ref="C60:C70"/>
    <mergeCell ref="A73:D73"/>
    <mergeCell ref="C76:C86"/>
    <mergeCell ref="A89:D89"/>
    <mergeCell ref="C92:C102"/>
    <mergeCell ref="A105:D105"/>
    <mergeCell ref="C108:C118"/>
    <mergeCell ref="C156:C166"/>
    <mergeCell ref="A169:D169"/>
    <mergeCell ref="C172:C182"/>
    <mergeCell ref="A121:D121"/>
    <mergeCell ref="C124:C134"/>
    <mergeCell ref="A137:D137"/>
    <mergeCell ref="C140:C150"/>
    <mergeCell ref="A153:D153"/>
  </mergeCells>
  <conditionalFormatting sqref="D43:D54">
    <cfRule type="expression" dxfId="21" priority="131">
      <formula>NOT(ISERROR(SEARCH("Non-Compliant",D43)))</formula>
    </cfRule>
    <cfRule type="expression" dxfId="20" priority="132">
      <formula>NOT(ISERROR(SEARCH("Compliant",D43)))</formula>
    </cfRule>
  </conditionalFormatting>
  <conditionalFormatting sqref="D27:D38">
    <cfRule type="expression" dxfId="19" priority="17">
      <formula>NOT(ISERROR(SEARCH("Non-Compliant",D27)))</formula>
    </cfRule>
    <cfRule type="expression" dxfId="18" priority="18">
      <formula>NOT(ISERROR(SEARCH("Compliant",D27)))</formula>
    </cfRule>
  </conditionalFormatting>
  <conditionalFormatting sqref="D11:D22">
    <cfRule type="expression" dxfId="17" priority="19">
      <formula>NOT(ISERROR(SEARCH("Non-Compliant",D11)))</formula>
    </cfRule>
    <cfRule type="expression" dxfId="16" priority="20">
      <formula>NOT(ISERROR(SEARCH("Compliant",D11)))</formula>
    </cfRule>
  </conditionalFormatting>
  <conditionalFormatting sqref="D59:D70">
    <cfRule type="expression" dxfId="15" priority="13">
      <formula>NOT(ISERROR(SEARCH("Non-Compliant",D59)))</formula>
    </cfRule>
    <cfRule type="expression" dxfId="14" priority="14">
      <formula>NOT(ISERROR(SEARCH("Compliant",D59)))</formula>
    </cfRule>
  </conditionalFormatting>
  <conditionalFormatting sqref="D75:D86">
    <cfRule type="expression" dxfId="13" priority="15">
      <formula>NOT(ISERROR(SEARCH("Non-Compliant",D75)))</formula>
    </cfRule>
    <cfRule type="expression" dxfId="12" priority="16">
      <formula>NOT(ISERROR(SEARCH("Compliant",D75)))</formula>
    </cfRule>
  </conditionalFormatting>
  <conditionalFormatting sqref="D91:D102">
    <cfRule type="expression" dxfId="11" priority="11">
      <formula>NOT(ISERROR(SEARCH("Non-Compliant",D91)))</formula>
    </cfRule>
    <cfRule type="expression" dxfId="10" priority="12">
      <formula>NOT(ISERROR(SEARCH("Compliant",D91)))</formula>
    </cfRule>
  </conditionalFormatting>
  <conditionalFormatting sqref="D107:D118">
    <cfRule type="expression" dxfId="9" priority="9">
      <formula>NOT(ISERROR(SEARCH("Non-Compliant",D107)))</formula>
    </cfRule>
    <cfRule type="expression" dxfId="8" priority="10">
      <formula>NOT(ISERROR(SEARCH("Compliant",D107)))</formula>
    </cfRule>
  </conditionalFormatting>
  <conditionalFormatting sqref="D123:D134">
    <cfRule type="expression" dxfId="7" priority="7">
      <formula>NOT(ISERROR(SEARCH("Non-Compliant",D123)))</formula>
    </cfRule>
    <cfRule type="expression" dxfId="6" priority="8">
      <formula>NOT(ISERROR(SEARCH("Compliant",D123)))</formula>
    </cfRule>
  </conditionalFormatting>
  <conditionalFormatting sqref="D139:D150">
    <cfRule type="expression" dxfId="5" priority="5">
      <formula>NOT(ISERROR(SEARCH("Non-Compliant",D139)))</formula>
    </cfRule>
    <cfRule type="expression" dxfId="4" priority="6">
      <formula>NOT(ISERROR(SEARCH("Compliant",D139)))</formula>
    </cfRule>
  </conditionalFormatting>
  <conditionalFormatting sqref="D155:D166">
    <cfRule type="expression" dxfId="3" priority="3">
      <formula>NOT(ISERROR(SEARCH("Non-Compliant",D155)))</formula>
    </cfRule>
    <cfRule type="expression" dxfId="2" priority="4">
      <formula>NOT(ISERROR(SEARCH("Compliant",D155)))</formula>
    </cfRule>
  </conditionalFormatting>
  <conditionalFormatting sqref="D171:D182">
    <cfRule type="expression" dxfId="1" priority="1">
      <formula>NOT(ISERROR(SEARCH("Non-Compliant",D171)))</formula>
    </cfRule>
    <cfRule type="expression" dxfId="0" priority="2">
      <formula>NOT(ISERROR(SEARCH("Compliant",D171)))</formula>
    </cfRule>
  </conditionalFormatting>
  <pageMargins left="0.75" right="0.75" top="1" bottom="1" header="0.5" footer="0.5"/>
  <pageSetup orientation="portrait" horizontalDpi="4294967295" verticalDpi="4294967295" r:id="rId1"/>
  <headerFooter alignWithMargins="0">
    <oddHeader xml:space="preserve">&amp;L
</oddHeader>
    <oddFooter>&amp;LFile:  &amp;F&amp;RTab: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43"/>
  </sheetPr>
  <dimension ref="A1:T36"/>
  <sheetViews>
    <sheetView showGridLines="0" zoomScaleNormal="100" workbookViewId="0">
      <selection activeCell="H5" sqref="H5"/>
    </sheetView>
  </sheetViews>
  <sheetFormatPr defaultColWidth="8.86328125" defaultRowHeight="12.75" x14ac:dyDescent="0.35"/>
  <cols>
    <col min="1" max="1" width="6.3984375" customWidth="1"/>
    <col min="2" max="2" width="9.265625" style="10" customWidth="1"/>
    <col min="3" max="3" width="18.86328125" style="10" bestFit="1" customWidth="1"/>
    <col min="4" max="4" width="16.1328125" style="14" customWidth="1"/>
    <col min="5" max="5" width="14.265625" style="74" customWidth="1"/>
    <col min="6" max="6" width="13.3984375" style="74" customWidth="1"/>
    <col min="7" max="8" width="10.86328125" style="14" customWidth="1"/>
    <col min="9" max="10" width="8.73046875" style="10" customWidth="1"/>
    <col min="11" max="11" width="9" style="10" customWidth="1"/>
    <col min="12" max="13" width="8.86328125" style="10"/>
    <col min="14" max="15" width="8.86328125" style="10" customWidth="1"/>
    <col min="16" max="16" width="8.59765625" style="10" customWidth="1"/>
    <col min="17" max="17" width="8.73046875" style="10" customWidth="1"/>
    <col min="18" max="18" width="8.86328125" style="10" customWidth="1"/>
    <col min="19" max="19" width="8.73046875" style="10" customWidth="1"/>
    <col min="20" max="20" width="9" style="10" customWidth="1"/>
  </cols>
  <sheetData>
    <row r="1" spans="1:20" ht="15" x14ac:dyDescent="0.4">
      <c r="A1" s="9" t="s">
        <v>389</v>
      </c>
      <c r="E1" s="86"/>
      <c r="F1" s="9"/>
    </row>
    <row r="2" spans="1:20" ht="15" x14ac:dyDescent="0.4">
      <c r="A2" s="9" t="s">
        <v>370</v>
      </c>
      <c r="E2" s="9"/>
      <c r="F2" s="9"/>
    </row>
    <row r="3" spans="1:20" s="11" customFormat="1" ht="54" customHeight="1" x14ac:dyDescent="0.4">
      <c r="B3" s="12" t="s">
        <v>179</v>
      </c>
      <c r="C3" s="12" t="s">
        <v>406</v>
      </c>
      <c r="D3" s="12" t="s">
        <v>560</v>
      </c>
      <c r="E3" s="72" t="s">
        <v>128</v>
      </c>
      <c r="F3" s="72" t="s">
        <v>129</v>
      </c>
      <c r="G3" s="12" t="s">
        <v>347</v>
      </c>
      <c r="H3" s="12" t="s">
        <v>2162</v>
      </c>
      <c r="I3" s="16" t="s">
        <v>343</v>
      </c>
      <c r="J3" s="16" t="s">
        <v>342</v>
      </c>
      <c r="K3" s="16" t="s">
        <v>355</v>
      </c>
      <c r="L3" s="16" t="s">
        <v>356</v>
      </c>
      <c r="M3" s="16" t="s">
        <v>339</v>
      </c>
      <c r="N3" s="16" t="s">
        <v>357</v>
      </c>
      <c r="O3" s="16" t="s">
        <v>358</v>
      </c>
      <c r="P3" s="16" t="s">
        <v>344</v>
      </c>
      <c r="Q3" s="16" t="s">
        <v>359</v>
      </c>
      <c r="R3" s="16" t="s">
        <v>345</v>
      </c>
      <c r="S3" s="16" t="s">
        <v>340</v>
      </c>
      <c r="T3" s="16" t="s">
        <v>341</v>
      </c>
    </row>
    <row r="4" spans="1:20" s="11" customFormat="1" ht="16.899999999999999" x14ac:dyDescent="0.4">
      <c r="A4" s="18" t="s">
        <v>346</v>
      </c>
      <c r="B4" s="19"/>
      <c r="C4" s="20"/>
      <c r="D4" s="243" t="s">
        <v>692</v>
      </c>
      <c r="E4" s="108"/>
      <c r="F4" s="109"/>
      <c r="G4" s="20"/>
      <c r="H4" s="20"/>
      <c r="I4" s="21">
        <f>SUM(I5:I500)</f>
        <v>0</v>
      </c>
      <c r="J4" s="21">
        <f t="shared" ref="J4:T4" si="0">SUM(J5:J500)</f>
        <v>0</v>
      </c>
      <c r="K4" s="21">
        <f t="shared" si="0"/>
        <v>0</v>
      </c>
      <c r="L4" s="21">
        <f t="shared" si="0"/>
        <v>0</v>
      </c>
      <c r="M4" s="21">
        <f t="shared" si="0"/>
        <v>0</v>
      </c>
      <c r="N4" s="21">
        <f t="shared" si="0"/>
        <v>0</v>
      </c>
      <c r="O4" s="21">
        <f t="shared" si="0"/>
        <v>0</v>
      </c>
      <c r="P4" s="21">
        <f t="shared" si="0"/>
        <v>0</v>
      </c>
      <c r="Q4" s="21">
        <f t="shared" si="0"/>
        <v>0</v>
      </c>
      <c r="R4" s="21">
        <f t="shared" si="0"/>
        <v>0</v>
      </c>
      <c r="S4" s="21">
        <f t="shared" si="0"/>
        <v>0</v>
      </c>
      <c r="T4" s="21">
        <f t="shared" si="0"/>
        <v>0</v>
      </c>
    </row>
    <row r="5" spans="1:20" x14ac:dyDescent="0.35">
      <c r="B5" s="22"/>
      <c r="C5" s="25" t="s">
        <v>103</v>
      </c>
      <c r="D5" s="69" t="e">
        <f>VLOOKUP(C5,'ID and Local Area'!A:D,4,FALSE)</f>
        <v>#N/A</v>
      </c>
      <c r="E5" s="231"/>
      <c r="F5" s="231"/>
      <c r="G5" s="23"/>
      <c r="H5" s="23"/>
      <c r="I5" s="24"/>
      <c r="J5" s="24"/>
      <c r="K5" s="24"/>
      <c r="L5" s="24"/>
      <c r="M5" s="24"/>
      <c r="N5" s="24"/>
      <c r="O5" s="24"/>
      <c r="P5" s="24"/>
      <c r="Q5" s="24"/>
      <c r="R5" s="24"/>
      <c r="S5" s="24"/>
      <c r="T5" s="24"/>
    </row>
    <row r="6" spans="1:20" x14ac:dyDescent="0.35">
      <c r="B6" s="22"/>
      <c r="C6" s="25" t="s">
        <v>103</v>
      </c>
      <c r="D6" s="69" t="e">
        <f>VLOOKUP(C6,'ID and Local Area'!A:D,4,FALSE)</f>
        <v>#N/A</v>
      </c>
      <c r="E6" s="107"/>
      <c r="F6" s="107"/>
      <c r="G6" s="23"/>
      <c r="H6" s="23"/>
      <c r="I6" s="24"/>
      <c r="J6" s="24"/>
      <c r="K6" s="24"/>
      <c r="L6" s="24"/>
      <c r="M6" s="24"/>
      <c r="N6" s="24"/>
      <c r="O6" s="24"/>
      <c r="P6" s="24"/>
      <c r="Q6" s="24"/>
      <c r="R6" s="24"/>
      <c r="S6" s="24"/>
      <c r="T6" s="24"/>
    </row>
    <row r="7" spans="1:20" x14ac:dyDescent="0.35">
      <c r="B7" s="22"/>
      <c r="C7" s="25" t="s">
        <v>103</v>
      </c>
      <c r="D7" s="69" t="e">
        <f>VLOOKUP(C7,'ID and Local Area'!A:D,4,FALSE)</f>
        <v>#N/A</v>
      </c>
      <c r="E7" s="107"/>
      <c r="F7" s="107"/>
      <c r="G7" s="23"/>
      <c r="H7" s="23"/>
      <c r="I7" s="24"/>
      <c r="J7" s="24"/>
      <c r="K7" s="24"/>
      <c r="L7" s="24"/>
      <c r="M7" s="24"/>
      <c r="N7" s="24"/>
      <c r="O7" s="24"/>
      <c r="P7" s="24"/>
      <c r="Q7" s="24"/>
      <c r="R7" s="24"/>
      <c r="S7" s="24"/>
      <c r="T7" s="24"/>
    </row>
    <row r="8" spans="1:20" x14ac:dyDescent="0.35">
      <c r="B8" s="85"/>
      <c r="C8" s="25" t="s">
        <v>103</v>
      </c>
      <c r="D8" s="69" t="e">
        <f>VLOOKUP(C8,'ID and Local Area'!A:D,4,FALSE)</f>
        <v>#N/A</v>
      </c>
      <c r="E8" s="107"/>
      <c r="F8" s="107"/>
      <c r="G8" s="23"/>
      <c r="H8" s="23"/>
      <c r="I8" s="24"/>
      <c r="J8" s="24"/>
      <c r="K8" s="24"/>
      <c r="L8" s="24"/>
      <c r="M8" s="24"/>
      <c r="N8" s="24"/>
      <c r="O8" s="24"/>
      <c r="P8" s="24"/>
      <c r="Q8" s="24"/>
      <c r="R8" s="24"/>
      <c r="S8" s="24"/>
      <c r="T8" s="24"/>
    </row>
    <row r="9" spans="1:20" ht="12.75" customHeight="1" x14ac:dyDescent="0.35">
      <c r="B9" s="25"/>
      <c r="C9" s="25" t="s">
        <v>103</v>
      </c>
      <c r="D9" s="69" t="e">
        <f>VLOOKUP(C9,'ID and Local Area'!A:D,4,FALSE)</f>
        <v>#N/A</v>
      </c>
      <c r="E9" s="107"/>
      <c r="F9" s="107"/>
      <c r="G9" s="23"/>
      <c r="H9" s="23"/>
      <c r="I9" s="24"/>
      <c r="J9" s="24"/>
      <c r="K9" s="24"/>
      <c r="L9" s="24"/>
      <c r="M9" s="24"/>
      <c r="N9" s="24"/>
      <c r="O9" s="24"/>
      <c r="P9" s="24"/>
      <c r="Q9" s="24"/>
      <c r="R9" s="24"/>
      <c r="S9" s="24"/>
      <c r="T9" s="24"/>
    </row>
    <row r="10" spans="1:20" x14ac:dyDescent="0.35">
      <c r="B10" s="25"/>
      <c r="C10" s="25" t="s">
        <v>103</v>
      </c>
      <c r="D10" s="69" t="e">
        <f>VLOOKUP(C10,'ID and Local Area'!A:D,4,FALSE)</f>
        <v>#N/A</v>
      </c>
      <c r="E10" s="107"/>
      <c r="F10" s="107"/>
      <c r="G10" s="23"/>
      <c r="H10" s="23"/>
      <c r="I10" s="24"/>
      <c r="J10" s="24"/>
      <c r="K10" s="24"/>
      <c r="L10" s="24"/>
      <c r="M10" s="24"/>
      <c r="N10" s="24"/>
      <c r="O10" s="24"/>
      <c r="P10" s="24"/>
      <c r="Q10" s="24"/>
      <c r="R10" s="24"/>
      <c r="S10" s="24"/>
      <c r="T10" s="24"/>
    </row>
    <row r="11" spans="1:20" x14ac:dyDescent="0.35">
      <c r="B11" s="25"/>
      <c r="C11" s="25" t="s">
        <v>103</v>
      </c>
      <c r="D11" s="69" t="e">
        <f>VLOOKUP(C11,'ID and Local Area'!A:D,4,FALSE)</f>
        <v>#N/A</v>
      </c>
      <c r="E11" s="107"/>
      <c r="F11" s="107"/>
      <c r="G11" s="23"/>
      <c r="H11" s="23"/>
      <c r="I11" s="24"/>
      <c r="J11" s="24"/>
      <c r="K11" s="24"/>
      <c r="L11" s="24"/>
      <c r="M11" s="24"/>
      <c r="N11" s="24"/>
      <c r="O11" s="24"/>
      <c r="P11" s="24"/>
      <c r="Q11" s="24"/>
      <c r="R11" s="24"/>
      <c r="S11" s="24"/>
      <c r="T11" s="24"/>
    </row>
    <row r="12" spans="1:20" x14ac:dyDescent="0.35">
      <c r="B12" s="25"/>
      <c r="C12" s="25" t="s">
        <v>103</v>
      </c>
      <c r="D12" s="69" t="e">
        <f>VLOOKUP(C12,'ID and Local Area'!A:D,4,FALSE)</f>
        <v>#N/A</v>
      </c>
      <c r="E12" s="107"/>
      <c r="F12" s="107"/>
      <c r="G12" s="23"/>
      <c r="H12" s="23"/>
      <c r="I12" s="24"/>
      <c r="J12" s="24"/>
      <c r="K12" s="24"/>
      <c r="L12" s="24"/>
      <c r="M12" s="24"/>
      <c r="N12" s="24"/>
      <c r="O12" s="24"/>
      <c r="P12" s="24"/>
      <c r="Q12" s="24"/>
      <c r="R12" s="24"/>
      <c r="S12" s="24"/>
      <c r="T12" s="24"/>
    </row>
    <row r="13" spans="1:20" x14ac:dyDescent="0.35">
      <c r="B13" s="25"/>
      <c r="C13" s="25" t="s">
        <v>103</v>
      </c>
      <c r="D13" s="69" t="e">
        <f>VLOOKUP(C13,'ID and Local Area'!A:D,4,FALSE)</f>
        <v>#N/A</v>
      </c>
      <c r="E13" s="107"/>
      <c r="F13" s="107"/>
      <c r="G13" s="23"/>
      <c r="H13" s="23"/>
      <c r="I13" s="24"/>
      <c r="J13" s="24"/>
      <c r="K13" s="24"/>
      <c r="L13" s="24"/>
      <c r="M13" s="24"/>
      <c r="N13" s="24"/>
      <c r="O13" s="24"/>
      <c r="P13" s="24"/>
      <c r="Q13" s="24"/>
      <c r="R13" s="24"/>
      <c r="S13" s="24"/>
      <c r="T13" s="24"/>
    </row>
    <row r="14" spans="1:20" x14ac:dyDescent="0.35">
      <c r="B14" s="25"/>
      <c r="C14" s="25" t="s">
        <v>103</v>
      </c>
      <c r="D14" s="69" t="e">
        <f>VLOOKUP(C14,'ID and Local Area'!A:D,4,FALSE)</f>
        <v>#N/A</v>
      </c>
      <c r="E14" s="107"/>
      <c r="F14" s="107"/>
      <c r="G14" s="23"/>
      <c r="H14" s="23"/>
      <c r="I14" s="24"/>
      <c r="J14" s="24"/>
      <c r="K14" s="24"/>
      <c r="L14" s="24"/>
      <c r="M14" s="24"/>
      <c r="N14" s="24"/>
      <c r="O14" s="24"/>
      <c r="P14" s="24"/>
      <c r="Q14" s="24"/>
      <c r="R14" s="24"/>
      <c r="S14" s="24"/>
      <c r="T14" s="24"/>
    </row>
    <row r="15" spans="1:20" x14ac:dyDescent="0.35">
      <c r="B15" s="25"/>
      <c r="C15" s="25" t="s">
        <v>103</v>
      </c>
      <c r="D15" s="69" t="e">
        <f>VLOOKUP(C15,'ID and Local Area'!A:D,4,FALSE)</f>
        <v>#N/A</v>
      </c>
      <c r="E15" s="107"/>
      <c r="F15" s="107"/>
      <c r="G15" s="23"/>
      <c r="H15" s="23"/>
      <c r="I15" s="24"/>
      <c r="J15" s="24"/>
      <c r="K15" s="24"/>
      <c r="L15" s="24"/>
      <c r="M15" s="24"/>
      <c r="N15" s="24"/>
      <c r="O15" s="24"/>
      <c r="P15" s="24"/>
      <c r="Q15" s="24"/>
      <c r="R15" s="24"/>
      <c r="S15" s="24"/>
      <c r="T15" s="24"/>
    </row>
    <row r="16" spans="1:20" x14ac:dyDescent="0.35">
      <c r="B16" s="25"/>
      <c r="C16" s="25" t="s">
        <v>103</v>
      </c>
      <c r="D16" s="69" t="e">
        <f>VLOOKUP(C16,'ID and Local Area'!A:D,4,FALSE)</f>
        <v>#N/A</v>
      </c>
      <c r="E16" s="107"/>
      <c r="F16" s="107"/>
      <c r="G16" s="23"/>
      <c r="H16" s="23"/>
      <c r="I16" s="24"/>
      <c r="J16" s="24"/>
      <c r="K16" s="24"/>
      <c r="L16" s="24"/>
      <c r="M16" s="24"/>
      <c r="N16" s="24"/>
      <c r="O16" s="24"/>
      <c r="P16" s="24"/>
      <c r="Q16" s="24"/>
      <c r="R16" s="24"/>
      <c r="S16" s="24"/>
      <c r="T16" s="24"/>
    </row>
    <row r="17" spans="2:20" x14ac:dyDescent="0.35">
      <c r="B17" s="25"/>
      <c r="C17" s="25" t="s">
        <v>103</v>
      </c>
      <c r="D17" s="69" t="e">
        <f>VLOOKUP(C17,'ID and Local Area'!A:D,4,FALSE)</f>
        <v>#N/A</v>
      </c>
      <c r="E17" s="107"/>
      <c r="F17" s="107"/>
      <c r="G17" s="23"/>
      <c r="H17" s="23"/>
      <c r="I17" s="24"/>
      <c r="J17" s="24"/>
      <c r="K17" s="24"/>
      <c r="L17" s="24"/>
      <c r="M17" s="24"/>
      <c r="N17" s="24"/>
      <c r="O17" s="24"/>
      <c r="P17" s="24"/>
      <c r="Q17" s="24"/>
      <c r="R17" s="24"/>
      <c r="S17" s="24"/>
      <c r="T17" s="24"/>
    </row>
    <row r="18" spans="2:20" x14ac:dyDescent="0.35">
      <c r="B18" s="25"/>
      <c r="C18" s="25" t="s">
        <v>103</v>
      </c>
      <c r="D18" s="69" t="e">
        <f>VLOOKUP(C18,'ID and Local Area'!A:D,4,FALSE)</f>
        <v>#N/A</v>
      </c>
      <c r="E18" s="107"/>
      <c r="F18" s="107"/>
      <c r="G18" s="23"/>
      <c r="H18" s="23"/>
      <c r="I18" s="24"/>
      <c r="J18" s="24"/>
      <c r="K18" s="24"/>
      <c r="L18" s="24"/>
      <c r="M18" s="24"/>
      <c r="N18" s="24"/>
      <c r="O18" s="24"/>
      <c r="P18" s="24"/>
      <c r="Q18" s="24"/>
      <c r="R18" s="24"/>
      <c r="S18" s="24"/>
      <c r="T18" s="24"/>
    </row>
    <row r="19" spans="2:20" x14ac:dyDescent="0.35">
      <c r="B19" s="25"/>
      <c r="C19" s="25" t="s">
        <v>103</v>
      </c>
      <c r="D19" s="69" t="e">
        <f>VLOOKUP(C19,'ID and Local Area'!A:D,4,FALSE)</f>
        <v>#N/A</v>
      </c>
      <c r="E19" s="107"/>
      <c r="F19" s="107"/>
      <c r="G19" s="23"/>
      <c r="H19" s="23"/>
      <c r="I19" s="24"/>
      <c r="J19" s="24"/>
      <c r="K19" s="24"/>
      <c r="L19" s="24"/>
      <c r="M19" s="24"/>
      <c r="N19" s="24"/>
      <c r="O19" s="24"/>
      <c r="P19" s="24"/>
      <c r="Q19" s="24"/>
      <c r="R19" s="24"/>
      <c r="S19" s="24"/>
      <c r="T19" s="24"/>
    </row>
    <row r="20" spans="2:20" x14ac:dyDescent="0.35">
      <c r="B20" s="25"/>
      <c r="C20" s="25" t="s">
        <v>103</v>
      </c>
      <c r="D20" s="69" t="e">
        <f>VLOOKUP(C20,'ID and Local Area'!A:D,4,FALSE)</f>
        <v>#N/A</v>
      </c>
      <c r="E20" s="107"/>
      <c r="F20" s="107"/>
      <c r="G20" s="23"/>
      <c r="H20" s="23"/>
      <c r="I20" s="24"/>
      <c r="J20" s="24"/>
      <c r="K20" s="24"/>
      <c r="L20" s="24"/>
      <c r="M20" s="24"/>
      <c r="N20" s="24"/>
      <c r="O20" s="24"/>
      <c r="P20" s="24"/>
      <c r="Q20" s="24"/>
      <c r="R20" s="24"/>
      <c r="S20" s="24"/>
      <c r="T20" s="24"/>
    </row>
    <row r="21" spans="2:20" x14ac:dyDescent="0.35">
      <c r="B21" s="25"/>
      <c r="C21" s="25" t="s">
        <v>103</v>
      </c>
      <c r="D21" s="69" t="e">
        <f>VLOOKUP(C21,'ID and Local Area'!A:D,4,FALSE)</f>
        <v>#N/A</v>
      </c>
      <c r="E21" s="107"/>
      <c r="F21" s="107"/>
      <c r="G21" s="23"/>
      <c r="H21" s="23"/>
      <c r="I21" s="24"/>
      <c r="J21" s="24"/>
      <c r="K21" s="24"/>
      <c r="L21" s="24"/>
      <c r="M21" s="24"/>
      <c r="N21" s="24"/>
      <c r="O21" s="24"/>
      <c r="P21" s="24"/>
      <c r="Q21" s="24"/>
      <c r="R21" s="24"/>
      <c r="S21" s="24"/>
      <c r="T21" s="24"/>
    </row>
    <row r="22" spans="2:20" x14ac:dyDescent="0.35">
      <c r="B22" s="25"/>
      <c r="C22" s="25" t="s">
        <v>103</v>
      </c>
      <c r="D22" s="69" t="e">
        <f>VLOOKUP(C22,'ID and Local Area'!A:D,4,FALSE)</f>
        <v>#N/A</v>
      </c>
      <c r="E22" s="231"/>
      <c r="F22" s="231"/>
      <c r="G22" s="23"/>
      <c r="H22" s="23"/>
      <c r="I22" s="24"/>
      <c r="J22" s="24"/>
      <c r="K22" s="24"/>
      <c r="L22" s="24"/>
      <c r="M22" s="24"/>
      <c r="N22" s="24"/>
      <c r="O22" s="24"/>
      <c r="P22" s="24"/>
      <c r="Q22" s="24"/>
      <c r="R22" s="24"/>
      <c r="S22" s="24"/>
      <c r="T22" s="24"/>
    </row>
    <row r="23" spans="2:20" x14ac:dyDescent="0.35">
      <c r="B23" s="25"/>
      <c r="C23" s="25" t="s">
        <v>103</v>
      </c>
      <c r="D23" s="69" t="e">
        <f>VLOOKUP(C23,'ID and Local Area'!A:D,4,FALSE)</f>
        <v>#N/A</v>
      </c>
      <c r="E23" s="107"/>
      <c r="F23" s="107"/>
      <c r="G23" s="23"/>
      <c r="H23" s="23"/>
      <c r="I23" s="24"/>
      <c r="J23" s="24"/>
      <c r="K23" s="24"/>
      <c r="L23" s="24"/>
      <c r="M23" s="24"/>
      <c r="N23" s="24"/>
      <c r="O23" s="24"/>
      <c r="P23" s="24"/>
      <c r="Q23" s="24"/>
      <c r="R23" s="24"/>
      <c r="S23" s="24"/>
      <c r="T23" s="24"/>
    </row>
    <row r="24" spans="2:20" x14ac:dyDescent="0.35">
      <c r="B24" s="25"/>
      <c r="C24" s="25" t="s">
        <v>103</v>
      </c>
      <c r="D24" s="69" t="e">
        <f>VLOOKUP(C24,'ID and Local Area'!A:D,4,FALSE)</f>
        <v>#N/A</v>
      </c>
      <c r="E24" s="107"/>
      <c r="F24" s="107"/>
      <c r="G24" s="23"/>
      <c r="H24" s="23"/>
      <c r="I24" s="24"/>
      <c r="J24" s="24"/>
      <c r="K24" s="24"/>
      <c r="L24" s="24"/>
      <c r="M24" s="24"/>
      <c r="N24" s="24"/>
      <c r="O24" s="24"/>
      <c r="P24" s="24"/>
      <c r="Q24" s="24"/>
      <c r="R24" s="24"/>
      <c r="S24" s="24"/>
      <c r="T24" s="24"/>
    </row>
    <row r="25" spans="2:20" x14ac:dyDescent="0.35">
      <c r="B25" s="25"/>
      <c r="C25" s="25" t="s">
        <v>103</v>
      </c>
      <c r="D25" s="69" t="e">
        <f>VLOOKUP(C25,'ID and Local Area'!A:D,4,FALSE)</f>
        <v>#N/A</v>
      </c>
      <c r="E25" s="107"/>
      <c r="F25" s="107"/>
      <c r="G25" s="23"/>
      <c r="H25" s="23"/>
      <c r="I25" s="24"/>
      <c r="J25" s="24"/>
      <c r="K25" s="24"/>
      <c r="L25" s="24"/>
      <c r="M25" s="24"/>
      <c r="N25" s="24"/>
      <c r="O25" s="24"/>
      <c r="P25" s="24"/>
      <c r="Q25" s="24"/>
      <c r="R25" s="24"/>
      <c r="S25" s="24"/>
      <c r="T25" s="24"/>
    </row>
    <row r="26" spans="2:20" x14ac:dyDescent="0.35">
      <c r="B26" s="25"/>
      <c r="C26" s="25" t="s">
        <v>103</v>
      </c>
      <c r="D26" s="69" t="e">
        <f>VLOOKUP(C26,'ID and Local Area'!A:D,4,FALSE)</f>
        <v>#N/A</v>
      </c>
      <c r="E26" s="107"/>
      <c r="F26" s="107"/>
      <c r="G26" s="23"/>
      <c r="H26" s="23"/>
      <c r="I26" s="24"/>
      <c r="J26" s="24"/>
      <c r="K26" s="24"/>
      <c r="L26" s="24"/>
      <c r="M26" s="24"/>
      <c r="N26" s="24"/>
      <c r="O26" s="24"/>
      <c r="P26" s="24"/>
      <c r="Q26" s="24"/>
      <c r="R26" s="24"/>
      <c r="S26" s="24"/>
      <c r="T26" s="24"/>
    </row>
    <row r="27" spans="2:20" x14ac:dyDescent="0.35">
      <c r="B27" s="25"/>
      <c r="C27" s="25" t="s">
        <v>103</v>
      </c>
      <c r="D27" s="69" t="e">
        <f>VLOOKUP(C27,'ID and Local Area'!A:D,4,FALSE)</f>
        <v>#N/A</v>
      </c>
      <c r="E27" s="107"/>
      <c r="F27" s="107"/>
      <c r="G27" s="23"/>
      <c r="H27" s="23"/>
      <c r="I27" s="24"/>
      <c r="J27" s="24"/>
      <c r="K27" s="24"/>
      <c r="L27" s="24"/>
      <c r="M27" s="24"/>
      <c r="N27" s="24"/>
      <c r="O27" s="24"/>
      <c r="P27" s="24"/>
      <c r="Q27" s="24"/>
      <c r="R27" s="24"/>
      <c r="S27" s="24"/>
      <c r="T27" s="24"/>
    </row>
    <row r="28" spans="2:20" x14ac:dyDescent="0.35">
      <c r="B28" s="25"/>
      <c r="C28" s="25" t="s">
        <v>103</v>
      </c>
      <c r="D28" s="69" t="e">
        <f>VLOOKUP(C28,'ID and Local Area'!A:D,4,FALSE)</f>
        <v>#N/A</v>
      </c>
      <c r="E28" s="107"/>
      <c r="F28" s="107"/>
      <c r="G28" s="23"/>
      <c r="H28" s="23"/>
      <c r="I28" s="24"/>
      <c r="J28" s="24"/>
      <c r="K28" s="24"/>
      <c r="L28" s="24"/>
      <c r="M28" s="24"/>
      <c r="N28" s="24"/>
      <c r="O28" s="24"/>
      <c r="P28" s="24"/>
      <c r="Q28" s="24"/>
      <c r="R28" s="24"/>
      <c r="S28" s="24"/>
      <c r="T28" s="24"/>
    </row>
    <row r="29" spans="2:20" x14ac:dyDescent="0.35">
      <c r="B29" s="25"/>
      <c r="C29" s="25" t="s">
        <v>103</v>
      </c>
      <c r="D29" s="69" t="e">
        <f>VLOOKUP(C29,'ID and Local Area'!A:D,4,FALSE)</f>
        <v>#N/A</v>
      </c>
      <c r="E29" s="107"/>
      <c r="F29" s="107"/>
      <c r="G29" s="23"/>
      <c r="H29" s="23"/>
      <c r="I29" s="24"/>
      <c r="J29" s="24"/>
      <c r="K29" s="24"/>
      <c r="L29" s="24"/>
      <c r="M29" s="24"/>
      <c r="N29" s="24"/>
      <c r="O29" s="24"/>
      <c r="P29" s="24"/>
      <c r="Q29" s="24"/>
      <c r="R29" s="24"/>
      <c r="S29" s="24"/>
      <c r="T29" s="24"/>
    </row>
    <row r="30" spans="2:20" x14ac:dyDescent="0.35">
      <c r="B30" s="25"/>
      <c r="C30" s="25" t="s">
        <v>103</v>
      </c>
      <c r="D30" s="69" t="e">
        <f>VLOOKUP(C30,'ID and Local Area'!A:D,4,FALSE)</f>
        <v>#N/A</v>
      </c>
      <c r="E30" s="107"/>
      <c r="F30" s="107"/>
      <c r="G30" s="23"/>
      <c r="H30" s="23"/>
      <c r="I30" s="24"/>
      <c r="J30" s="24"/>
      <c r="K30" s="24"/>
      <c r="L30" s="24"/>
      <c r="M30" s="24"/>
      <c r="N30" s="24"/>
      <c r="O30" s="24"/>
      <c r="P30" s="24"/>
      <c r="Q30" s="24"/>
      <c r="R30" s="24"/>
      <c r="S30" s="24"/>
      <c r="T30" s="24"/>
    </row>
    <row r="31" spans="2:20" x14ac:dyDescent="0.35">
      <c r="B31" s="25"/>
      <c r="C31" s="25" t="s">
        <v>103</v>
      </c>
      <c r="D31" s="69" t="e">
        <f>VLOOKUP(C31,'ID and Local Area'!A:D,4,FALSE)</f>
        <v>#N/A</v>
      </c>
      <c r="E31" s="107"/>
      <c r="F31" s="107"/>
      <c r="G31" s="23"/>
      <c r="H31" s="23"/>
      <c r="I31" s="24"/>
      <c r="J31" s="24"/>
      <c r="K31" s="24"/>
      <c r="L31" s="24"/>
      <c r="M31" s="24"/>
      <c r="N31" s="24"/>
      <c r="O31" s="24"/>
      <c r="P31" s="24"/>
      <c r="Q31" s="24"/>
      <c r="R31" s="24"/>
      <c r="S31" s="24"/>
      <c r="T31" s="24"/>
    </row>
    <row r="32" spans="2:20" x14ac:dyDescent="0.35">
      <c r="B32" s="25"/>
      <c r="C32" s="25" t="s">
        <v>103</v>
      </c>
      <c r="D32" s="69" t="e">
        <f>VLOOKUP(C32,'ID and Local Area'!A:D,4,FALSE)</f>
        <v>#N/A</v>
      </c>
      <c r="E32" s="107"/>
      <c r="F32" s="107"/>
      <c r="G32" s="23"/>
      <c r="H32" s="23"/>
      <c r="I32" s="24"/>
      <c r="J32" s="24"/>
      <c r="K32" s="24"/>
      <c r="L32" s="24"/>
      <c r="M32" s="24"/>
      <c r="N32" s="24"/>
      <c r="O32" s="24"/>
      <c r="P32" s="24"/>
      <c r="Q32" s="24"/>
      <c r="R32" s="24"/>
      <c r="S32" s="24"/>
      <c r="T32" s="24"/>
    </row>
    <row r="33" spans="2:20" x14ac:dyDescent="0.35">
      <c r="B33" s="25"/>
      <c r="C33" s="25" t="s">
        <v>103</v>
      </c>
      <c r="D33" s="69" t="e">
        <f>VLOOKUP(C33,'ID and Local Area'!A:D,4,FALSE)</f>
        <v>#N/A</v>
      </c>
      <c r="E33" s="107"/>
      <c r="F33" s="107"/>
      <c r="G33" s="23"/>
      <c r="H33" s="23"/>
      <c r="I33" s="24"/>
      <c r="J33" s="24"/>
      <c r="K33" s="24"/>
      <c r="L33" s="24"/>
      <c r="M33" s="24"/>
      <c r="N33" s="24"/>
      <c r="O33" s="24"/>
      <c r="P33" s="24"/>
      <c r="Q33" s="24"/>
      <c r="R33" s="24"/>
      <c r="S33" s="24"/>
      <c r="T33" s="24"/>
    </row>
    <row r="34" spans="2:20" x14ac:dyDescent="0.35">
      <c r="B34" s="25"/>
      <c r="C34" s="25" t="s">
        <v>103</v>
      </c>
      <c r="D34" s="69" t="e">
        <f>VLOOKUP(C34,'ID and Local Area'!A:D,4,FALSE)</f>
        <v>#N/A</v>
      </c>
      <c r="E34" s="107"/>
      <c r="F34" s="107"/>
      <c r="G34" s="23"/>
      <c r="H34" s="23"/>
      <c r="I34" s="24"/>
      <c r="J34" s="24"/>
      <c r="K34" s="24"/>
      <c r="L34" s="24"/>
      <c r="M34" s="24"/>
      <c r="N34" s="24"/>
      <c r="O34" s="24"/>
      <c r="P34" s="24"/>
      <c r="Q34" s="24"/>
      <c r="R34" s="24"/>
      <c r="S34" s="24"/>
      <c r="T34" s="24"/>
    </row>
    <row r="35" spans="2:20" x14ac:dyDescent="0.35">
      <c r="B35" s="25"/>
      <c r="C35" s="25" t="s">
        <v>103</v>
      </c>
      <c r="D35" s="69" t="e">
        <f>VLOOKUP(C35,'ID and Local Area'!A:D,4,FALSE)</f>
        <v>#N/A</v>
      </c>
      <c r="E35" s="107"/>
      <c r="F35" s="107"/>
      <c r="G35" s="23"/>
      <c r="H35" s="23"/>
      <c r="I35" s="24"/>
      <c r="J35" s="24"/>
      <c r="K35" s="24"/>
      <c r="L35" s="24"/>
      <c r="M35" s="24"/>
      <c r="N35" s="24"/>
      <c r="O35" s="24"/>
      <c r="P35" s="24"/>
      <c r="Q35" s="24"/>
      <c r="R35" s="24"/>
      <c r="S35" s="24"/>
      <c r="T35" s="24"/>
    </row>
    <row r="36" spans="2:20" x14ac:dyDescent="0.35">
      <c r="B36" s="25"/>
      <c r="C36" s="25" t="s">
        <v>103</v>
      </c>
      <c r="D36" s="69" t="e">
        <f>VLOOKUP(C36,'ID and Local Area'!A:D,4,FALSE)</f>
        <v>#N/A</v>
      </c>
      <c r="E36" s="107"/>
      <c r="F36" s="107"/>
      <c r="G36" s="23"/>
      <c r="H36" s="23"/>
      <c r="I36" s="24"/>
      <c r="J36" s="24"/>
      <c r="K36" s="24"/>
      <c r="L36" s="24"/>
      <c r="M36" s="24"/>
      <c r="N36" s="24"/>
      <c r="O36" s="24"/>
      <c r="P36" s="24"/>
      <c r="Q36" s="24"/>
      <c r="R36" s="24"/>
      <c r="S36" s="24"/>
      <c r="T36" s="24"/>
    </row>
  </sheetData>
  <phoneticPr fontId="6" type="noConversion"/>
  <dataValidations xWindow="192" yWindow="360" count="7">
    <dataValidation type="list" allowBlank="1" showInputMessage="1" showErrorMessage="1" prompt="Type of contract" sqref="G5:G36" xr:uid="{00000000-0002-0000-0500-000000000000}">
      <formula1>RMR</formula1>
    </dataValidation>
    <dataValidation allowBlank="1" showInputMessage="1" showErrorMessage="1" promptTitle="Zone for resource" sqref="B8" xr:uid="{00000000-0002-0000-0500-000001000000}"/>
    <dataValidation type="date" allowBlank="1" showInputMessage="1" showErrorMessage="1" errorTitle="Date entry error" error="Please enter a valid date." sqref="E37:E1048576" xr:uid="{00000000-0002-0000-0500-000003000000}">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7:F1048576" xr:uid="{00000000-0002-0000-0500-000004000000}">
      <formula1>E37</formula1>
    </dataValidation>
    <dataValidation allowBlank="1" showInputMessage="1" showErrorMessage="1" errorTitle="Date entry error" error="Please enter a valid date." sqref="E5:E36" xr:uid="{00000000-0002-0000-0500-000005000000}"/>
    <dataValidation operator="greaterThan" allowBlank="1" showInputMessage="1" showErrorMessage="1" errorTitle="Date entry error" error="Please enter a valid capacity effective end date that is after the capacity effective start date." sqref="F5:F36" xr:uid="{00000000-0002-0000-0500-000006000000}"/>
    <dataValidation allowBlank="1" showInputMessage="1" showErrorMessage="1" prompt="Type of contract" sqref="H3:H4 H1:H2" xr:uid="{E0E4A709-1B9A-4A47-9F30-6AA486B55675}"/>
  </dataValidations>
  <pageMargins left="0.75" right="0.75" top="1" bottom="1" header="0.5" footer="0.5"/>
  <pageSetup orientation="portrait" verticalDpi="0" r:id="rId1"/>
  <headerFooter alignWithMargins="0">
    <oddFooter>&amp;LFile:  &amp;F&amp;RTab:  &amp;A</oddFooter>
  </headerFooter>
  <extLst>
    <ext xmlns:x14="http://schemas.microsoft.com/office/spreadsheetml/2009/9/main" uri="{CCE6A557-97BC-4b89-ADB6-D9C93CAAB3DF}">
      <x14:dataValidations xmlns:xm="http://schemas.microsoft.com/office/excel/2006/main" xWindow="192" yWindow="360" count="2">
        <x14:dataValidation type="list" allowBlank="1" showInputMessage="1" showErrorMessage="1" xr:uid="{00000000-0002-0000-0500-000007000000}">
          <x14:formula1>
            <xm:f>'ID and Local Area'!$A:$A</xm:f>
          </x14:formula1>
          <xm:sqref>C5:C36</xm:sqref>
        </x14:dataValidation>
        <x14:dataValidation type="list" allowBlank="1" showInputMessage="1" showErrorMessage="1" prompt="Type of contract" xr:uid="{503797CA-BA1D-460C-93D9-7E37A5178B69}">
          <x14:formula1>
            <xm:f>'ID and Local Area'!$L$14:$L$15</xm:f>
          </x14:formula1>
          <xm:sqref>H5:H1048576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A1E9-309C-46DF-88B6-BA596F66FB0C}">
  <sheetPr>
    <tabColor indexed="43"/>
  </sheetPr>
  <dimension ref="A1:X36"/>
  <sheetViews>
    <sheetView showGridLines="0" zoomScaleNormal="100" workbookViewId="0">
      <selection activeCell="D5" sqref="D5"/>
    </sheetView>
  </sheetViews>
  <sheetFormatPr defaultColWidth="8.86328125" defaultRowHeight="12.75" x14ac:dyDescent="0.35"/>
  <cols>
    <col min="1" max="1" width="6.3984375" customWidth="1"/>
    <col min="2" max="2" width="9.265625" style="10" customWidth="1"/>
    <col min="3" max="3" width="18.86328125" style="10" bestFit="1" customWidth="1"/>
    <col min="4" max="6" width="18.86328125" style="10" customWidth="1"/>
    <col min="7" max="7" width="16.1328125" style="14" customWidth="1"/>
    <col min="8" max="8" width="14.265625" style="74" customWidth="1"/>
    <col min="9" max="9" width="13.3984375" style="74" customWidth="1"/>
    <col min="10" max="11" width="10.86328125" style="14" customWidth="1"/>
    <col min="12" max="12" width="10.86328125" style="288" customWidth="1"/>
    <col min="13" max="14" width="8.73046875" style="10" customWidth="1"/>
    <col min="15" max="15" width="9" style="10" customWidth="1"/>
    <col min="16" max="17" width="8.86328125" style="10"/>
    <col min="18" max="19" width="8.86328125" style="10" customWidth="1"/>
    <col min="20" max="20" width="8.59765625" style="10" customWidth="1"/>
    <col min="21" max="21" width="8.73046875" style="10" customWidth="1"/>
    <col min="22" max="22" width="8.86328125" style="10" customWidth="1"/>
    <col min="23" max="23" width="8.73046875" style="10" customWidth="1"/>
    <col min="24" max="24" width="9" style="10" customWidth="1"/>
  </cols>
  <sheetData>
    <row r="1" spans="1:24" ht="15" x14ac:dyDescent="0.4">
      <c r="A1" s="9" t="s">
        <v>389</v>
      </c>
      <c r="H1" s="86"/>
      <c r="I1" s="9"/>
      <c r="L1" s="14"/>
    </row>
    <row r="2" spans="1:24" ht="15" x14ac:dyDescent="0.4">
      <c r="A2" s="9" t="s">
        <v>370</v>
      </c>
      <c r="H2" s="9"/>
      <c r="I2" s="9"/>
      <c r="L2" s="14"/>
    </row>
    <row r="3" spans="1:24" s="11" customFormat="1" ht="54" customHeight="1" x14ac:dyDescent="0.4">
      <c r="B3" s="12" t="s">
        <v>179</v>
      </c>
      <c r="C3" s="12" t="s">
        <v>406</v>
      </c>
      <c r="D3" s="12" t="s">
        <v>2251</v>
      </c>
      <c r="E3" s="12" t="s">
        <v>2252</v>
      </c>
      <c r="F3" s="12" t="s">
        <v>2253</v>
      </c>
      <c r="G3" s="12" t="s">
        <v>560</v>
      </c>
      <c r="H3" s="72" t="s">
        <v>128</v>
      </c>
      <c r="I3" s="72" t="s">
        <v>129</v>
      </c>
      <c r="J3" s="12" t="s">
        <v>347</v>
      </c>
      <c r="K3" s="12" t="s">
        <v>2162</v>
      </c>
      <c r="L3" s="16" t="s">
        <v>2093</v>
      </c>
      <c r="M3" s="16" t="s">
        <v>343</v>
      </c>
      <c r="N3" s="16" t="s">
        <v>342</v>
      </c>
      <c r="O3" s="16" t="s">
        <v>355</v>
      </c>
      <c r="P3" s="16" t="s">
        <v>356</v>
      </c>
      <c r="Q3" s="16" t="s">
        <v>339</v>
      </c>
      <c r="R3" s="16" t="s">
        <v>357</v>
      </c>
      <c r="S3" s="16" t="s">
        <v>358</v>
      </c>
      <c r="T3" s="16" t="s">
        <v>344</v>
      </c>
      <c r="U3" s="16" t="s">
        <v>359</v>
      </c>
      <c r="V3" s="16" t="s">
        <v>345</v>
      </c>
      <c r="W3" s="16" t="s">
        <v>340</v>
      </c>
      <c r="X3" s="16" t="s">
        <v>341</v>
      </c>
    </row>
    <row r="4" spans="1:24" s="11" customFormat="1" ht="16.899999999999999" x14ac:dyDescent="0.4">
      <c r="A4" s="18" t="s">
        <v>346</v>
      </c>
      <c r="B4" s="19"/>
      <c r="C4" s="20"/>
      <c r="D4" s="295"/>
      <c r="E4" s="295"/>
      <c r="F4" s="295"/>
      <c r="G4" s="243" t="s">
        <v>692</v>
      </c>
      <c r="H4" s="108"/>
      <c r="I4" s="109"/>
      <c r="J4" s="20"/>
      <c r="K4" s="20"/>
      <c r="L4" s="289"/>
      <c r="M4" s="21">
        <f>SUM(M5:M500)</f>
        <v>0</v>
      </c>
      <c r="N4" s="21">
        <f t="shared" ref="N4:X4" si="0">SUM(N5:N500)</f>
        <v>0</v>
      </c>
      <c r="O4" s="21">
        <f t="shared" si="0"/>
        <v>0</v>
      </c>
      <c r="P4" s="21">
        <f t="shared" si="0"/>
        <v>0</v>
      </c>
      <c r="Q4" s="21">
        <f t="shared" si="0"/>
        <v>0</v>
      </c>
      <c r="R4" s="21">
        <f t="shared" si="0"/>
        <v>0</v>
      </c>
      <c r="S4" s="21">
        <f t="shared" si="0"/>
        <v>0</v>
      </c>
      <c r="T4" s="21">
        <f t="shared" si="0"/>
        <v>0</v>
      </c>
      <c r="U4" s="21">
        <f t="shared" si="0"/>
        <v>0</v>
      </c>
      <c r="V4" s="21">
        <f t="shared" si="0"/>
        <v>0</v>
      </c>
      <c r="W4" s="21">
        <f t="shared" si="0"/>
        <v>0</v>
      </c>
      <c r="X4" s="21">
        <f t="shared" si="0"/>
        <v>0</v>
      </c>
    </row>
    <row r="5" spans="1:24" x14ac:dyDescent="0.35">
      <c r="B5" s="22"/>
      <c r="C5" s="25" t="s">
        <v>103</v>
      </c>
      <c r="D5" s="25"/>
      <c r="E5" s="231"/>
      <c r="F5" s="231"/>
      <c r="G5" s="69" t="e">
        <f>VLOOKUP(C5,'ID and Local Area'!A:D,4,FALSE)</f>
        <v>#N/A</v>
      </c>
      <c r="H5" s="231"/>
      <c r="I5" s="231"/>
      <c r="J5" s="23"/>
      <c r="K5" s="23"/>
      <c r="L5" s="287"/>
      <c r="M5" s="24"/>
      <c r="N5" s="24"/>
      <c r="O5" s="24"/>
      <c r="P5" s="24"/>
      <c r="Q5" s="24"/>
      <c r="R5" s="24"/>
      <c r="S5" s="24"/>
      <c r="T5" s="24"/>
      <c r="U5" s="24"/>
      <c r="V5" s="24"/>
      <c r="W5" s="24"/>
      <c r="X5" s="24"/>
    </row>
    <row r="6" spans="1:24" x14ac:dyDescent="0.35">
      <c r="B6" s="22"/>
      <c r="C6" s="25" t="s">
        <v>103</v>
      </c>
      <c r="D6" s="25"/>
      <c r="E6" s="107"/>
      <c r="F6" s="107"/>
      <c r="G6" s="69" t="e">
        <f>VLOOKUP(C6,'ID and Local Area'!A:D,4,FALSE)</f>
        <v>#N/A</v>
      </c>
      <c r="H6" s="107"/>
      <c r="I6" s="107"/>
      <c r="J6" s="23"/>
      <c r="K6" s="23"/>
      <c r="L6" s="287"/>
      <c r="M6" s="24"/>
      <c r="N6" s="24"/>
      <c r="O6" s="24"/>
      <c r="P6" s="24"/>
      <c r="Q6" s="24"/>
      <c r="R6" s="24"/>
      <c r="S6" s="24"/>
      <c r="T6" s="24"/>
      <c r="U6" s="24"/>
      <c r="V6" s="24"/>
      <c r="W6" s="24"/>
      <c r="X6" s="24"/>
    </row>
    <row r="7" spans="1:24" x14ac:dyDescent="0.35">
      <c r="B7" s="22"/>
      <c r="C7" s="25" t="s">
        <v>103</v>
      </c>
      <c r="D7" s="25"/>
      <c r="E7" s="107"/>
      <c r="F7" s="107"/>
      <c r="G7" s="69" t="e">
        <f>VLOOKUP(C7,'ID and Local Area'!A:D,4,FALSE)</f>
        <v>#N/A</v>
      </c>
      <c r="H7" s="107"/>
      <c r="I7" s="107"/>
      <c r="J7" s="23"/>
      <c r="K7" s="23"/>
      <c r="L7" s="287"/>
      <c r="M7" s="24"/>
      <c r="N7" s="24"/>
      <c r="O7" s="24"/>
      <c r="P7" s="24"/>
      <c r="Q7" s="24"/>
      <c r="R7" s="24"/>
      <c r="S7" s="24"/>
      <c r="T7" s="24"/>
      <c r="U7" s="24"/>
      <c r="V7" s="24"/>
      <c r="W7" s="24"/>
      <c r="X7" s="24"/>
    </row>
    <row r="8" spans="1:24" x14ac:dyDescent="0.35">
      <c r="B8" s="85"/>
      <c r="C8" s="25" t="s">
        <v>103</v>
      </c>
      <c r="D8" s="25"/>
      <c r="E8" s="107"/>
      <c r="F8" s="107"/>
      <c r="G8" s="69" t="e">
        <f>VLOOKUP(C8,'ID and Local Area'!A:D,4,FALSE)</f>
        <v>#N/A</v>
      </c>
      <c r="H8" s="107"/>
      <c r="I8" s="107"/>
      <c r="J8" s="23"/>
      <c r="K8" s="23"/>
      <c r="L8" s="287"/>
      <c r="M8" s="24"/>
      <c r="N8" s="24"/>
      <c r="O8" s="24"/>
      <c r="P8" s="24"/>
      <c r="Q8" s="24"/>
      <c r="R8" s="24"/>
      <c r="S8" s="24"/>
      <c r="T8" s="24"/>
      <c r="U8" s="24"/>
      <c r="V8" s="24"/>
      <c r="W8" s="24"/>
      <c r="X8" s="24"/>
    </row>
    <row r="9" spans="1:24" ht="12.75" customHeight="1" x14ac:dyDescent="0.35">
      <c r="B9" s="25"/>
      <c r="C9" s="25" t="s">
        <v>103</v>
      </c>
      <c r="D9" s="25"/>
      <c r="E9" s="107"/>
      <c r="F9" s="107"/>
      <c r="G9" s="69" t="e">
        <f>VLOOKUP(C9,'ID and Local Area'!A:D,4,FALSE)</f>
        <v>#N/A</v>
      </c>
      <c r="H9" s="107"/>
      <c r="I9" s="107"/>
      <c r="J9" s="23"/>
      <c r="K9" s="23"/>
      <c r="L9" s="287"/>
      <c r="M9" s="24"/>
      <c r="N9" s="24"/>
      <c r="O9" s="24"/>
      <c r="P9" s="24"/>
      <c r="Q9" s="24"/>
      <c r="R9" s="24"/>
      <c r="S9" s="24"/>
      <c r="T9" s="24"/>
      <c r="U9" s="24"/>
      <c r="V9" s="24"/>
      <c r="W9" s="24"/>
      <c r="X9" s="24"/>
    </row>
    <row r="10" spans="1:24" x14ac:dyDescent="0.35">
      <c r="B10" s="25"/>
      <c r="C10" s="25" t="s">
        <v>103</v>
      </c>
      <c r="D10" s="25"/>
      <c r="E10" s="107"/>
      <c r="F10" s="107"/>
      <c r="G10" s="69" t="e">
        <f>VLOOKUP(C10,'ID and Local Area'!A:D,4,FALSE)</f>
        <v>#N/A</v>
      </c>
      <c r="H10" s="107"/>
      <c r="I10" s="107"/>
      <c r="J10" s="23"/>
      <c r="K10" s="23"/>
      <c r="L10" s="287"/>
      <c r="M10" s="24"/>
      <c r="N10" s="24"/>
      <c r="O10" s="24"/>
      <c r="P10" s="24"/>
      <c r="Q10" s="24"/>
      <c r="R10" s="24"/>
      <c r="S10" s="24"/>
      <c r="T10" s="24"/>
      <c r="U10" s="24"/>
      <c r="V10" s="24"/>
      <c r="W10" s="24"/>
      <c r="X10" s="24"/>
    </row>
    <row r="11" spans="1:24" x14ac:dyDescent="0.35">
      <c r="B11" s="25"/>
      <c r="C11" s="25" t="s">
        <v>103</v>
      </c>
      <c r="D11" s="25"/>
      <c r="E11" s="107"/>
      <c r="F11" s="107"/>
      <c r="G11" s="69" t="e">
        <f>VLOOKUP(C11,'ID and Local Area'!A:D,4,FALSE)</f>
        <v>#N/A</v>
      </c>
      <c r="H11" s="107"/>
      <c r="I11" s="107"/>
      <c r="J11" s="23"/>
      <c r="K11" s="23"/>
      <c r="L11" s="287"/>
      <c r="M11" s="24"/>
      <c r="N11" s="24"/>
      <c r="O11" s="24"/>
      <c r="P11" s="24"/>
      <c r="Q11" s="24"/>
      <c r="R11" s="24"/>
      <c r="S11" s="24"/>
      <c r="T11" s="24"/>
      <c r="U11" s="24"/>
      <c r="V11" s="24"/>
      <c r="W11" s="24"/>
      <c r="X11" s="24"/>
    </row>
    <row r="12" spans="1:24" x14ac:dyDescent="0.35">
      <c r="B12" s="25"/>
      <c r="C12" s="25" t="s">
        <v>103</v>
      </c>
      <c r="D12" s="25"/>
      <c r="E12" s="107"/>
      <c r="F12" s="107"/>
      <c r="G12" s="69" t="e">
        <f>VLOOKUP(C12,'ID and Local Area'!A:D,4,FALSE)</f>
        <v>#N/A</v>
      </c>
      <c r="H12" s="107"/>
      <c r="I12" s="107"/>
      <c r="J12" s="23"/>
      <c r="K12" s="23"/>
      <c r="L12" s="287"/>
      <c r="M12" s="24"/>
      <c r="N12" s="24"/>
      <c r="O12" s="24"/>
      <c r="P12" s="24"/>
      <c r="Q12" s="24"/>
      <c r="R12" s="24"/>
      <c r="S12" s="24"/>
      <c r="T12" s="24"/>
      <c r="U12" s="24"/>
      <c r="V12" s="24"/>
      <c r="W12" s="24"/>
      <c r="X12" s="24"/>
    </row>
    <row r="13" spans="1:24" x14ac:dyDescent="0.35">
      <c r="B13" s="25"/>
      <c r="C13" s="25" t="s">
        <v>103</v>
      </c>
      <c r="D13" s="25"/>
      <c r="E13" s="107"/>
      <c r="F13" s="107"/>
      <c r="G13" s="69" t="e">
        <f>VLOOKUP(C13,'ID and Local Area'!A:D,4,FALSE)</f>
        <v>#N/A</v>
      </c>
      <c r="H13" s="107"/>
      <c r="I13" s="107"/>
      <c r="J13" s="23"/>
      <c r="K13" s="23"/>
      <c r="L13" s="287"/>
      <c r="M13" s="24"/>
      <c r="N13" s="24"/>
      <c r="O13" s="24"/>
      <c r="P13" s="24"/>
      <c r="Q13" s="24"/>
      <c r="R13" s="24"/>
      <c r="S13" s="24"/>
      <c r="T13" s="24"/>
      <c r="U13" s="24"/>
      <c r="V13" s="24"/>
      <c r="W13" s="24"/>
      <c r="X13" s="24"/>
    </row>
    <row r="14" spans="1:24" x14ac:dyDescent="0.35">
      <c r="B14" s="25"/>
      <c r="C14" s="25" t="s">
        <v>103</v>
      </c>
      <c r="D14" s="25"/>
      <c r="E14" s="107"/>
      <c r="F14" s="107"/>
      <c r="G14" s="69" t="e">
        <f>VLOOKUP(C14,'ID and Local Area'!A:D,4,FALSE)</f>
        <v>#N/A</v>
      </c>
      <c r="H14" s="107"/>
      <c r="I14" s="107"/>
      <c r="J14" s="23"/>
      <c r="K14" s="23"/>
      <c r="L14" s="287"/>
      <c r="M14" s="24"/>
      <c r="N14" s="24"/>
      <c r="O14" s="24"/>
      <c r="P14" s="24"/>
      <c r="Q14" s="24"/>
      <c r="R14" s="24"/>
      <c r="S14" s="24"/>
      <c r="T14" s="24"/>
      <c r="U14" s="24"/>
      <c r="V14" s="24"/>
      <c r="W14" s="24"/>
      <c r="X14" s="24"/>
    </row>
    <row r="15" spans="1:24" x14ac:dyDescent="0.35">
      <c r="B15" s="25"/>
      <c r="C15" s="25" t="s">
        <v>103</v>
      </c>
      <c r="D15" s="25"/>
      <c r="E15" s="107"/>
      <c r="F15" s="107"/>
      <c r="G15" s="69" t="e">
        <f>VLOOKUP(C15,'ID and Local Area'!A:D,4,FALSE)</f>
        <v>#N/A</v>
      </c>
      <c r="H15" s="107"/>
      <c r="I15" s="107"/>
      <c r="J15" s="23"/>
      <c r="K15" s="23"/>
      <c r="L15" s="287"/>
      <c r="M15" s="24"/>
      <c r="N15" s="24"/>
      <c r="O15" s="24"/>
      <c r="P15" s="24"/>
      <c r="Q15" s="24"/>
      <c r="R15" s="24"/>
      <c r="S15" s="24"/>
      <c r="T15" s="24"/>
      <c r="U15" s="24"/>
      <c r="V15" s="24"/>
      <c r="W15" s="24"/>
      <c r="X15" s="24"/>
    </row>
    <row r="16" spans="1:24" x14ac:dyDescent="0.35">
      <c r="B16" s="25"/>
      <c r="C16" s="25" t="s">
        <v>103</v>
      </c>
      <c r="D16" s="25"/>
      <c r="E16" s="107"/>
      <c r="F16" s="107"/>
      <c r="G16" s="69" t="e">
        <f>VLOOKUP(C16,'ID and Local Area'!A:D,4,FALSE)</f>
        <v>#N/A</v>
      </c>
      <c r="H16" s="107"/>
      <c r="I16" s="107"/>
      <c r="J16" s="23"/>
      <c r="K16" s="23"/>
      <c r="L16" s="287"/>
      <c r="M16" s="24"/>
      <c r="N16" s="24"/>
      <c r="O16" s="24"/>
      <c r="P16" s="24"/>
      <c r="Q16" s="24"/>
      <c r="R16" s="24"/>
      <c r="S16" s="24"/>
      <c r="T16" s="24"/>
      <c r="U16" s="24"/>
      <c r="V16" s="24"/>
      <c r="W16" s="24"/>
      <c r="X16" s="24"/>
    </row>
    <row r="17" spans="2:24" x14ac:dyDescent="0.35">
      <c r="B17" s="25"/>
      <c r="C17" s="25" t="s">
        <v>103</v>
      </c>
      <c r="D17" s="25"/>
      <c r="E17" s="107"/>
      <c r="F17" s="107"/>
      <c r="G17" s="69" t="e">
        <f>VLOOKUP(C17,'ID and Local Area'!A:D,4,FALSE)</f>
        <v>#N/A</v>
      </c>
      <c r="H17" s="107"/>
      <c r="I17" s="107"/>
      <c r="J17" s="23"/>
      <c r="K17" s="23"/>
      <c r="L17" s="287"/>
      <c r="M17" s="24"/>
      <c r="N17" s="24"/>
      <c r="O17" s="24"/>
      <c r="P17" s="24"/>
      <c r="Q17" s="24"/>
      <c r="R17" s="24"/>
      <c r="S17" s="24"/>
      <c r="T17" s="24"/>
      <c r="U17" s="24"/>
      <c r="V17" s="24"/>
      <c r="W17" s="24"/>
      <c r="X17" s="24"/>
    </row>
    <row r="18" spans="2:24" x14ac:dyDescent="0.35">
      <c r="B18" s="25"/>
      <c r="C18" s="25" t="s">
        <v>103</v>
      </c>
      <c r="D18" s="25"/>
      <c r="E18" s="107"/>
      <c r="F18" s="107"/>
      <c r="G18" s="69" t="e">
        <f>VLOOKUP(C18,'ID and Local Area'!A:D,4,FALSE)</f>
        <v>#N/A</v>
      </c>
      <c r="H18" s="107"/>
      <c r="I18" s="107"/>
      <c r="J18" s="23"/>
      <c r="K18" s="23"/>
      <c r="L18" s="287"/>
      <c r="M18" s="24"/>
      <c r="N18" s="24"/>
      <c r="O18" s="24"/>
      <c r="P18" s="24"/>
      <c r="Q18" s="24"/>
      <c r="R18" s="24"/>
      <c r="S18" s="24"/>
      <c r="T18" s="24"/>
      <c r="U18" s="24"/>
      <c r="V18" s="24"/>
      <c r="W18" s="24"/>
      <c r="X18" s="24"/>
    </row>
    <row r="19" spans="2:24" x14ac:dyDescent="0.35">
      <c r="B19" s="25"/>
      <c r="C19" s="25" t="s">
        <v>103</v>
      </c>
      <c r="D19" s="25"/>
      <c r="E19" s="107"/>
      <c r="F19" s="107"/>
      <c r="G19" s="69" t="e">
        <f>VLOOKUP(C19,'ID and Local Area'!A:D,4,FALSE)</f>
        <v>#N/A</v>
      </c>
      <c r="H19" s="107"/>
      <c r="I19" s="107"/>
      <c r="J19" s="23"/>
      <c r="K19" s="23"/>
      <c r="L19" s="287"/>
      <c r="M19" s="24"/>
      <c r="N19" s="24"/>
      <c r="O19" s="24"/>
      <c r="P19" s="24"/>
      <c r="Q19" s="24"/>
      <c r="R19" s="24"/>
      <c r="S19" s="24"/>
      <c r="T19" s="24"/>
      <c r="U19" s="24"/>
      <c r="V19" s="24"/>
      <c r="W19" s="24"/>
      <c r="X19" s="24"/>
    </row>
    <row r="20" spans="2:24" x14ac:dyDescent="0.35">
      <c r="B20" s="25"/>
      <c r="C20" s="25" t="s">
        <v>103</v>
      </c>
      <c r="D20" s="25"/>
      <c r="E20" s="107"/>
      <c r="F20" s="107"/>
      <c r="G20" s="69" t="e">
        <f>VLOOKUP(C20,'ID and Local Area'!A:D,4,FALSE)</f>
        <v>#N/A</v>
      </c>
      <c r="H20" s="107"/>
      <c r="I20" s="107"/>
      <c r="J20" s="23"/>
      <c r="K20" s="23"/>
      <c r="L20" s="287"/>
      <c r="M20" s="24"/>
      <c r="N20" s="24"/>
      <c r="O20" s="24"/>
      <c r="P20" s="24"/>
      <c r="Q20" s="24"/>
      <c r="R20" s="24"/>
      <c r="S20" s="24"/>
      <c r="T20" s="24"/>
      <c r="U20" s="24"/>
      <c r="V20" s="24"/>
      <c r="W20" s="24"/>
      <c r="X20" s="24"/>
    </row>
    <row r="21" spans="2:24" x14ac:dyDescent="0.35">
      <c r="B21" s="25"/>
      <c r="C21" s="25" t="s">
        <v>103</v>
      </c>
      <c r="D21" s="25"/>
      <c r="E21" s="107"/>
      <c r="F21" s="107"/>
      <c r="G21" s="69" t="e">
        <f>VLOOKUP(C21,'ID and Local Area'!A:D,4,FALSE)</f>
        <v>#N/A</v>
      </c>
      <c r="H21" s="107"/>
      <c r="I21" s="107"/>
      <c r="J21" s="23"/>
      <c r="K21" s="23"/>
      <c r="L21" s="287"/>
      <c r="M21" s="24"/>
      <c r="N21" s="24"/>
      <c r="O21" s="24"/>
      <c r="P21" s="24"/>
      <c r="Q21" s="24"/>
      <c r="R21" s="24"/>
      <c r="S21" s="24"/>
      <c r="T21" s="24"/>
      <c r="U21" s="24"/>
      <c r="V21" s="24"/>
      <c r="W21" s="24"/>
      <c r="X21" s="24"/>
    </row>
    <row r="22" spans="2:24" x14ac:dyDescent="0.35">
      <c r="B22" s="25"/>
      <c r="C22" s="25" t="s">
        <v>103</v>
      </c>
      <c r="D22" s="25"/>
      <c r="E22" s="231"/>
      <c r="F22" s="231"/>
      <c r="G22" s="69" t="e">
        <f>VLOOKUP(C22,'ID and Local Area'!A:D,4,FALSE)</f>
        <v>#N/A</v>
      </c>
      <c r="H22" s="231"/>
      <c r="I22" s="231"/>
      <c r="J22" s="23"/>
      <c r="K22" s="23"/>
      <c r="L22" s="287"/>
      <c r="M22" s="24"/>
      <c r="N22" s="24"/>
      <c r="O22" s="24"/>
      <c r="P22" s="24"/>
      <c r="Q22" s="24"/>
      <c r="R22" s="24"/>
      <c r="S22" s="24"/>
      <c r="T22" s="24"/>
      <c r="U22" s="24"/>
      <c r="V22" s="24"/>
      <c r="W22" s="24"/>
      <c r="X22" s="24"/>
    </row>
    <row r="23" spans="2:24" x14ac:dyDescent="0.35">
      <c r="B23" s="25"/>
      <c r="C23" s="25" t="s">
        <v>103</v>
      </c>
      <c r="D23" s="25"/>
      <c r="E23" s="107"/>
      <c r="F23" s="107"/>
      <c r="G23" s="69" t="e">
        <f>VLOOKUP(C23,'ID and Local Area'!A:D,4,FALSE)</f>
        <v>#N/A</v>
      </c>
      <c r="H23" s="107"/>
      <c r="I23" s="107"/>
      <c r="J23" s="23"/>
      <c r="K23" s="23"/>
      <c r="L23" s="287"/>
      <c r="M23" s="24"/>
      <c r="N23" s="24"/>
      <c r="O23" s="24"/>
      <c r="P23" s="24"/>
      <c r="Q23" s="24"/>
      <c r="R23" s="24"/>
      <c r="S23" s="24"/>
      <c r="T23" s="24"/>
      <c r="U23" s="24"/>
      <c r="V23" s="24"/>
      <c r="W23" s="24"/>
      <c r="X23" s="24"/>
    </row>
    <row r="24" spans="2:24" x14ac:dyDescent="0.35">
      <c r="B24" s="25"/>
      <c r="C24" s="25" t="s">
        <v>103</v>
      </c>
      <c r="D24" s="25"/>
      <c r="E24" s="107"/>
      <c r="F24" s="107"/>
      <c r="G24" s="69" t="e">
        <f>VLOOKUP(C24,'ID and Local Area'!A:D,4,FALSE)</f>
        <v>#N/A</v>
      </c>
      <c r="H24" s="107"/>
      <c r="I24" s="107"/>
      <c r="J24" s="23"/>
      <c r="K24" s="23"/>
      <c r="L24" s="287"/>
      <c r="M24" s="24"/>
      <c r="N24" s="24"/>
      <c r="O24" s="24"/>
      <c r="P24" s="24"/>
      <c r="Q24" s="24"/>
      <c r="R24" s="24"/>
      <c r="S24" s="24"/>
      <c r="T24" s="24"/>
      <c r="U24" s="24"/>
      <c r="V24" s="24"/>
      <c r="W24" s="24"/>
      <c r="X24" s="24"/>
    </row>
    <row r="25" spans="2:24" x14ac:dyDescent="0.35">
      <c r="B25" s="25"/>
      <c r="C25" s="25" t="s">
        <v>103</v>
      </c>
      <c r="D25" s="25"/>
      <c r="E25" s="107"/>
      <c r="F25" s="107"/>
      <c r="G25" s="69" t="e">
        <f>VLOOKUP(C25,'ID and Local Area'!A:D,4,FALSE)</f>
        <v>#N/A</v>
      </c>
      <c r="H25" s="107"/>
      <c r="I25" s="107"/>
      <c r="J25" s="23"/>
      <c r="K25" s="23"/>
      <c r="L25" s="287"/>
      <c r="M25" s="24"/>
      <c r="N25" s="24"/>
      <c r="O25" s="24"/>
      <c r="P25" s="24"/>
      <c r="Q25" s="24"/>
      <c r="R25" s="24"/>
      <c r="S25" s="24"/>
      <c r="T25" s="24"/>
      <c r="U25" s="24"/>
      <c r="V25" s="24"/>
      <c r="W25" s="24"/>
      <c r="X25" s="24"/>
    </row>
    <row r="26" spans="2:24" x14ac:dyDescent="0.35">
      <c r="B26" s="25"/>
      <c r="C26" s="25" t="s">
        <v>103</v>
      </c>
      <c r="D26" s="25"/>
      <c r="E26" s="107"/>
      <c r="F26" s="107"/>
      <c r="G26" s="69" t="e">
        <f>VLOOKUP(C26,'ID and Local Area'!A:D,4,FALSE)</f>
        <v>#N/A</v>
      </c>
      <c r="H26" s="107"/>
      <c r="I26" s="107"/>
      <c r="J26" s="23"/>
      <c r="K26" s="23"/>
      <c r="L26" s="287"/>
      <c r="M26" s="24"/>
      <c r="N26" s="24"/>
      <c r="O26" s="24"/>
      <c r="P26" s="24"/>
      <c r="Q26" s="24"/>
      <c r="R26" s="24"/>
      <c r="S26" s="24"/>
      <c r="T26" s="24"/>
      <c r="U26" s="24"/>
      <c r="V26" s="24"/>
      <c r="W26" s="24"/>
      <c r="X26" s="24"/>
    </row>
    <row r="27" spans="2:24" x14ac:dyDescent="0.35">
      <c r="B27" s="25"/>
      <c r="C27" s="25" t="s">
        <v>103</v>
      </c>
      <c r="D27" s="25"/>
      <c r="E27" s="107"/>
      <c r="F27" s="107"/>
      <c r="G27" s="69" t="e">
        <f>VLOOKUP(C27,'ID and Local Area'!A:D,4,FALSE)</f>
        <v>#N/A</v>
      </c>
      <c r="H27" s="107"/>
      <c r="I27" s="107"/>
      <c r="J27" s="23"/>
      <c r="K27" s="23"/>
      <c r="L27" s="287"/>
      <c r="M27" s="24"/>
      <c r="N27" s="24"/>
      <c r="O27" s="24"/>
      <c r="P27" s="24"/>
      <c r="Q27" s="24"/>
      <c r="R27" s="24"/>
      <c r="S27" s="24"/>
      <c r="T27" s="24"/>
      <c r="U27" s="24"/>
      <c r="V27" s="24"/>
      <c r="W27" s="24"/>
      <c r="X27" s="24"/>
    </row>
    <row r="28" spans="2:24" x14ac:dyDescent="0.35">
      <c r="B28" s="25"/>
      <c r="C28" s="25" t="s">
        <v>103</v>
      </c>
      <c r="D28" s="25"/>
      <c r="E28" s="107"/>
      <c r="F28" s="107"/>
      <c r="G28" s="69" t="e">
        <f>VLOOKUP(C28,'ID and Local Area'!A:D,4,FALSE)</f>
        <v>#N/A</v>
      </c>
      <c r="H28" s="107"/>
      <c r="I28" s="107"/>
      <c r="J28" s="23"/>
      <c r="K28" s="23"/>
      <c r="L28" s="287"/>
      <c r="M28" s="24"/>
      <c r="N28" s="24"/>
      <c r="O28" s="24"/>
      <c r="P28" s="24"/>
      <c r="Q28" s="24"/>
      <c r="R28" s="24"/>
      <c r="S28" s="24"/>
      <c r="T28" s="24"/>
      <c r="U28" s="24"/>
      <c r="V28" s="24"/>
      <c r="W28" s="24"/>
      <c r="X28" s="24"/>
    </row>
    <row r="29" spans="2:24" x14ac:dyDescent="0.35">
      <c r="B29" s="25"/>
      <c r="C29" s="25" t="s">
        <v>103</v>
      </c>
      <c r="D29" s="25"/>
      <c r="E29" s="107"/>
      <c r="F29" s="107"/>
      <c r="G29" s="69" t="e">
        <f>VLOOKUP(C29,'ID and Local Area'!A:D,4,FALSE)</f>
        <v>#N/A</v>
      </c>
      <c r="H29" s="107"/>
      <c r="I29" s="107"/>
      <c r="J29" s="23"/>
      <c r="K29" s="23"/>
      <c r="L29" s="287"/>
      <c r="M29" s="24"/>
      <c r="N29" s="24"/>
      <c r="O29" s="24"/>
      <c r="P29" s="24"/>
      <c r="Q29" s="24"/>
      <c r="R29" s="24"/>
      <c r="S29" s="24"/>
      <c r="T29" s="24"/>
      <c r="U29" s="24"/>
      <c r="V29" s="24"/>
      <c r="W29" s="24"/>
      <c r="X29" s="24"/>
    </row>
    <row r="30" spans="2:24" x14ac:dyDescent="0.35">
      <c r="B30" s="25"/>
      <c r="C30" s="25" t="s">
        <v>103</v>
      </c>
      <c r="D30" s="25"/>
      <c r="E30" s="107"/>
      <c r="F30" s="107"/>
      <c r="G30" s="69" t="e">
        <f>VLOOKUP(C30,'ID and Local Area'!A:D,4,FALSE)</f>
        <v>#N/A</v>
      </c>
      <c r="H30" s="107"/>
      <c r="I30" s="107"/>
      <c r="J30" s="23"/>
      <c r="K30" s="23"/>
      <c r="L30" s="287"/>
      <c r="M30" s="24"/>
      <c r="N30" s="24"/>
      <c r="O30" s="24"/>
      <c r="P30" s="24"/>
      <c r="Q30" s="24"/>
      <c r="R30" s="24"/>
      <c r="S30" s="24"/>
      <c r="T30" s="24"/>
      <c r="U30" s="24"/>
      <c r="V30" s="24"/>
      <c r="W30" s="24"/>
      <c r="X30" s="24"/>
    </row>
    <row r="31" spans="2:24" x14ac:dyDescent="0.35">
      <c r="B31" s="25"/>
      <c r="C31" s="25" t="s">
        <v>103</v>
      </c>
      <c r="D31" s="25"/>
      <c r="E31" s="107"/>
      <c r="F31" s="107"/>
      <c r="G31" s="69" t="e">
        <f>VLOOKUP(C31,'ID and Local Area'!A:D,4,FALSE)</f>
        <v>#N/A</v>
      </c>
      <c r="H31" s="107"/>
      <c r="I31" s="107"/>
      <c r="J31" s="23"/>
      <c r="K31" s="23"/>
      <c r="L31" s="287"/>
      <c r="M31" s="24"/>
      <c r="N31" s="24"/>
      <c r="O31" s="24"/>
      <c r="P31" s="24"/>
      <c r="Q31" s="24"/>
      <c r="R31" s="24"/>
      <c r="S31" s="24"/>
      <c r="T31" s="24"/>
      <c r="U31" s="24"/>
      <c r="V31" s="24"/>
      <c r="W31" s="24"/>
      <c r="X31" s="24"/>
    </row>
    <row r="32" spans="2:24" x14ac:dyDescent="0.35">
      <c r="B32" s="25"/>
      <c r="C32" s="25" t="s">
        <v>103</v>
      </c>
      <c r="D32" s="25"/>
      <c r="E32" s="107"/>
      <c r="F32" s="107"/>
      <c r="G32" s="69" t="e">
        <f>VLOOKUP(C32,'ID and Local Area'!A:D,4,FALSE)</f>
        <v>#N/A</v>
      </c>
      <c r="H32" s="107"/>
      <c r="I32" s="107"/>
      <c r="J32" s="23"/>
      <c r="K32" s="23"/>
      <c r="L32" s="287"/>
      <c r="M32" s="24"/>
      <c r="N32" s="24"/>
      <c r="O32" s="24"/>
      <c r="P32" s="24"/>
      <c r="Q32" s="24"/>
      <c r="R32" s="24"/>
      <c r="S32" s="24"/>
      <c r="T32" s="24"/>
      <c r="U32" s="24"/>
      <c r="V32" s="24"/>
      <c r="W32" s="24"/>
      <c r="X32" s="24"/>
    </row>
    <row r="33" spans="2:24" x14ac:dyDescent="0.35">
      <c r="B33" s="25"/>
      <c r="C33" s="25" t="s">
        <v>103</v>
      </c>
      <c r="D33" s="25"/>
      <c r="E33" s="107"/>
      <c r="F33" s="107"/>
      <c r="G33" s="69" t="e">
        <f>VLOOKUP(C33,'ID and Local Area'!A:D,4,FALSE)</f>
        <v>#N/A</v>
      </c>
      <c r="H33" s="107"/>
      <c r="I33" s="107"/>
      <c r="J33" s="23"/>
      <c r="K33" s="23"/>
      <c r="L33" s="287"/>
      <c r="M33" s="24"/>
      <c r="N33" s="24"/>
      <c r="O33" s="24"/>
      <c r="P33" s="24"/>
      <c r="Q33" s="24"/>
      <c r="R33" s="24"/>
      <c r="S33" s="24"/>
      <c r="T33" s="24"/>
      <c r="U33" s="24"/>
      <c r="V33" s="24"/>
      <c r="W33" s="24"/>
      <c r="X33" s="24"/>
    </row>
    <row r="34" spans="2:24" x14ac:dyDescent="0.35">
      <c r="B34" s="25"/>
      <c r="C34" s="25" t="s">
        <v>103</v>
      </c>
      <c r="D34" s="25"/>
      <c r="E34" s="107"/>
      <c r="F34" s="107"/>
      <c r="G34" s="69" t="e">
        <f>VLOOKUP(C34,'ID and Local Area'!A:D,4,FALSE)</f>
        <v>#N/A</v>
      </c>
      <c r="H34" s="107"/>
      <c r="I34" s="107"/>
      <c r="J34" s="23"/>
      <c r="K34" s="23"/>
      <c r="L34" s="287"/>
      <c r="M34" s="24"/>
      <c r="N34" s="24"/>
      <c r="O34" s="24"/>
      <c r="P34" s="24"/>
      <c r="Q34" s="24"/>
      <c r="R34" s="24"/>
      <c r="S34" s="24"/>
      <c r="T34" s="24"/>
      <c r="U34" s="24"/>
      <c r="V34" s="24"/>
      <c r="W34" s="24"/>
      <c r="X34" s="24"/>
    </row>
    <row r="35" spans="2:24" x14ac:dyDescent="0.35">
      <c r="B35" s="25"/>
      <c r="C35" s="25" t="s">
        <v>103</v>
      </c>
      <c r="D35" s="25"/>
      <c r="E35" s="107"/>
      <c r="F35" s="107"/>
      <c r="G35" s="69" t="e">
        <f>VLOOKUP(C35,'ID and Local Area'!A:D,4,FALSE)</f>
        <v>#N/A</v>
      </c>
      <c r="H35" s="107"/>
      <c r="I35" s="107"/>
      <c r="J35" s="23"/>
      <c r="K35" s="23"/>
      <c r="L35" s="287"/>
      <c r="M35" s="24"/>
      <c r="N35" s="24"/>
      <c r="O35" s="24"/>
      <c r="P35" s="24"/>
      <c r="Q35" s="24"/>
      <c r="R35" s="24"/>
      <c r="S35" s="24"/>
      <c r="T35" s="24"/>
      <c r="U35" s="24"/>
      <c r="V35" s="24"/>
      <c r="W35" s="24"/>
      <c r="X35" s="24"/>
    </row>
    <row r="36" spans="2:24" x14ac:dyDescent="0.35">
      <c r="B36" s="25"/>
      <c r="C36" s="25" t="s">
        <v>103</v>
      </c>
      <c r="D36" s="25"/>
      <c r="E36" s="107"/>
      <c r="F36" s="107"/>
      <c r="G36" s="69" t="e">
        <f>VLOOKUP(C36,'ID and Local Area'!A:D,4,FALSE)</f>
        <v>#N/A</v>
      </c>
      <c r="H36" s="107"/>
      <c r="I36" s="107"/>
      <c r="J36" s="23"/>
      <c r="K36" s="23"/>
      <c r="L36" s="287"/>
      <c r="M36" s="24"/>
      <c r="N36" s="24"/>
      <c r="O36" s="24"/>
      <c r="P36" s="24"/>
      <c r="Q36" s="24"/>
      <c r="R36" s="24"/>
      <c r="S36" s="24"/>
      <c r="T36" s="24"/>
      <c r="U36" s="24"/>
      <c r="V36" s="24"/>
      <c r="W36" s="24"/>
      <c r="X36" s="24"/>
    </row>
  </sheetData>
  <dataValidations count="7">
    <dataValidation operator="greaterThan" allowBlank="1" showInputMessage="1" showErrorMessage="1" errorTitle="Date entry error" error="Please enter a valid capacity effective end date that is after the capacity effective start date." sqref="I5:I36 F5:F36" xr:uid="{6A895910-DAF4-490F-A3B7-1DD5FD2442A2}"/>
    <dataValidation allowBlank="1" showInputMessage="1" showErrorMessage="1" errorTitle="Date entry error" error="Please enter a valid date." sqref="H5:H36 E5:E36" xr:uid="{F39AFF6B-2659-4C18-A15E-1785C8D70366}"/>
    <dataValidation type="date" operator="greaterThan" allowBlank="1" showInputMessage="1" showErrorMessage="1" errorTitle="Date entry error" error="Please enter a valid capacity effective end date that is after the capacity effective start date." sqref="I37:I1048576" xr:uid="{56D14249-B8CE-4AB1-8EDD-EF6FDDF63732}">
      <formula1>H37</formula1>
    </dataValidation>
    <dataValidation type="date" allowBlank="1" showInputMessage="1" showErrorMessage="1" errorTitle="Date entry error" error="Please enter a valid date." sqref="H37:H1048576" xr:uid="{73F821FC-AB21-4AE1-9C7A-D54F364AE05E}">
      <formula1>1</formula1>
      <formula2>73415</formula2>
    </dataValidation>
    <dataValidation allowBlank="1" showInputMessage="1" showErrorMessage="1" promptTitle="Zone for resource" sqref="B8" xr:uid="{9E275D5A-490E-44FC-9586-72E27CD42DD1}"/>
    <dataValidation type="list" allowBlank="1" showInputMessage="1" showErrorMessage="1" prompt="Type of contract" sqref="J5:J36" xr:uid="{822845B9-5DE4-4549-B720-DE8043DB9CCE}">
      <formula1>RMR</formula1>
    </dataValidation>
    <dataValidation allowBlank="1" showInputMessage="1" showErrorMessage="1" prompt="Type of contract" sqref="K3:K4 K1:K2" xr:uid="{2E04E128-2F6B-4E0D-89C0-8E371DA409CD}"/>
  </dataValidations>
  <pageMargins left="0.75" right="0.75" top="1" bottom="1" header="0.5" footer="0.5"/>
  <pageSetup orientation="portrait" verticalDpi="0" r:id="rId1"/>
  <headerFooter alignWithMargins="0">
    <oddFooter>&amp;LFile:  &amp;F&amp;RTab:  &amp;A</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6C1C822-06AF-4205-874D-AD69BFCB91CC}">
          <x14:formula1>
            <xm:f>'ID and Local Area'!$A:$A</xm:f>
          </x14:formula1>
          <xm:sqref>C5:C36</xm:sqref>
        </x14:dataValidation>
        <x14:dataValidation type="list" allowBlank="1" showInputMessage="1" showErrorMessage="1" prompt="Type of contract" xr:uid="{5E23602A-AFBE-45FE-BFA1-D0FBC904FAA4}">
          <x14:formula1>
            <xm:f>'ID and Local Area'!$L$14:$L$15</xm:f>
          </x14:formula1>
          <xm:sqref>K5:K1048576</xm:sqref>
        </x14:dataValidation>
        <x14:dataValidation type="list" allowBlank="1" showInputMessage="1" showErrorMessage="1" xr:uid="{E239CC86-5BA1-4A3E-8E83-DD08255E7C54}">
          <x14:formula1>
            <xm:f>'ID and Local Area'!$F$52:$F$55</xm:f>
          </x14:formula1>
          <xm:sqref>D1:D2 D6:D1048576 D5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27</vt:i4>
      </vt:variant>
    </vt:vector>
  </HeadingPairs>
  <TitlesOfParts>
    <vt:vector size="40" baseType="lpstr">
      <vt:lpstr>Instructions</vt:lpstr>
      <vt:lpstr>Certification</vt:lpstr>
      <vt:lpstr>ID and Local Area</vt:lpstr>
      <vt:lpstr>LSE Allocations</vt:lpstr>
      <vt:lpstr> Summary 2022</vt:lpstr>
      <vt:lpstr> Summary 2023</vt:lpstr>
      <vt:lpstr> Summary 2024</vt:lpstr>
      <vt:lpstr>I_Local_Res_2022</vt:lpstr>
      <vt:lpstr>I_Local_Res_2023</vt:lpstr>
      <vt:lpstr>I_Local_Res_2024</vt:lpstr>
      <vt:lpstr>II_Addnl Local Resources_22</vt:lpstr>
      <vt:lpstr>II_Addnl Local Resources_23&amp;24</vt:lpstr>
      <vt:lpstr>III_Committed Flexible_res</vt:lpstr>
      <vt:lpstr>All_Flex</vt:lpstr>
      <vt:lpstr>AllFlex</vt:lpstr>
      <vt:lpstr>Apr_Flex</vt:lpstr>
      <vt:lpstr>Aug_Flex</vt:lpstr>
      <vt:lpstr>Dec_Flex</vt:lpstr>
      <vt:lpstr>EndMonth</vt:lpstr>
      <vt:lpstr>Feb_Flex</vt:lpstr>
      <vt:lpstr>Flex_cat</vt:lpstr>
      <vt:lpstr>FlexSheet</vt:lpstr>
      <vt:lpstr>Jan_Flex</vt:lpstr>
      <vt:lpstr>Jul_Flex</vt:lpstr>
      <vt:lpstr>Jun_Flex</vt:lpstr>
      <vt:lpstr>Mar_Flex</vt:lpstr>
      <vt:lpstr>May_Flex</vt:lpstr>
      <vt:lpstr>Nov_Flex</vt:lpstr>
      <vt:lpstr>Oct_Flex</vt:lpstr>
      <vt:lpstr>' Summary 2022'!Print_Area</vt:lpstr>
      <vt:lpstr>' Summary 2023'!Print_Area</vt:lpstr>
      <vt:lpstr>' Summary 2024'!Print_Area</vt:lpstr>
      <vt:lpstr>Instructions!Print_Area</vt:lpstr>
      <vt:lpstr>I_Local_Res_2022!Print_Titles</vt:lpstr>
      <vt:lpstr>I_Local_Res_2023!Print_Titles</vt:lpstr>
      <vt:lpstr>I_Local_Res_2024!Print_Titles</vt:lpstr>
      <vt:lpstr>Resource_ID</vt:lpstr>
      <vt:lpstr>RMR</vt:lpstr>
      <vt:lpstr>Sep_Flex</vt:lpstr>
      <vt:lpstr>StartMonth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Jaime Rose</dc:creator>
  <cp:lastModifiedBy>Chow, Lily</cp:lastModifiedBy>
  <cp:lastPrinted>2006-07-25T18:43:04Z</cp:lastPrinted>
  <dcterms:created xsi:type="dcterms:W3CDTF">2005-12-07T18:59:59Z</dcterms:created>
  <dcterms:modified xsi:type="dcterms:W3CDTF">2021-09-24T20:10:08Z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