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autoCompressPictures="0" defaultThemeVersion="124226"/>
  <mc:AlternateContent xmlns:mc="http://schemas.openxmlformats.org/markup-compatibility/2006">
    <mc:Choice Requires="x15">
      <x15ac:absPath xmlns:x15ac="http://schemas.microsoft.com/office/spreadsheetml/2010/11/ac" url="\\sf5filesrv5\Energy\RA Filings\2023\2023 Templates and Guide\Final Versions\"/>
    </mc:Choice>
  </mc:AlternateContent>
  <xr:revisionPtr revIDLastSave="0" documentId="13_ncr:1_{239C3F7B-B95A-4D7E-88E8-5671E97EBA70}" xr6:coauthVersionLast="47" xr6:coauthVersionMax="47" xr10:uidLastSave="{00000000-0000-0000-0000-000000000000}"/>
  <bookViews>
    <workbookView xWindow="-108" yWindow="-108" windowWidth="23256" windowHeight="12576" tabRatio="949" activeTab="1" xr2:uid="{00000000-000D-0000-FFFF-FFFF00000000}"/>
  </bookViews>
  <sheets>
    <sheet name="Instructions " sheetId="10" r:id="rId1"/>
    <sheet name="Certification" sheetId="1"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I_Phys_Res_Import_RA_Res!$A$4:$L$36</definedName>
    <definedName name="_xlnm._FilterDatabase" localSheetId="3" hidden="1">'ID and Local Area'!$A$1:$H$2004</definedName>
    <definedName name="CompMonth">Certification!$B$3</definedName>
    <definedName name="EndMonth">'ID and Local Area'!$G$9:$G$21</definedName>
    <definedName name="Flex_Category">'ID and Local Area'!$K$9:$K$11</definedName>
    <definedName name="Local_Area">'LSE Allocations'!$H$102:$H$107</definedName>
    <definedName name="MCC_Bucket">'ID and Local Area'!$L$9:$L$13</definedName>
    <definedName name="Month">'LSE Allocations'!$D$7:$O$7</definedName>
    <definedName name="MthlyFlexRAR">'LSE Allocations'!$D$127:$O$128</definedName>
    <definedName name="SchedulingID">'ID and Local Area'!$A$2:$A$1008</definedName>
    <definedName name="StartMonth">'ID and Local Area'!$F$9:$F$21</definedName>
    <definedName name="Z_2217AF83_9A9D_4254_ABC6_A5EBECD51169_.wvu.FilterData" localSheetId="6" hidden="1">I_Phys_Res_Import_RA_Res!$A$4:$L$36</definedName>
    <definedName name="Z_2217AF83_9A9D_4254_ABC6_A5EBECD51169_.wvu.FilterData" localSheetId="3" hidden="1">'ID and Local Area'!$A$1:$H$721</definedName>
    <definedName name="Z_2217AF83_9A9D_4254_ABC6_A5EBECD51169_.wvu.PrintArea" localSheetId="2" hidden="1">'LSE Allocations'!$A$1:$P$130</definedName>
    <definedName name="Z_2217AF83_9A9D_4254_ABC6_A5EBECD51169_.wvu.PrintArea" localSheetId="5" hidden="1">'Summary Month Ahead'!$A$1:$H$36</definedName>
    <definedName name="Z_2217AF83_9A9D_4254_ABC6_A5EBECD51169_.wvu.PrintArea" localSheetId="4" hidden="1">'Summary Year Ahead'!$A$1:$G$39</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91029"/>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5" l="1"/>
  <c r="E11" i="5"/>
  <c r="B4" i="1"/>
  <c r="S6" i="9" l="1"/>
  <c r="S5" i="9"/>
  <c r="U23" i="9" l="1"/>
  <c r="W22" i="9"/>
  <c r="U22" i="9"/>
  <c r="S24" i="9"/>
  <c r="S23" i="9"/>
  <c r="S25" i="9"/>
  <c r="S26" i="9"/>
  <c r="S27" i="9"/>
  <c r="S28" i="9"/>
  <c r="S22" i="9"/>
  <c r="U6" i="9" l="1"/>
  <c r="U7" i="9"/>
  <c r="U5" i="9"/>
  <c r="S7" i="9"/>
  <c r="S8" i="9"/>
  <c r="S9" i="9"/>
  <c r="S10" i="9"/>
  <c r="S11" i="9"/>
  <c r="S12" i="9"/>
  <c r="W5" i="9"/>
  <c r="W6" i="9" s="1"/>
  <c r="S13" i="9" l="1"/>
  <c r="U8" i="9" l="1"/>
  <c r="S15" i="9" l="1"/>
  <c r="N5" i="7" l="1"/>
  <c r="M5" i="7"/>
  <c r="D4" i="7" l="1"/>
  <c r="A57" i="6" l="1"/>
  <c r="E15" i="9"/>
  <c r="E14" i="9"/>
  <c r="E13" i="9"/>
  <c r="E12" i="9"/>
  <c r="E11" i="9"/>
  <c r="E10" i="9"/>
  <c r="E8" i="9"/>
  <c r="E9" i="9"/>
  <c r="N10" i="9"/>
  <c r="N11" i="9"/>
  <c r="N12" i="9"/>
  <c r="N13" i="9"/>
  <c r="N14" i="9"/>
  <c r="O154" i="3"/>
  <c r="N154" i="3"/>
  <c r="M154" i="3"/>
  <c r="L154" i="3"/>
  <c r="K154" i="3"/>
  <c r="J154" i="3"/>
  <c r="I4" i="7"/>
  <c r="E5" i="9"/>
  <c r="D4" i="8"/>
  <c r="E4" i="6"/>
  <c r="M6" i="7"/>
  <c r="M7" i="7"/>
  <c r="M8" i="7"/>
  <c r="M9" i="7"/>
  <c r="M10" i="7"/>
  <c r="M11" i="7"/>
  <c r="E6" i="9"/>
  <c r="N16" i="9"/>
  <c r="N15" i="9"/>
  <c r="N9" i="9"/>
  <c r="N8" i="9"/>
  <c r="N7" i="9"/>
  <c r="N6" i="9"/>
  <c r="N5" i="9"/>
  <c r="E4" i="8"/>
  <c r="F20" i="5" s="1"/>
  <c r="H4" i="7"/>
  <c r="E4" i="7"/>
  <c r="F4" i="7"/>
  <c r="I4" i="9"/>
  <c r="D53" i="6" s="1"/>
  <c r="E4" i="5"/>
  <c r="N6" i="7"/>
  <c r="N7" i="7"/>
  <c r="N8" i="7"/>
  <c r="N9" i="7"/>
  <c r="N10"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N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H4" i="9"/>
  <c r="K1" i="9"/>
  <c r="D11" i="9" s="1"/>
  <c r="A11" i="10"/>
  <c r="A10" i="10"/>
  <c r="A9" i="10"/>
  <c r="A8" i="10"/>
  <c r="F17" i="6"/>
  <c r="D17" i="6"/>
  <c r="D20" i="5"/>
  <c r="G20" i="5"/>
  <c r="F19" i="5"/>
  <c r="E20" i="5"/>
  <c r="E19" i="5"/>
  <c r="E21" i="5"/>
  <c r="C60" i="6" l="1"/>
  <c r="C59" i="6"/>
  <c r="C58" i="6"/>
  <c r="F10" i="6"/>
  <c r="E10" i="6"/>
  <c r="E13" i="5"/>
  <c r="C61" i="6"/>
  <c r="E12" i="6"/>
  <c r="C47" i="6"/>
  <c r="C43" i="6"/>
  <c r="C48" i="6"/>
  <c r="C46" i="6"/>
  <c r="C44" i="6"/>
  <c r="C42" i="6"/>
  <c r="C40" i="6"/>
  <c r="C45" i="6"/>
  <c r="C41" i="6"/>
  <c r="C39" i="6"/>
  <c r="D28" i="6"/>
  <c r="E28" i="6" s="1"/>
  <c r="D32" i="5"/>
  <c r="E32" i="5" s="1"/>
  <c r="D19" i="5"/>
  <c r="D21" i="5" s="1"/>
  <c r="G19" i="5"/>
  <c r="G21" i="5" s="1"/>
  <c r="E17" i="6"/>
  <c r="G17" i="6"/>
  <c r="F21" i="5"/>
  <c r="B20" i="5"/>
  <c r="C53" i="6"/>
  <c r="E53" i="6"/>
  <c r="D60" i="6" s="1"/>
  <c r="L4" i="8"/>
  <c r="M4" i="8"/>
  <c r="O4" i="7"/>
  <c r="P4" i="7"/>
  <c r="D12" i="9"/>
  <c r="D14" i="9"/>
  <c r="E4" i="9"/>
  <c r="B58" i="6"/>
  <c r="B59" i="6"/>
  <c r="B60" i="6"/>
  <c r="D8" i="9"/>
  <c r="D15" i="9"/>
  <c r="D10" i="9"/>
  <c r="D5" i="9"/>
  <c r="F8" i="5"/>
  <c r="F9" i="5" s="1"/>
  <c r="D16" i="9"/>
  <c r="D13" i="9"/>
  <c r="D9" i="9"/>
  <c r="D6" i="9"/>
  <c r="D7" i="9"/>
  <c r="E6" i="5"/>
  <c r="E7" i="5"/>
  <c r="E7" i="6" s="1"/>
  <c r="E9" i="5" l="1"/>
  <c r="E10" i="5" s="1"/>
  <c r="E12" i="5" s="1"/>
  <c r="B61" i="6"/>
  <c r="O5" i="9"/>
  <c r="C49" i="6"/>
  <c r="E60" i="6"/>
  <c r="D59" i="6" s="1"/>
  <c r="F59" i="6" s="1"/>
  <c r="D58" i="6"/>
  <c r="E58" i="6" s="1"/>
  <c r="B53" i="6"/>
  <c r="B54" i="6" s="1"/>
  <c r="F60" i="6"/>
  <c r="F10" i="5"/>
  <c r="F12" i="5" s="1"/>
  <c r="B37" i="5" s="1"/>
  <c r="F8" i="6"/>
  <c r="F4" i="9"/>
  <c r="D4" i="9"/>
  <c r="P5" i="9"/>
  <c r="E6" i="6"/>
  <c r="E54" i="6"/>
  <c r="D54" i="6"/>
  <c r="C54" i="6"/>
  <c r="C37" i="5" l="1"/>
  <c r="D37" i="5" s="1"/>
  <c r="F37" i="5" s="1"/>
  <c r="C38" i="5"/>
  <c r="F9" i="6"/>
  <c r="F11" i="6" s="1"/>
  <c r="B33" i="6" s="1"/>
  <c r="E9" i="6"/>
  <c r="E11" i="6" s="1"/>
  <c r="E14" i="5"/>
  <c r="C17" i="6"/>
  <c r="D23" i="6" s="1"/>
  <c r="C19" i="5"/>
  <c r="C21" i="5" s="1"/>
  <c r="D27" i="5" s="1"/>
  <c r="C34" i="6"/>
  <c r="C33" i="6"/>
  <c r="E59" i="6"/>
  <c r="E61" i="6" s="1"/>
  <c r="F61" i="6" s="1"/>
  <c r="D61" i="6"/>
  <c r="F58" i="6"/>
  <c r="B38" i="5"/>
  <c r="B34" i="6" l="1"/>
  <c r="D34" i="6" s="1"/>
  <c r="F34" i="6" s="1"/>
  <c r="E13" i="6"/>
  <c r="C28" i="6" s="1"/>
  <c r="G28" i="6" s="1"/>
  <c r="D33" i="6"/>
  <c r="F33" i="6" s="1"/>
  <c r="B19" i="5"/>
  <c r="B21" i="5" s="1"/>
  <c r="B22" i="5" s="1"/>
  <c r="F32" i="5"/>
  <c r="C32" i="5"/>
  <c r="B17" i="6"/>
  <c r="C22" i="5"/>
  <c r="D38" i="5"/>
  <c r="F38" i="5" s="1"/>
  <c r="F22" i="5"/>
  <c r="D22" i="5"/>
  <c r="E22" i="5"/>
  <c r="G22" i="5"/>
  <c r="E18" i="6"/>
  <c r="G18" i="6"/>
  <c r="C18" i="6" l="1"/>
  <c r="C28" i="5"/>
  <c r="C23" i="6"/>
  <c r="E23" i="6" s="1"/>
  <c r="B43" i="6"/>
  <c r="B46" i="6"/>
  <c r="D46" i="6" s="1"/>
  <c r="B39" i="6"/>
  <c r="E39" i="6" s="1"/>
  <c r="B40" i="6"/>
  <c r="E40" i="6" s="1"/>
  <c r="B45" i="6"/>
  <c r="E45" i="6" s="1"/>
  <c r="C24" i="6"/>
  <c r="D18" i="6"/>
  <c r="B41" i="6"/>
  <c r="D41" i="6" s="1"/>
  <c r="F18" i="6"/>
  <c r="B18" i="6"/>
  <c r="B47" i="6"/>
  <c r="E47" i="6" s="1"/>
  <c r="B44" i="6"/>
  <c r="D44" i="6" s="1"/>
  <c r="C30" i="5"/>
  <c r="C29" i="5"/>
  <c r="C25" i="6"/>
  <c r="C26" i="6"/>
  <c r="B48" i="6"/>
  <c r="B42" i="6"/>
  <c r="D42" i="6" s="1"/>
  <c r="C27" i="5"/>
  <c r="G27" i="5" s="1"/>
  <c r="F23" i="6"/>
  <c r="D24" i="6"/>
  <c r="G32" i="5"/>
  <c r="F28" i="6"/>
  <c r="G23" i="6"/>
  <c r="E48" i="6"/>
  <c r="D48" i="6"/>
  <c r="E43" i="6"/>
  <c r="D43" i="6"/>
  <c r="E46" i="6"/>
  <c r="E41" i="6"/>
  <c r="E44" i="6" l="1"/>
  <c r="G24" i="6"/>
  <c r="D39" i="6"/>
  <c r="E42" i="6"/>
  <c r="D47" i="6"/>
  <c r="D40" i="6"/>
  <c r="B49" i="6"/>
  <c r="D49" i="6" s="1"/>
  <c r="E24" i="6"/>
  <c r="D25" i="6" s="1"/>
  <c r="D45" i="6"/>
  <c r="E27" i="5"/>
  <c r="F27" i="5" s="1"/>
  <c r="E49" i="6" l="1"/>
  <c r="F24" i="6"/>
  <c r="D28" i="5"/>
  <c r="G28" i="5" s="1"/>
  <c r="G25" i="6"/>
  <c r="E25" i="6"/>
  <c r="E28" i="5" l="1"/>
  <c r="F28" i="5" s="1"/>
  <c r="D26" i="6"/>
  <c r="F25" i="6"/>
  <c r="D29" i="5" l="1"/>
  <c r="E29" i="5" s="1"/>
  <c r="G26" i="6"/>
  <c r="E26" i="6"/>
  <c r="G29" i="5" l="1"/>
  <c r="D30" i="5"/>
  <c r="F29" i="5"/>
  <c r="E27" i="6"/>
  <c r="D27" i="6"/>
  <c r="F26" i="6"/>
  <c r="E30" i="5" l="1"/>
  <c r="G30" i="5"/>
  <c r="F27" i="6"/>
  <c r="G27" i="6"/>
  <c r="E31" i="5" l="1"/>
  <c r="D31" i="5"/>
  <c r="F30" i="5"/>
  <c r="F31" i="5" l="1"/>
  <c r="G31" i="5"/>
</calcChain>
</file>

<file path=xl/sharedStrings.xml><?xml version="1.0" encoding="utf-8"?>
<sst xmlns="http://schemas.openxmlformats.org/spreadsheetml/2006/main" count="5728" uniqueCount="2656">
  <si>
    <t>Totals</t>
  </si>
  <si>
    <t xml:space="preserve">Summary Table 7 Claimed Flexible Capacity vs. Countable 
Flexible Capacity  Under Category Requirements (MW) </t>
    <phoneticPr fontId="7" type="noConversion"/>
  </si>
  <si>
    <t>Flexible category</t>
  </si>
  <si>
    <t>To add additional DR resources to this worksheet use the rows under the locked cells.</t>
  </si>
  <si>
    <t>Flex Category #3 (Maximum)</t>
  </si>
  <si>
    <t>N/A</t>
  </si>
  <si>
    <t>Resources procured by zone (MW) Phys.+ DR tabs</t>
  </si>
  <si>
    <t>Zonal RAR (Peak demand)</t>
  </si>
  <si>
    <t>Summary Table 6
Total Claimed Flexible Resource Adequacy Capacity by Category (MW)</t>
  </si>
  <si>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</si>
  <si>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</si>
  <si>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</si>
  <si>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</si>
  <si>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</si>
  <si>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</si>
  <si>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</si>
  <si>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</si>
  <si>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PWEST_1_UNIT</t>
  </si>
  <si>
    <t>SPBURN_7_SNOWMT</t>
  </si>
  <si>
    <t>VALLEY_5_PERRIS</t>
  </si>
  <si>
    <t>VALLEY_5_REDMTN</t>
  </si>
  <si>
    <t>VILLPK_2_VALLYV</t>
  </si>
  <si>
    <t>LSE Capacity Contract Identifier</t>
  </si>
  <si>
    <r>
      <t xml:space="preserve">Type of Filing - </t>
    </r>
    <r>
      <rPr>
        <sz val="12"/>
        <rFont val="Times New Roman"/>
        <family val="1"/>
      </rPr>
      <t>Whether this is an original filing, a revision, whether procurement was needed, and whether this was a Local RA filing or a System RA filing</t>
    </r>
  </si>
  <si>
    <t>LIVOAK_1_UNIT 1</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</si>
  <si>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</si>
  <si>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</si>
  <si>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</si>
  <si>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</si>
  <si>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</si>
  <si>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</si>
  <si>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</si>
  <si>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</si>
  <si>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</si>
  <si>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</si>
  <si>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</si>
  <si>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</si>
  <si>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METEC_2_PL1X3</t>
  </si>
  <si>
    <t>GEYS11_7_UNIT11</t>
  </si>
  <si>
    <t>GEYS12_7_UNIT12</t>
  </si>
  <si>
    <t>GEYS13_7_UNIT13</t>
  </si>
  <si>
    <t>GEYS14_7_UNIT14</t>
  </si>
  <si>
    <t>GEYS16_7_UNIT16</t>
  </si>
  <si>
    <t>GEYS17_7_UNIT17</t>
  </si>
  <si>
    <t>Flex Category #1 (Minimum)</t>
    <phoneticPr fontId="7" type="noConversion"/>
  </si>
  <si>
    <t>CRNEVL_6_SJQN 2</t>
  </si>
  <si>
    <t>Service Area</t>
  </si>
  <si>
    <t>shall expressly certify, under penalty of perjury, the following:</t>
  </si>
  <si>
    <t>Procedure, this resource adequacy compliance filing</t>
  </si>
  <si>
    <t>HYTTHM_2_UNITS</t>
  </si>
  <si>
    <t>IGNACO_1_QF</t>
  </si>
  <si>
    <t>OLINDA_2_COYCRK</t>
  </si>
  <si>
    <t>GLNARM_7_UNIT 2</t>
  </si>
  <si>
    <t>GLNARM_7_UNIT 3</t>
  </si>
  <si>
    <t>GLNARM_7_UNIT 4</t>
  </si>
  <si>
    <t>GOLETA_2_QF</t>
  </si>
  <si>
    <t>GOLETA_6_ELLWOD</t>
  </si>
  <si>
    <t>GRIZLY_1_UNIT 1</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</si>
  <si>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</si>
  <si>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</si>
  <si>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</si>
  <si>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</si>
  <si>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</si>
  <si>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</si>
  <si>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Summary Table 3, Maximum Compliance Showing Cumulative Load in Each Bucket (MW)</t>
  </si>
  <si>
    <t xml:space="preserve"> </t>
  </si>
  <si>
    <t>CARBOU_7_UNIT 1</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</si>
  <si>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</si>
  <si>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</si>
  <si>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</si>
  <si>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LEBECS_2_UNITS</t>
  </si>
  <si>
    <t>LECEF_1_UNITS</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</si>
  <si>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</si>
  <si>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GRNVLY_7_SCLAND</t>
  </si>
  <si>
    <t>MIRLOM_6_PEAKER</t>
  </si>
  <si>
    <t>Summary Table 1: LSE Obligations</t>
  </si>
  <si>
    <t xml:space="preserve">        </t>
  </si>
  <si>
    <t>2. I have reviewed, or have caused to be reviewed, this compliance filing;</t>
  </si>
  <si>
    <t>has been verified by an officer of the corporation, who</t>
  </si>
  <si>
    <t>Name:</t>
  </si>
  <si>
    <t>Email:</t>
  </si>
  <si>
    <t>Telephone:</t>
  </si>
  <si>
    <t>SALTSP_7_UNITS</t>
  </si>
  <si>
    <t>SANTFG_7_UNITS</t>
  </si>
  <si>
    <t>GEYS18_7_UNIT18</t>
  </si>
  <si>
    <t>GEYS20_7_UNIT20</t>
  </si>
  <si>
    <t>GILROY_1_UNIT</t>
  </si>
  <si>
    <t>GILRPP_1_PL1X2</t>
  </si>
  <si>
    <t>GILRPP_1_PL3X4</t>
  </si>
  <si>
    <t>GLNARM_7_UNIT 1</t>
  </si>
  <si>
    <t>NCPA_7_GP2UN4</t>
  </si>
  <si>
    <t>NEWARK_1_QF</t>
  </si>
  <si>
    <t>NHOGAN_6_UNITS</t>
  </si>
  <si>
    <t>Path 26</t>
  </si>
  <si>
    <t>VERNON_6_GONZL1</t>
  </si>
  <si>
    <t>VERNON_6_GONZL2</t>
  </si>
  <si>
    <t>VERNON_6_MALBRG</t>
  </si>
  <si>
    <t>SAUGUS_6_QF</t>
  </si>
  <si>
    <t>SBERDO_2_PSP3</t>
  </si>
  <si>
    <t>SBERDO_2_PSP4</t>
  </si>
  <si>
    <t>CONTRL_1_OXBOW</t>
  </si>
  <si>
    <t>CONTRL_1_POOLE</t>
  </si>
  <si>
    <t>CONTRL_1_QF</t>
  </si>
  <si>
    <t>CONTRL_1_RUSHCK</t>
  </si>
  <si>
    <t>CORONS_6_CLRWTR</t>
  </si>
  <si>
    <t>COVERD_2_QFUNTS</t>
  </si>
  <si>
    <t>COWCRK_2_UNIT</t>
  </si>
  <si>
    <t>CPSTNO_7_PRMADS</t>
  </si>
  <si>
    <t>CRESSY_1_PARKER</t>
  </si>
  <si>
    <t>CRESTA_7_PL1X2</t>
  </si>
  <si>
    <t>CRNEVL_6_CRNVA</t>
  </si>
  <si>
    <t>SPQUIN_6_SRPCQU</t>
  </si>
  <si>
    <t>SPRGAP_1_UNIT 1</t>
  </si>
  <si>
    <t>SPRGVL_2_QF</t>
  </si>
  <si>
    <t>SPRGVL_2_TULESC</t>
  </si>
  <si>
    <t>SUNRIS_2_PL1X3</t>
  </si>
  <si>
    <t>SUNSET_2_UNITS</t>
  </si>
  <si>
    <t>TBLMTN_6_QF</t>
  </si>
  <si>
    <t>CEDRCK_6_UNIT</t>
  </si>
  <si>
    <t>COLTON_6_AGUAM1</t>
  </si>
  <si>
    <t>COLVIL_7_PL1X2</t>
  </si>
  <si>
    <t>CONTRL_1_LUNDY</t>
  </si>
  <si>
    <t>DONNLS_7_UNIT</t>
  </si>
  <si>
    <t>DOUBLC_1_UNITS</t>
  </si>
  <si>
    <t>DREWS_6_PL1X4</t>
  </si>
  <si>
    <t>DRUM_7_PL1X2</t>
  </si>
  <si>
    <t>DRUM_7_PL3X4</t>
  </si>
  <si>
    <t>DRUM_7_UNIT 5</t>
  </si>
  <si>
    <t>DSABLA_7_UNIT</t>
  </si>
  <si>
    <t>DUANE_1_PL1X3</t>
  </si>
  <si>
    <t>DUTCH1_7_UNIT 1</t>
  </si>
  <si>
    <t>DUTCH2_7_UNIT 1</t>
  </si>
  <si>
    <t>TERMEX_2_PL1X3</t>
  </si>
  <si>
    <t>TESLA_1_QF</t>
  </si>
  <si>
    <t>TIGRCK_7_UNITS</t>
  </si>
  <si>
    <t>TOADTW_6_UNIT</t>
  </si>
  <si>
    <t>TULLCK_7_UNITS</t>
  </si>
  <si>
    <t>TXMCKT_6_UNIT</t>
  </si>
  <si>
    <t>UKIAH_7_LAKEMN</t>
  </si>
  <si>
    <t>ULTPCH_1_UNIT 1</t>
  </si>
  <si>
    <t>ULTPFR_1_UNIT 1</t>
  </si>
  <si>
    <t>ULTRCK_2_UNIT</t>
  </si>
  <si>
    <t>UNCHEM_1_UNIT</t>
  </si>
  <si>
    <t>Date and content of original Confidentiality Declaration that covers this filing:</t>
  </si>
  <si>
    <t>Filing type: _Month Ahead __Year Ahead __Revisions w/o extra procurement __Revisions w/extra procurement:   __Local  __System</t>
  </si>
  <si>
    <t>LARKSP_6_UNIT 2</t>
  </si>
  <si>
    <t>NAROW1_2_UNIT</t>
  </si>
  <si>
    <t>NAROW2_2_UNIT</t>
  </si>
  <si>
    <t>NAVYII_2_UNITS</t>
  </si>
  <si>
    <t>NCPA_7_GP1UN1</t>
  </si>
  <si>
    <t>NCPA_7_GP1UN2</t>
  </si>
  <si>
    <t>Zone - SP26/NP26</t>
  </si>
  <si>
    <t>Zonal Total</t>
  </si>
  <si>
    <t>Total System RAR</t>
  </si>
  <si>
    <t>NCPA_7_GP2UN3</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</si>
  <si>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</si>
  <si>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</si>
  <si>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</si>
  <si>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</si>
  <si>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</si>
  <si>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</si>
  <si>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</si>
  <si>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</si>
  <si>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</si>
  <si>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ELNIDP_6_BIOMAS</t>
  </si>
  <si>
    <t>GARNET_1_WIND</t>
  </si>
  <si>
    <t>KIRKER_7_KELCYN</t>
  </si>
  <si>
    <t>MIRLOM_7_MWDLKM</t>
  </si>
  <si>
    <t>MRGT_6_MEF2</t>
  </si>
  <si>
    <t>OXMTN_6_LNDFIL</t>
  </si>
  <si>
    <t>PADUA_6_MWDSDM</t>
  </si>
  <si>
    <t>PNCHEG_2_PL1X4</t>
  </si>
  <si>
    <t>PNCHPP_1_PL1X2</t>
  </si>
  <si>
    <t>SAUGUS_6_MWDFTH</t>
  </si>
  <si>
    <t>VILLPK_6_MWDYOR</t>
  </si>
  <si>
    <t>WHEATL_6_LNDFIL</t>
  </si>
  <si>
    <t>FRIANT_6_UNITS</t>
  </si>
  <si>
    <t>FTSWRD_7_QFUNTS</t>
  </si>
  <si>
    <t>FULTON_1_QF</t>
  </si>
  <si>
    <t>WHTWTR_1_WINDA1</t>
  </si>
  <si>
    <t>WISE_1_UNIT 1</t>
  </si>
  <si>
    <t>WISE_1_UNIT 2</t>
  </si>
  <si>
    <t>DELTA_2_PL1X4</t>
  </si>
  <si>
    <t>Scheduling Resource ID (or Resource Name if no ID)</t>
  </si>
  <si>
    <t>DMDVLY_1_UNITS</t>
  </si>
  <si>
    <t>PADUA_7_SDIMAS</t>
  </si>
  <si>
    <t>PALOMR_2_PL1X3</t>
  </si>
  <si>
    <t>PHOENX_1_UNIT</t>
  </si>
  <si>
    <t>PINFLT_7_UNITS</t>
  </si>
  <si>
    <t>PIT1_7_UNIT 1</t>
  </si>
  <si>
    <t>PIT1_7_UNIT 2</t>
  </si>
  <si>
    <t>PIT3_7_PL1X3</t>
  </si>
  <si>
    <t>PIT4_7_PL1X2</t>
  </si>
  <si>
    <t>PIT5_7_PL1X2</t>
  </si>
  <si>
    <t>DVLCYN_1_UNITS</t>
  </si>
  <si>
    <t>ELCAJN_6_UNITA1</t>
  </si>
  <si>
    <t>ELDORO_7_UNIT 1</t>
  </si>
  <si>
    <t>ELDORO_7_UNIT 2</t>
  </si>
  <si>
    <t>ELECTR_7_PL1X3</t>
  </si>
  <si>
    <t>ELKCRK_6_STONYG</t>
  </si>
  <si>
    <t>ELKHIL_2_PL1X3</t>
  </si>
  <si>
    <t>ELLIS_2_QF</t>
  </si>
  <si>
    <t>ESCNDO_6_PL1X2</t>
  </si>
  <si>
    <t>ESCNDO_6_UNITB1</t>
  </si>
  <si>
    <t>ETIWND_2_FONTNA</t>
  </si>
  <si>
    <t>ETIWND_6_GRPLND</t>
  </si>
  <si>
    <t>ETIWND_6_MWDETI</t>
  </si>
  <si>
    <t>EXCHEC_7_UNIT 1</t>
  </si>
  <si>
    <t>FLOWD2_2_FPLWND</t>
  </si>
  <si>
    <t>FMEADO_6_HELLHL</t>
  </si>
  <si>
    <t>FMEADO_7_UNIT</t>
  </si>
  <si>
    <t>FORBST_7_UNIT 1</t>
  </si>
  <si>
    <t>These instructions for the RA Reporting Template consist of the following:</t>
  </si>
  <si>
    <t>Password for future RA Filings:</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</si>
  <si>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</si>
  <si>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</si>
  <si>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</si>
  <si>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</si>
  <si>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</si>
  <si>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</si>
  <si>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</si>
  <si>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</si>
  <si>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</si>
  <si>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</si>
  <si>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</si>
  <si>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</si>
  <si>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BRDSLD_2_SHILO1</t>
  </si>
  <si>
    <t>BUCKCK_7_OAKFLT</t>
  </si>
  <si>
    <t>BUCKCK_7_PL1X2</t>
  </si>
  <si>
    <t>BUCKWD_7_WINTCV</t>
  </si>
  <si>
    <t>NWCSTL_7_UNIT 1</t>
  </si>
  <si>
    <t>OAK C_7_UNIT 1</t>
  </si>
  <si>
    <t>OAK C_7_UNIT 3</t>
  </si>
  <si>
    <t>OILFLD_7_QFUNTS</t>
  </si>
  <si>
    <t>OLSEN_2_UNIT</t>
  </si>
  <si>
    <t>ORMOND_7_UNIT 1</t>
  </si>
  <si>
    <t>ORMOND_7_UNIT 2</t>
  </si>
  <si>
    <t>OROVIL_6_UNIT</t>
  </si>
  <si>
    <t>OTAY_6_PL1X2</t>
  </si>
  <si>
    <t>OXBOW_6_DRUM</t>
  </si>
  <si>
    <t>PACLUM_6_UNIT</t>
  </si>
  <si>
    <t>PADUA_2_ONTARO</t>
  </si>
  <si>
    <t>PADUA_6_QF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</si>
  <si>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</si>
  <si>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</si>
  <si>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</si>
  <si>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</si>
  <si>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</si>
  <si>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</si>
  <si>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</si>
  <si>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</si>
  <si>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</si>
  <si>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</si>
  <si>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</si>
  <si>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</si>
  <si>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</si>
  <si>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(E)</t>
  </si>
  <si>
    <t>(F)</t>
  </si>
  <si>
    <t>Categories</t>
  </si>
  <si>
    <t>Summary Table 2
Total Claimed Resource Adequacy Capacity by Type of Capacity (MW)</t>
  </si>
  <si>
    <t>(H)</t>
  </si>
  <si>
    <t>(I)</t>
  </si>
  <si>
    <t>(J)</t>
  </si>
  <si>
    <t>(K)</t>
  </si>
  <si>
    <t>(L)</t>
  </si>
  <si>
    <t>(M)</t>
  </si>
  <si>
    <t>PIT5_7_PL3X4</t>
  </si>
  <si>
    <t>PIT5_7_QFUNTS</t>
  </si>
  <si>
    <t>PIT6_7_UNIT 1</t>
  </si>
  <si>
    <t>PIT6_7_UNIT 2</t>
  </si>
  <si>
    <t>PIT7_7_UNIT 1</t>
  </si>
  <si>
    <t>PLACVL_1_CHILIB</t>
  </si>
  <si>
    <t>PLACVL_1_RCKCRE</t>
  </si>
  <si>
    <t>PNOCHE_1_PL1X2</t>
  </si>
  <si>
    <t>PNOCHE_1_UNITA1</t>
  </si>
  <si>
    <t>POEPH_7_UNIT 1</t>
  </si>
  <si>
    <t>POEPH_7_UNIT 2</t>
  </si>
  <si>
    <t>POTTER_6_UNITS</t>
  </si>
  <si>
    <t>POTTER_7_VECINO</t>
  </si>
  <si>
    <t>PSWEET_7_QFUNTS</t>
  </si>
  <si>
    <t>CENTER_6_PEAKER</t>
  </si>
  <si>
    <t>CENTRY_6_PL1X4</t>
  </si>
  <si>
    <t>SDG&amp;E Service Area</t>
  </si>
  <si>
    <t>TOTAL DEMAND RESPONSE RESOURCES</t>
  </si>
  <si>
    <t>Capacity Effective Start Date (mm/dd/yyyy)</t>
  </si>
  <si>
    <t>Capacity Effective End Date (mm/dd/yyyy)</t>
  </si>
  <si>
    <t>RA Capacity (MW)</t>
  </si>
  <si>
    <t>WOLFSK_1_UNITA1</t>
  </si>
  <si>
    <t>WRGHTP_7_AMENGY</t>
  </si>
  <si>
    <t>WSENGY_1_UNIT 1</t>
  </si>
  <si>
    <t>YUBACT_1_SUNSWT</t>
  </si>
  <si>
    <t>YUBACT_6_UNITA1</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</si>
  <si>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</si>
  <si>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</si>
  <si>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</si>
  <si>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</si>
  <si>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</si>
  <si>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</si>
  <si>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</si>
  <si>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</si>
  <si>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</si>
  <si>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</si>
  <si>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</si>
  <si>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INDIGO_1_UNIT 1</t>
  </si>
  <si>
    <t>INDIGO_1_UNIT 2</t>
  </si>
  <si>
    <t>INDIGO_1_UNIT 3</t>
  </si>
  <si>
    <r>
      <t>Date</t>
    </r>
    <r>
      <rPr>
        <sz val="12"/>
        <rFont val="Times New Roman"/>
        <family val="1"/>
      </rPr>
      <t xml:space="preserve"> – The date the form is completed.</t>
    </r>
  </si>
  <si>
    <t>GYS5X6_7_UNITS</t>
  </si>
  <si>
    <t>GYS7X8_7_UNITS</t>
  </si>
  <si>
    <t>GYSRVL_7_WSPRNG</t>
  </si>
  <si>
    <t>CSCGNR_1_UNIT 2</t>
  </si>
  <si>
    <t>CSTRVL_7_PL1X2</t>
  </si>
  <si>
    <t>Resource Types</t>
  </si>
  <si>
    <t>Instructions for System RA Reporting Template</t>
  </si>
  <si>
    <t>CHICPK_7_UNIT 1</t>
  </si>
  <si>
    <t>CHILLS_7_UNITA1</t>
  </si>
  <si>
    <t>CHINO_2_QF</t>
  </si>
  <si>
    <t>CHWCHL_1_UNIT</t>
  </si>
  <si>
    <t>CLOVER_2_UNIT</t>
  </si>
  <si>
    <t>COLEMN_2_UNIT</t>
  </si>
  <si>
    <t>COLGAT_7_UNIT 1</t>
  </si>
  <si>
    <t>COLGAT_7_UNIT 2</t>
  </si>
  <si>
    <t>Projected Commercial Operation Date (mm/dd/yyyy)</t>
  </si>
  <si>
    <t>USWPJR_2_UNITS</t>
  </si>
  <si>
    <t>VACADX_1_UNITA1</t>
  </si>
  <si>
    <t>HINSON_6_LBECH1</t>
  </si>
  <si>
    <t>HINSON_6_LBECH2</t>
  </si>
  <si>
    <t>HINSON_6_LBECH3</t>
  </si>
  <si>
    <t>HINSON_6_LBECH4</t>
  </si>
  <si>
    <t>HINSON_6_SERRGN</t>
  </si>
  <si>
    <t>HNTGBH_7_UNIT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</si>
  <si>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</si>
  <si>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</si>
  <si>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</si>
  <si>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RAR</t>
  </si>
  <si>
    <t>DEERCR_6_UNIT 1</t>
  </si>
  <si>
    <t>RVRVEW_1_UNITA1</t>
  </si>
  <si>
    <t>PIT7_7_UNIT 2</t>
  </si>
  <si>
    <t>RVSIDE_6_RERCU1</t>
  </si>
  <si>
    <t>RVSIDE_6_RERCU2</t>
  </si>
  <si>
    <t>RVSIDE_6_SPRING</t>
  </si>
  <si>
    <t>SCE-TAC</t>
  </si>
  <si>
    <t>SDGE-TAC</t>
  </si>
  <si>
    <t>PGE-TAC</t>
  </si>
  <si>
    <t>Zonal Total-Allocations</t>
  </si>
  <si>
    <t>Total Year Ahead System RAR</t>
  </si>
  <si>
    <t>Total Year Ahead System RAR:</t>
  </si>
  <si>
    <t>Zonal Location</t>
  </si>
  <si>
    <t>NP26</t>
  </si>
  <si>
    <t>SP26</t>
  </si>
  <si>
    <t>Zone</t>
  </si>
  <si>
    <t>Path 26 Import Allocation</t>
  </si>
  <si>
    <t>WISHON_6_UNITS</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</si>
  <si>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</si>
  <si>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</si>
  <si>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</si>
  <si>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</si>
  <si>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Title</t>
    </r>
    <r>
      <rPr>
        <sz val="12"/>
        <rFont val="Times New Roman"/>
        <family val="1"/>
      </rPr>
      <t xml:space="preserve"> – Title of the officer of the company that is authorized to sign this form</t>
    </r>
  </si>
  <si>
    <t>VESTAL_6_QF</t>
  </si>
  <si>
    <t>VISTA_6_QF</t>
  </si>
  <si>
    <t>VOLTA_2_UNIT 1</t>
  </si>
  <si>
    <t>VOLTA_2_UNIT 2</t>
  </si>
  <si>
    <t>VOLTA_7_QFUNTS</t>
  </si>
  <si>
    <t>WADHAM_6_UNIT</t>
  </si>
  <si>
    <t>HAASPH_7_PL1X2</t>
  </si>
  <si>
    <t>HALSEY_6_UNIT</t>
  </si>
  <si>
    <t>HATCR1_7_UNIT</t>
  </si>
  <si>
    <t>HATCR2_7_UNIT</t>
  </si>
  <si>
    <t>HELMPG_7_UNIT 1</t>
  </si>
  <si>
    <t>HELMPG_7_UNIT 2</t>
  </si>
  <si>
    <t>HELMPG_7_UNIT 3</t>
  </si>
  <si>
    <t>HENRTA_6_UNITA1</t>
  </si>
  <si>
    <t>HENRTA_6_UNITA2</t>
  </si>
  <si>
    <t>HIDSRT_2_UNITS</t>
  </si>
  <si>
    <t>HIGGNS_7_QFUNTS</t>
  </si>
  <si>
    <t>For directions to columns not listed here, please consult the General Instructions above.</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</si>
  <si>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</si>
  <si>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</si>
  <si>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</si>
  <si>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</si>
  <si>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</si>
  <si>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</si>
  <si>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</si>
  <si>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DAVIS_7_MNMETH</t>
  </si>
  <si>
    <t>DEADCK_1_UNIT</t>
  </si>
  <si>
    <t>STANIS_7_UNIT 1</t>
  </si>
  <si>
    <t>BARRE_6_PEAKER</t>
  </si>
  <si>
    <t>BDGRCK_1_UNITS</t>
  </si>
  <si>
    <t>BEARDS_7_UNIT 1</t>
  </si>
  <si>
    <t>BEARMT_1_UNIT</t>
  </si>
  <si>
    <t>BELDEN_7_UNIT 1</t>
  </si>
  <si>
    <t>BIOMAS_1_UNIT 1</t>
  </si>
  <si>
    <t>BISHOP_1_ALAMO</t>
  </si>
  <si>
    <t>Zonal RAR - Year Ahead Zonal RA Obligation</t>
  </si>
  <si>
    <t>90% of Total RA obligation</t>
  </si>
  <si>
    <t>Worksheet B. Month Ahead RA SUMMARY</t>
  </si>
  <si>
    <t>Worksheet A. YEAR AHEAD RA SUMMARY</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</si>
  <si>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</si>
  <si>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Date of Filing</t>
  </si>
  <si>
    <t xml:space="preserve">Contact Person for Questions about this Filing </t>
  </si>
  <si>
    <t>Email</t>
  </si>
  <si>
    <t>BNNIEN_7_ALTAPH</t>
  </si>
  <si>
    <t>BOGUE_1_UNITA1</t>
  </si>
  <si>
    <t>BORDER_6_UNITA1</t>
  </si>
  <si>
    <t>Excess (or Deficiency) of Resources over RAR in Local Area</t>
  </si>
  <si>
    <t>KELYRG_6_UNIT</t>
  </si>
  <si>
    <t>KERKH2_7_UNIT 1</t>
  </si>
  <si>
    <t>KERRGN_1_UNIT 1</t>
  </si>
  <si>
    <t>KINGCO_1_KINGBR</t>
  </si>
  <si>
    <t>KINGRV_7_UNIT 1</t>
  </si>
  <si>
    <t>KNGCTY_6_UNITA1</t>
  </si>
  <si>
    <t>WALNUT_6_HILLGEN</t>
  </si>
  <si>
    <t>WALNUT_7_WCOVST</t>
  </si>
  <si>
    <t>WARNE_2_UNIT</t>
  </si>
  <si>
    <t>WDLEAF_7_UNIT 1</t>
  </si>
  <si>
    <t>WESTPT_2_UNIT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</si>
  <si>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</si>
  <si>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</si>
  <si>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</si>
  <si>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Big Creek-Ventura</t>
  </si>
  <si>
    <t>CAISO System</t>
  </si>
  <si>
    <t>BIGCRK_2_EXESWD</t>
  </si>
  <si>
    <t>BRDSLD_2_SHILO2</t>
  </si>
  <si>
    <t>Bay Area</t>
  </si>
  <si>
    <t>ALMEGT_1_UNIT 2</t>
  </si>
  <si>
    <t>ANTLPE_2_QF</t>
  </si>
  <si>
    <t>BURNYF_2_UNIT 1</t>
  </si>
  <si>
    <t>BUTTVL_7_UNIT 1</t>
  </si>
  <si>
    <t>CABZON_1_WINDA1</t>
  </si>
  <si>
    <t>CALGEN_1_UNITS</t>
  </si>
  <si>
    <t>CALPIN_1_AGNEW</t>
  </si>
  <si>
    <t>CARBOU_7_PL2X3</t>
  </si>
  <si>
    <t>CARBOU_7_PL4X5</t>
  </si>
  <si>
    <t>STNRES_1_UNIT</t>
  </si>
  <si>
    <r>
      <t>Program Operator –</t>
    </r>
    <r>
      <rPr>
        <sz val="12"/>
        <rFont val="Times New Roman"/>
        <family val="1"/>
      </rPr>
      <t xml:space="preserve"> The entity that will physically dispatch the program.</t>
    </r>
  </si>
  <si>
    <t>BISHOP_1_UNITS</t>
  </si>
  <si>
    <t>BLACK_7_UNIT 1</t>
  </si>
  <si>
    <t>BLACK_7_UNIT 2</t>
  </si>
  <si>
    <t>BLCKBT_2_STONEY</t>
  </si>
  <si>
    <t>SP26 CAM Capacity</t>
  </si>
  <si>
    <t>NP26 CAM Capacity</t>
  </si>
  <si>
    <t>SNCLRA_6_QF</t>
  </si>
  <si>
    <t>SNDBAR_7_UNIT 1</t>
  </si>
  <si>
    <t>SNMALF_6_UNITS</t>
  </si>
  <si>
    <t>SOUTH_2_UNIT</t>
  </si>
  <si>
    <t>SPAULD_6_UNIT 3</t>
  </si>
  <si>
    <t>SPAULD_6_UNIT12</t>
  </si>
  <si>
    <t>SPBURN_2_UNIT 1</t>
  </si>
  <si>
    <t>SPI LI_2_UNIT 1</t>
  </si>
  <si>
    <t>SPICER_1_UNITS</t>
  </si>
  <si>
    <t>TIFFNY_1_DILLON</t>
  </si>
  <si>
    <t>RA Compliance Period covered by this Filing:</t>
  </si>
  <si>
    <t>MIRLOM_2_TEMESC</t>
  </si>
  <si>
    <t>MOJAVE_1_SIPHON</t>
  </si>
  <si>
    <r>
      <t xml:space="preserve">Total Monthly Authorized Hours of Operation- </t>
    </r>
    <r>
      <rPr>
        <sz val="12"/>
        <rFont val="Times New Roman"/>
        <family val="1"/>
      </rPr>
      <t>Report the program's monthly authorized hours of operation.</t>
    </r>
  </si>
  <si>
    <t>Do not delete or enter anything into the cells below</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</si>
  <si>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</si>
  <si>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</si>
  <si>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</si>
  <si>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</si>
  <si>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</si>
  <si>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</si>
  <si>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</si>
  <si>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</si>
  <si>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</si>
  <si>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</si>
  <si>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</si>
  <si>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</si>
  <si>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</si>
  <si>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KRNCNY_6_UNIT</t>
  </si>
  <si>
    <t>LAPLMA_2_UNIT 1</t>
  </si>
  <si>
    <t>LAPLMA_2_UNIT 2</t>
  </si>
  <si>
    <t>LAPLMA_2_UNIT 3</t>
  </si>
  <si>
    <t>LAPLMA_2_UNIT 4</t>
  </si>
  <si>
    <t>LARKSP_6_UNIT 1</t>
  </si>
  <si>
    <t>ADLIN_1_UNITS</t>
  </si>
  <si>
    <t>North</t>
  </si>
  <si>
    <t>AGRICO_6_PL3N5</t>
  </si>
  <si>
    <t>AGRICO_7_UNIT</t>
  </si>
  <si>
    <t>South</t>
  </si>
  <si>
    <t>LA Basin</t>
  </si>
  <si>
    <t>ALAMIT_7_UNIT 3</t>
  </si>
  <si>
    <t>ALAMIT_7_UNIT 4</t>
  </si>
  <si>
    <t>ALAMIT_7_UNIT 5</t>
  </si>
  <si>
    <t>ALAMO_6_UNIT</t>
  </si>
  <si>
    <t>ALMEGT_1_UNIT 1</t>
  </si>
  <si>
    <t>MONTPH_7_UNITS</t>
  </si>
  <si>
    <t>MOORPK_6_QF</t>
  </si>
  <si>
    <t>MOSSLD_1_QF</t>
  </si>
  <si>
    <t>MOSSLD_2_PSP1</t>
  </si>
  <si>
    <t>STIGCT_2_LODI</t>
  </si>
  <si>
    <t>SBERDO_2_SNTANA</t>
  </si>
  <si>
    <t>SBERDO_6_MILLCK</t>
  </si>
  <si>
    <t>SLUISP_2_UNITS</t>
  </si>
  <si>
    <t>SLYCRK_1_UNIT 1</t>
  </si>
  <si>
    <t>SMPRIP_1_SMPSON</t>
  </si>
  <si>
    <t>SMUDGO_7_UNIT 1</t>
  </si>
  <si>
    <t>MRGT_6_MMAREF</t>
  </si>
  <si>
    <t>MSHGTS_6_MMARLF</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</si>
  <si>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</si>
  <si>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</si>
  <si>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</si>
  <si>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</si>
  <si>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</si>
  <si>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MIRLOM_2_CORONA</t>
  </si>
  <si>
    <t>RECTOR_2_KAWH 1</t>
  </si>
  <si>
    <t>RECTOR_2_QF</t>
  </si>
  <si>
    <t>RECTOR_7_TULARE</t>
  </si>
  <si>
    <t>REDBLF_6_UNIT</t>
  </si>
  <si>
    <t>REDOND_7_UNIT 5</t>
  </si>
  <si>
    <t>REDOND_7_UNIT 6</t>
  </si>
  <si>
    <t>REDOND_7_UNIT 8</t>
  </si>
  <si>
    <t>ROLLIN_6_UNIT</t>
  </si>
  <si>
    <t>CRSTWD_6_KUMYAY</t>
  </si>
  <si>
    <t>CSCCOG_1_UNIT 1</t>
  </si>
  <si>
    <t>CSCGNR_1_UNIT 1</t>
  </si>
  <si>
    <t>EASTWD_7_UNIT</t>
  </si>
  <si>
    <t>GATWAY_2_PL1X3</t>
  </si>
  <si>
    <t>LACIEN_2_VENICE</t>
  </si>
  <si>
    <t>The Certification Sheet is to be completed and signed by an appropriate officer of the company.</t>
  </si>
  <si>
    <t>General Instructions for Columns that Appear in Multiple Worksheets:</t>
  </si>
  <si>
    <t>LAWRNC_7_SUNYVL</t>
  </si>
  <si>
    <t>OMAR_2_UNIT 1</t>
  </si>
  <si>
    <t>OMAR_2_UNIT 2</t>
  </si>
  <si>
    <t>OMAR_2_UNIT 3</t>
  </si>
  <si>
    <t>OMAR_2_UNIT 4</t>
  </si>
  <si>
    <t>OTMESA_2_PL1X3</t>
  </si>
  <si>
    <t>PLSNTG_7_LNCLND</t>
  </si>
  <si>
    <t>SPIFBD_1_PL1X2</t>
  </si>
  <si>
    <t>USWNDR_2_SMUD</t>
  </si>
  <si>
    <t>Month</t>
  </si>
  <si>
    <t>MOSSLD_2_PSP2</t>
  </si>
  <si>
    <t>PGE</t>
  </si>
  <si>
    <t>Table 5- Incremental Local Area LCR Allocations (MW)</t>
  </si>
  <si>
    <t>Local Area - incremental - Please consult instructions</t>
  </si>
  <si>
    <t>Final Load Forecast for RA Compliance</t>
  </si>
  <si>
    <t>BUCKBL_2_PL1X3</t>
  </si>
  <si>
    <t>OGROVE_6_PL1X2</t>
  </si>
  <si>
    <t>VACADX_1_SOLAR</t>
  </si>
  <si>
    <t>MTNPOS_1_UNIT</t>
  </si>
  <si>
    <t>MTWIND_1_UNIT 3</t>
  </si>
  <si>
    <t>BALCHS_7_UNIT 1</t>
  </si>
  <si>
    <t>BALCHS_7_UNIT 2</t>
  </si>
  <si>
    <t>BALCHS_7_UNIT 3</t>
  </si>
  <si>
    <t>BARRE_2_QF</t>
  </si>
  <si>
    <t>RCKCRK_7_UNIT 1</t>
  </si>
  <si>
    <t>RCKCRK_7_UNIT 2</t>
  </si>
  <si>
    <t>RECTOR_2_KAWEAH</t>
  </si>
  <si>
    <t>Sum of Resource Category DR</t>
  </si>
  <si>
    <t>II_Construction</t>
  </si>
  <si>
    <t>#1,2,3,4  Buckets, Category DR</t>
  </si>
  <si>
    <t>Coincident Peak Demand</t>
  </si>
  <si>
    <t xml:space="preserve">CEC Coincident Peak Estimate for Comparison </t>
  </si>
  <si>
    <t>AVENAL_6_AVPARK</t>
  </si>
  <si>
    <t>AVENAL_6_SANDDG</t>
  </si>
  <si>
    <t>AVENAL_6_SUNCTY</t>
  </si>
  <si>
    <t>BLAST_1_WIND</t>
  </si>
  <si>
    <t>BRDSLD_2_MTZUM2</t>
  </si>
  <si>
    <t>BRDSLD_2_SHLO3A</t>
  </si>
  <si>
    <t>BRODIE_2_WIND</t>
  </si>
  <si>
    <t>BUCKWD_1_QF</t>
  </si>
  <si>
    <t>CAMCHE_1_PL1X3</t>
  </si>
  <si>
    <t>CAMPFW_7_FARWST</t>
  </si>
  <si>
    <t>COPMTN_2_CM10</t>
  </si>
  <si>
    <t>GARNET_1_WINDS</t>
  </si>
  <si>
    <t>GRSCRK_6_BGCKWW</t>
  </si>
  <si>
    <t>HIGGNS_1_COMBIE</t>
  </si>
  <si>
    <t>HILAND_7_YOLOWD</t>
  </si>
  <si>
    <t>LAKHDG_6_UNIT 1</t>
  </si>
  <si>
    <t>LAKHDG_6_UNIT 2</t>
  </si>
  <si>
    <t>MRCHNT_2_PL1X3</t>
  </si>
  <si>
    <t>OLINDA_2_LNDFL2</t>
  </si>
  <si>
    <t>Local RA (MW)</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</si>
  <si>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</si>
  <si>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</si>
  <si>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</si>
  <si>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</si>
  <si>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</si>
  <si>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</si>
  <si>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</si>
  <si>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</si>
  <si>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</si>
  <si>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</si>
  <si>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</si>
  <si>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</si>
  <si>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</si>
  <si>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</si>
  <si>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BRDSLD_2_MTZUMA</t>
  </si>
  <si>
    <t>COPMTN_2_SOLAR1</t>
  </si>
  <si>
    <t>BLYTHE_1_SOLAR1</t>
  </si>
  <si>
    <t>CHINO_2_SOLAR</t>
  </si>
  <si>
    <t>ELCAJN_6_LM6K</t>
  </si>
  <si>
    <t>CHILLS_1_SYCENG</t>
  </si>
  <si>
    <t>COLUSA_2_PL1X3</t>
  </si>
  <si>
    <t>RMR+CAM</t>
  </si>
  <si>
    <t>ALTA3A_2_CPCE8</t>
  </si>
  <si>
    <t>ALTA4B_2_CPCW6</t>
  </si>
  <si>
    <t>ANAHM_2_CANYN1</t>
  </si>
  <si>
    <t>ANAHM_2_CANYN2</t>
  </si>
  <si>
    <t>HATLOS_6_LSCRK</t>
  </si>
  <si>
    <t>HATRDG_2_WIND</t>
  </si>
  <si>
    <t>HUMBPP_1_UNITS3</t>
  </si>
  <si>
    <t>MARTIN_1_SUNSET</t>
  </si>
  <si>
    <t>MENBIO_6_RENEW1</t>
  </si>
  <si>
    <t>MOORPK_2_CALABS</t>
  </si>
  <si>
    <t>RVSIDE_2_RERCU3</t>
  </si>
  <si>
    <t>RVSIDE_2_RERCU4</t>
  </si>
  <si>
    <t>SAUGUS_7_CHIQCN</t>
  </si>
  <si>
    <t>SISQUC_1_SMARIA</t>
  </si>
  <si>
    <t>IOU</t>
  </si>
  <si>
    <t>San Diego-IV</t>
  </si>
  <si>
    <t xml:space="preserve">Worksheet Tab Name = II_Construc  </t>
  </si>
  <si>
    <t>III.    Demand Response: DR Capacity</t>
  </si>
  <si>
    <t>RENWD_1_QF</t>
  </si>
  <si>
    <t>SBERDO_2_REDLND</t>
  </si>
  <si>
    <t>SCHNDR_1_FIVPTS</t>
  </si>
  <si>
    <t>SCHNDR_1_WSTSDE</t>
  </si>
  <si>
    <t>STROUD_6_SOLAR</t>
  </si>
  <si>
    <t>VISTA_2_RIALTO</t>
  </si>
  <si>
    <t>WNDSTR_2_WIND</t>
  </si>
  <si>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</si>
  <si>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</si>
  <si>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</si>
  <si>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</si>
  <si>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t xml:space="preserve"> For directions to columns not listed here, please consult the General Instructions above.  </t>
  </si>
  <si>
    <t>RESOURCE_ID</t>
  </si>
  <si>
    <t xml:space="preserve">
Generator Name</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</si>
  <si>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</si>
  <si>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</si>
  <si>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</si>
  <si>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</si>
  <si>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</si>
  <si>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</si>
  <si>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ALPSLR_1_NTHSLR</t>
  </si>
  <si>
    <t>ALPSLR_1_SPSSLR</t>
  </si>
  <si>
    <t>ALT6DN_2_WIND7</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</si>
  <si>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</si>
  <si>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</si>
  <si>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</si>
  <si>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</si>
  <si>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</si>
  <si>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</si>
  <si>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</si>
  <si>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</si>
  <si>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</si>
  <si>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</si>
  <si>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</si>
  <si>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</si>
  <si>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ROSMDW_2_WIND1</t>
  </si>
  <si>
    <t>RUSCTY_2_UNITS</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</si>
  <si>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</si>
  <si>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</si>
  <si>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</si>
  <si>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</si>
  <si>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</si>
  <si>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</si>
  <si>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</si>
  <si>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</si>
  <si>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</si>
  <si>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</si>
  <si>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</si>
  <si>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</si>
  <si>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</si>
  <si>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</si>
  <si>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</si>
  <si>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</si>
  <si>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</si>
  <si>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</si>
  <si>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</si>
  <si>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</si>
  <si>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</si>
  <si>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</si>
  <si>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</si>
  <si>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</si>
  <si>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</si>
  <si>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</si>
  <si>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</si>
  <si>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</si>
  <si>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</si>
  <si>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</si>
  <si>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</si>
  <si>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HURON_6_SOLAR</t>
  </si>
  <si>
    <t>CAVLSR_2_BSOLAR</t>
  </si>
  <si>
    <t>COGNAT_1_UNIT</t>
  </si>
  <si>
    <t>OFF PEAK (Jan.-Apr. &amp; Oct.-Dec.)</t>
  </si>
  <si>
    <t>OCTILO_5_WIND</t>
  </si>
  <si>
    <t>Worksheet I. Physical Resources in ISO Control Area and Import RA resources from outside ISO control Area</t>
  </si>
  <si>
    <t>Flexible Resource List</t>
  </si>
  <si>
    <t>Committed Flexible RA (MW)</t>
  </si>
  <si>
    <t>COCOPP_2_CTG1</t>
  </si>
  <si>
    <t>SCE Non-LCR</t>
  </si>
  <si>
    <t>PGE Non-LCR</t>
  </si>
  <si>
    <t>Up to 5%</t>
  </si>
  <si>
    <t>Flex Category</t>
  </si>
  <si>
    <t>ON PEAK (May-Sept.)</t>
  </si>
  <si>
    <t>ALT6DS_2_WIND9</t>
  </si>
  <si>
    <t>BRDSLD_2_SHLO3B</t>
  </si>
  <si>
    <t>BREGGO_6_SOLAR</t>
  </si>
  <si>
    <t>BUCKWD_1_NPALM1</t>
  </si>
  <si>
    <t>CATLNA_2_SOLAR</t>
  </si>
  <si>
    <t>COCOPP_2_CTG2</t>
  </si>
  <si>
    <t>SYCAMR_2_UNIT 1</t>
  </si>
  <si>
    <t>SYCAMR_2_UNIT 2</t>
  </si>
  <si>
    <t>SYCAMR_2_UNIT 3</t>
  </si>
  <si>
    <t>SYCAMR_2_UNIT 4</t>
  </si>
  <si>
    <t>Resources procured (MW)</t>
  </si>
  <si>
    <t>Flex Categories</t>
  </si>
  <si>
    <t>Resource MCC Bucket</t>
  </si>
  <si>
    <t xml:space="preserve">MCC Bucket </t>
  </si>
  <si>
    <t>Flexible Category</t>
  </si>
  <si>
    <t>DR</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</si>
  <si>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</si>
  <si>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</si>
  <si>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</si>
  <si>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</si>
  <si>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</si>
  <si>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</si>
  <si>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I_Phys_Res_Import_RA_Res   &amp;    III_Demand_Response</t>
  </si>
  <si>
    <t>Total Resource Adequacy Capacity (MW)</t>
  </si>
  <si>
    <t>I_Phys_Res_Import_RA_Res &amp; 
III_Demand_Response</t>
  </si>
  <si>
    <t>Percentage Sytem RAR by Bucket</t>
  </si>
  <si>
    <t>ATWELL_1_SOLAR</t>
  </si>
  <si>
    <t>RA obligations (Local, Flexible, and System) are rounded to the whole MW for compliance purposes pursuant to D.13-06-024.</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</si>
  <si>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</si>
  <si>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Total </t>
  </si>
  <si>
    <t>South Path 26 (N-S)</t>
  </si>
  <si>
    <t>North Path 26 (S-N)</t>
  </si>
  <si>
    <t>Category 1</t>
  </si>
  <si>
    <t xml:space="preserve">Category 2 </t>
  </si>
  <si>
    <t>Category 3</t>
  </si>
  <si>
    <t>Cumulative Claimed Capacity</t>
  </si>
  <si>
    <t>Sum of Resource Category 2</t>
    <phoneticPr fontId="7" type="noConversion"/>
  </si>
  <si>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</si>
  <si>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Percentage of Total Flexible RAR</t>
    <phoneticPr fontId="7" type="noConversion"/>
  </si>
  <si>
    <t>ADOBEE_1_SOLAR</t>
  </si>
  <si>
    <t>ARBWD_6_QF</t>
  </si>
  <si>
    <t>ARVINN_6_ORION2</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</si>
  <si>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</si>
  <si>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</si>
  <si>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</si>
  <si>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</si>
  <si>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</si>
  <si>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</si>
  <si>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</si>
  <si>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</si>
  <si>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</si>
  <si>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</si>
  <si>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</si>
  <si>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</si>
  <si>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</si>
  <si>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</si>
  <si>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</si>
  <si>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</si>
  <si>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</si>
  <si>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</si>
  <si>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</si>
  <si>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</si>
  <si>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</si>
  <si>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</si>
  <si>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</si>
  <si>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</si>
  <si>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</si>
  <si>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</si>
  <si>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</si>
  <si>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</si>
  <si>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</si>
  <si>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</si>
  <si>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</si>
  <si>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</si>
  <si>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</si>
  <si>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TOPAZ_2_SOLAR</t>
  </si>
  <si>
    <t>VICTOR_1_EXSLRA</t>
  </si>
  <si>
    <t>VICTOR_1_EXSLRB</t>
  </si>
  <si>
    <t>VICTOR_1_SOLAR1</t>
  </si>
  <si>
    <t>VLCNTR_6_VCSLR1</t>
  </si>
  <si>
    <t>VLCNTR_6_VCSLR2</t>
  </si>
  <si>
    <t>VOLTA_6_DIGHYD</t>
  </si>
  <si>
    <t>WAUKNA_1_SOLAR</t>
  </si>
  <si>
    <t>SDGE</t>
  </si>
  <si>
    <t>EE/DG/DR Adjustment</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</si>
  <si>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</si>
  <si>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</si>
  <si>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</si>
  <si>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</si>
  <si>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</si>
  <si>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</si>
  <si>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(do not delete the formulas in this column)</t>
  </si>
  <si>
    <t xml:space="preserve">(D) </t>
  </si>
  <si>
    <t>(G)</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</si>
  <si>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</si>
  <si>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</si>
  <si>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</si>
  <si>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</si>
  <si>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</si>
  <si>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</si>
  <si>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</si>
  <si>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</si>
  <si>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</si>
  <si>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</si>
  <si>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</si>
  <si>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</si>
  <si>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</si>
  <si>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</si>
  <si>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</si>
  <si>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</si>
  <si>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</si>
  <si>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</si>
  <si>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</si>
  <si>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</si>
  <si>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</si>
  <si>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</si>
  <si>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</si>
  <si>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</si>
  <si>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</si>
  <si>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</si>
  <si>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</si>
  <si>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</si>
  <si>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</si>
  <si>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</si>
  <si>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</si>
  <si>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</si>
  <si>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</si>
  <si>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</si>
  <si>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</si>
  <si>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</si>
  <si>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</si>
  <si>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</si>
  <si>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</si>
  <si>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</si>
  <si>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</si>
  <si>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</si>
  <si>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</si>
  <si>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</si>
  <si>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</si>
  <si>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</si>
  <si>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</si>
  <si>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</si>
  <si>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</si>
  <si>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</si>
  <si>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</si>
  <si>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</si>
  <si>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</si>
  <si>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</si>
  <si>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</si>
  <si>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</si>
  <si>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</si>
  <si>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</si>
  <si>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</si>
  <si>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</si>
  <si>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</si>
  <si>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</si>
  <si>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</si>
  <si>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</si>
  <si>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</si>
  <si>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</si>
  <si>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</si>
  <si>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</si>
  <si>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</si>
  <si>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</si>
  <si>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</si>
  <si>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</si>
  <si>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</si>
  <si>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</si>
  <si>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</si>
  <si>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</si>
  <si>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</si>
  <si>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</si>
  <si>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</si>
  <si>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</si>
  <si>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</si>
  <si>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</si>
  <si>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</si>
  <si>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</si>
  <si>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</si>
  <si>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</si>
  <si>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</si>
  <si>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</si>
  <si>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</si>
  <si>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</si>
  <si>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</si>
  <si>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</si>
  <si>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</si>
  <si>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</si>
  <si>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</si>
  <si>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</si>
  <si>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</si>
  <si>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</si>
  <si>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</si>
  <si>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</si>
  <si>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</si>
  <si>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</si>
  <si>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</si>
  <si>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</si>
  <si>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</si>
  <si>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</si>
  <si>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</si>
  <si>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</si>
  <si>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</si>
  <si>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</si>
  <si>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</si>
  <si>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</si>
  <si>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</si>
  <si>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</si>
  <si>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</si>
  <si>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</si>
  <si>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</si>
  <si>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</si>
  <si>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</si>
  <si>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</si>
  <si>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</si>
  <si>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</si>
  <si>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</si>
  <si>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</si>
  <si>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ETIWND_2_RTS017</t>
  </si>
  <si>
    <t>ETIWND_2_RTS026</t>
  </si>
  <si>
    <t>ETIWND_2_RTS027</t>
  </si>
  <si>
    <t>FELLOW_7_QFUNTS</t>
  </si>
  <si>
    <t>FRITO_1_LAY</t>
  </si>
  <si>
    <t>GENESI_2_STG</t>
  </si>
  <si>
    <t>GOLETA_6_EXGEN</t>
  </si>
  <si>
    <t>GRNLF2_1_UNIT</t>
  </si>
  <si>
    <t>GRZZLY_1_BERKLY</t>
  </si>
  <si>
    <t>HINSON_6_CARBGN</t>
  </si>
  <si>
    <t>HOLGAT_1_BORAX</t>
  </si>
  <si>
    <t>IVANPA_1_UNIT1</t>
  </si>
  <si>
    <t>IVANPA_1_UNIT2</t>
  </si>
  <si>
    <t>IVANPA_1_UNIT3</t>
  </si>
  <si>
    <t>KEKAWK_6_UNIT</t>
  </si>
  <si>
    <t>LASSEN_6_UNITS</t>
  </si>
  <si>
    <t>LITLRK_6_SEPV01</t>
  </si>
  <si>
    <t>LOWGAP_1_SUPHR</t>
  </si>
  <si>
    <t>LOWGAP_7_QFUNTS</t>
  </si>
  <si>
    <t>MIRLOM_2_ONTARO</t>
  </si>
  <si>
    <t>MIRLOM_2_RTS032</t>
  </si>
  <si>
    <t>MIRLOM_2_RTS033</t>
  </si>
  <si>
    <t>MISSIX_1_QF</t>
  </si>
  <si>
    <t>MKTRCK_1_UNIT 1</t>
  </si>
  <si>
    <t>MLPTAS_7_QFUNTS</t>
  </si>
  <si>
    <t>MSOLAR_2_SOLAR1</t>
  </si>
  <si>
    <t>NZWIND_6_WDSTR3</t>
  </si>
  <si>
    <t>OAK C_1_EBMUD</t>
  </si>
  <si>
    <t>OSO_6_NSPIN</t>
  </si>
  <si>
    <t>PALALT_7_COBUG</t>
  </si>
  <si>
    <t>PEARBL_2_NSPIN</t>
  </si>
  <si>
    <t>RIOOSO_1_QF</t>
  </si>
  <si>
    <t>SALIRV_2_UNIT</t>
  </si>
  <si>
    <t>SAMPSN_6_KELCO1</t>
  </si>
  <si>
    <t>SANDLT_2_SUNITS</t>
  </si>
  <si>
    <t>SBERDO_2_RTS011</t>
  </si>
  <si>
    <t>SBERDO_2_RTS013</t>
  </si>
  <si>
    <t>SBERDO_2_RTS016</t>
  </si>
  <si>
    <t>SEARLS_7_ARGUS</t>
  </si>
  <si>
    <t>SGREGY_6_SANGER</t>
  </si>
  <si>
    <t>SLSTR2_2_SOLAR2</t>
  </si>
  <si>
    <t>SNCLRA_6_OXGEN</t>
  </si>
  <si>
    <t>SNCLRA_6_PROCGN</t>
  </si>
  <si>
    <t>SRINTL_6_UNIT</t>
  </si>
  <si>
    <t>STOILS_1_UNITS</t>
  </si>
  <si>
    <t>STOREY_7_MDRCHW</t>
  </si>
  <si>
    <t>SUNSHN_2_LNDFL</t>
  </si>
  <si>
    <t>TANHIL_6_SOLART</t>
  </si>
  <si>
    <t>TENGEN_2_PL1X2</t>
  </si>
  <si>
    <t>TIDWTR_2_UNITS</t>
  </si>
  <si>
    <t>UNOCAL_1_UNITS</t>
  </si>
  <si>
    <t>UNVRSY_1_UNIT 1</t>
  </si>
  <si>
    <t>VISTA_2_RTS028</t>
  </si>
  <si>
    <t>VLYHOM_7_SSJID</t>
  </si>
  <si>
    <t>WAUKNA_1_SOLAR2</t>
  </si>
  <si>
    <t>4. Based on my knowledge, information, or belief, this filing contains all of the information required to be provided by CPUC orders, rules, and regulations.</t>
  </si>
  <si>
    <t>To implement the flexible capacity framework adopted in D.13-06-024 and D.14-06-050, flexibility requirements have been added to this template. The Summary Month ahead now includes Tables 6 and Table 7 which report the monthly flexibility requirements by category and compare them to the committed flexible capacity being reported by category for the compliance. The year ahead flexibility requirement showing should be reported in the "Year-Ahead Local/Flexibility template."</t>
  </si>
  <si>
    <t>Local RA obligations have not been netted for DR. The DR is now netted in the Summary Table 8.</t>
  </si>
  <si>
    <t xml:space="preserve">Table 6 on the "LSE Allocations" worksheet contains the LSE's monthly Flexible RA requirements.  These MW requirements are drawn into Table 6 &amp; 7  of the "Month Ahead Summary" worksheet tab to inform the LSE of the Flexible RA MW procured relative to the Flexible capacity category requirements.   </t>
  </si>
  <si>
    <t>The following resource worksheets are reported on in the summary tables:</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</si>
  <si>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</si>
  <si>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The worksheets for Unit Specific CAISO resources and Import Resources have been combined. Please enter all  CAISO and Import resources on this page.</t>
  </si>
  <si>
    <t>Zonal RAR for Month-Ahead (MW)</t>
  </si>
  <si>
    <t>Peak Demand for Month of Calendar 2016 (MW)</t>
  </si>
  <si>
    <t xml:space="preserve">Summary Table 3
Year Ahead Compliance Showing (Based on 100% requirement)
Claimed vs. Countable Resources in Each Bucket (MW) </t>
  </si>
  <si>
    <t>Maximum Cumulative Countable Capacity Levels (MW)
(J) = (I) x 100% of RAR</t>
  </si>
  <si>
    <t xml:space="preserve">Maximum Cumulative Countable Capacity Levels (MW)
(J) = (I) x 100% of RAR </t>
  </si>
  <si>
    <t>Category requirements Net of CAM Allocations (MW)</t>
  </si>
  <si>
    <t>Local RAR - Net of CAM &amp; RMR allocations (MW)</t>
  </si>
  <si>
    <t xml:space="preserve">The Year Ahead and Month Ahead Summary Tabs of the RA Template are completely automated; year ahead and month ahead  forecasted load and allocations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</si>
  <si>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ADERA_1_SOLAR1</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</si>
  <si>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</si>
  <si>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</si>
  <si>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</si>
  <si>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</si>
  <si>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</si>
  <si>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</si>
  <si>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</si>
  <si>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</si>
  <si>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</si>
  <si>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</si>
  <si>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</si>
  <si>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</si>
  <si>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</si>
  <si>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</si>
  <si>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</si>
  <si>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</si>
  <si>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</si>
  <si>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</si>
  <si>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</si>
  <si>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</si>
  <si>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</si>
  <si>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</si>
  <si>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</si>
  <si>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</si>
  <si>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</si>
  <si>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</si>
  <si>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</si>
  <si>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</si>
  <si>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</si>
  <si>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</si>
  <si>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</si>
  <si>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</si>
  <si>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</si>
  <si>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</si>
  <si>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</si>
  <si>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</si>
  <si>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</si>
  <si>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</si>
  <si>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KERNFT_1_UNITS</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</si>
  <si>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</si>
  <si>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</si>
  <si>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</si>
  <si>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</si>
  <si>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</si>
  <si>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</si>
  <si>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</si>
  <si>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</si>
  <si>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</si>
  <si>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</si>
  <si>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</si>
  <si>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</si>
  <si>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</si>
  <si>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</si>
  <si>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</si>
  <si>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</si>
  <si>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</si>
  <si>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</si>
  <si>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</si>
  <si>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</si>
  <si>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</si>
  <si>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</si>
  <si>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</si>
  <si>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</si>
  <si>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</si>
  <si>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</si>
  <si>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</si>
  <si>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</si>
  <si>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</si>
  <si>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</si>
  <si>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</si>
  <si>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</si>
  <si>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SHUTLE_6_CREST</t>
  </si>
  <si>
    <t>SIERRA_1_UNITS</t>
  </si>
  <si>
    <t>SLST13_2_SOLAR1</t>
  </si>
  <si>
    <t>SNCLRA_2_SPRHYD</t>
  </si>
  <si>
    <t>SNCLRA_2_UNIT1</t>
  </si>
  <si>
    <t>SPIAND_1_ANDSN2</t>
  </si>
  <si>
    <t>STOREY_2_MDRCH2</t>
  </si>
  <si>
    <t>STOREY_2_MDRCH3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</si>
  <si>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</si>
  <si>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</si>
  <si>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</si>
  <si>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</si>
  <si>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</si>
  <si>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</si>
  <si>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</si>
  <si>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</si>
  <si>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</si>
  <si>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</si>
  <si>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</si>
  <si>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</si>
  <si>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</si>
  <si>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KERNRG_1_UNITS</t>
  </si>
  <si>
    <t>SKERN_6_SOLAR1</t>
  </si>
  <si>
    <t>VEDDER_1_SEKERN</t>
  </si>
  <si>
    <t>VESTAL_2_KERN</t>
  </si>
  <si>
    <t>Table 4: Peak Demand Adjustments to account for Load Migration during 2016 (MW) - please see instructions</t>
  </si>
  <si>
    <t>Table 6- Monthly Flexible Capacity Requirements (MW)</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</si>
  <si>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</si>
  <si>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</si>
  <si>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</si>
  <si>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</si>
  <si>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</si>
  <si>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</si>
  <si>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</si>
  <si>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</si>
  <si>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</si>
  <si>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</si>
  <si>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</si>
  <si>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</si>
  <si>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</si>
  <si>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</si>
  <si>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</si>
  <si>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</si>
  <si>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</si>
  <si>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</si>
  <si>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</si>
  <si>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</si>
  <si>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</si>
  <si>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</si>
  <si>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</si>
  <si>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</si>
  <si>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</si>
  <si>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</si>
  <si>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</si>
  <si>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</si>
  <si>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</si>
  <si>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</si>
  <si>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</si>
  <si>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</si>
  <si>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</si>
  <si>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</si>
  <si>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</si>
  <si>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</si>
  <si>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</si>
  <si>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</si>
  <si>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</si>
  <si>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</si>
  <si>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</si>
  <si>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</si>
  <si>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</si>
  <si>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</si>
  <si>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</si>
  <si>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</si>
  <si>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</si>
  <si>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</si>
  <si>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</si>
  <si>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</si>
  <si>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</si>
  <si>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</si>
  <si>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</si>
  <si>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</si>
  <si>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</si>
  <si>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</si>
  <si>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</si>
  <si>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</si>
  <si>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</si>
  <si>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</si>
  <si>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</si>
  <si>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</si>
  <si>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</si>
  <si>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</si>
  <si>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</si>
  <si>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</si>
  <si>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</si>
  <si>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</si>
  <si>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</si>
  <si>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</si>
  <si>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</si>
  <si>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</si>
  <si>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</si>
  <si>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</si>
  <si>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</si>
  <si>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</si>
  <si>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</si>
  <si>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</si>
  <si>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</si>
  <si>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</si>
  <si>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</si>
  <si>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</si>
  <si>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BIGSKY_2_BSKSR6</t>
  </si>
  <si>
    <t>BIGSKY_2_BSKSR7</t>
  </si>
  <si>
    <t>BIGSKY_2_BSKSR8</t>
  </si>
  <si>
    <t>CENTER_2_TECNG1</t>
  </si>
  <si>
    <t>CRELMN_6_RAMSR3</t>
  </si>
  <si>
    <t>CUYAMS_6_CUYSR1</t>
  </si>
  <si>
    <t>DAIRLD_1_MD1SL1</t>
  </si>
  <si>
    <t>DELSUR_6_BSOLAR</t>
  </si>
  <si>
    <t>DEVERS_2_CS2SR4</t>
  </si>
  <si>
    <t>FROGTN_1_UTICAA</t>
  </si>
  <si>
    <t>GANSO_1_WSTBM1</t>
  </si>
  <si>
    <t>GARNET_2_WPMWD6</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</si>
  <si>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</si>
  <si>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</si>
  <si>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</si>
  <si>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</si>
  <si>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</si>
  <si>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</si>
  <si>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</si>
  <si>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</si>
  <si>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</si>
  <si>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</si>
  <si>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</si>
  <si>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</si>
  <si>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</si>
  <si>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</si>
  <si>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</si>
  <si>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</si>
  <si>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TRNQL8_2_AMASR1</t>
  </si>
  <si>
    <t>TRNQL8_2_AZUSR1</t>
  </si>
  <si>
    <t>TRNQL8_2_ROJSR1</t>
  </si>
  <si>
    <t>TRNQL8_2_VERSR1</t>
  </si>
  <si>
    <t>TULEWD_1_TULWD1</t>
  </si>
  <si>
    <t>USWND2_1_WIND3</t>
  </si>
  <si>
    <t>USWND4_2_UNIT2</t>
  </si>
  <si>
    <t>VSTAES_6_VESBT1</t>
  </si>
  <si>
    <t>HARBGN_7_UNITS</t>
  </si>
  <si>
    <t>CUMMNG_6_SUNCT1</t>
  </si>
  <si>
    <t>LGHTHP_6_ICEGEN</t>
  </si>
  <si>
    <t>LITLRK_6_GBCSR1</t>
  </si>
  <si>
    <t>OASIS_6_GBDSR4</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</si>
  <si>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</si>
  <si>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</si>
  <si>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</si>
  <si>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</si>
  <si>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</si>
  <si>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</si>
  <si>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</si>
  <si>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</si>
  <si>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</si>
  <si>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</si>
  <si>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</si>
  <si>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</si>
  <si>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</si>
  <si>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</si>
  <si>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</si>
  <si>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</si>
  <si>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</si>
  <si>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</si>
  <si>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</si>
  <si>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</si>
  <si>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</si>
  <si>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</si>
  <si>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</si>
  <si>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</si>
  <si>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</si>
  <si>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</si>
  <si>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</si>
  <si>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</si>
  <si>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</si>
  <si>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CANYON POWER PLANT UNIT 1</t>
  </si>
  <si>
    <t>CANYON POWER PLANT UNIT 2</t>
  </si>
  <si>
    <t>CANYON POWER PLANT UNIT 3</t>
  </si>
  <si>
    <t>CANYON POWER PLANT UNIT 4</t>
  </si>
  <si>
    <t>ANTELOPE QFS</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</si>
  <si>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</si>
  <si>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</si>
  <si>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</si>
  <si>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</si>
  <si>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</si>
  <si>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</si>
  <si>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</si>
  <si>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</si>
  <si>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</si>
  <si>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</si>
  <si>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</si>
  <si>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</si>
  <si>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</si>
  <si>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</si>
  <si>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</si>
  <si>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</si>
  <si>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</si>
  <si>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</si>
  <si>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</si>
  <si>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</si>
  <si>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</si>
  <si>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</si>
  <si>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</si>
  <si>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</si>
  <si>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</si>
  <si>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</si>
  <si>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</si>
  <si>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</si>
  <si>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</si>
  <si>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</si>
  <si>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</si>
  <si>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</si>
  <si>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</si>
  <si>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</si>
  <si>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</si>
  <si>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</si>
  <si>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</si>
  <si>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</si>
  <si>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</si>
  <si>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</si>
  <si>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</si>
  <si>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</si>
  <si>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</si>
  <si>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</si>
  <si>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</si>
  <si>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</si>
  <si>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</si>
  <si>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</si>
  <si>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</si>
  <si>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</si>
  <si>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</si>
  <si>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</si>
  <si>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</si>
  <si>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</si>
  <si>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</si>
  <si>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</si>
  <si>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</si>
  <si>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</si>
  <si>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</si>
  <si>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</si>
  <si>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</si>
  <si>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</si>
  <si>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</si>
  <si>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</si>
  <si>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</si>
  <si>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</si>
  <si>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</si>
  <si>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</si>
  <si>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</si>
  <si>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</si>
  <si>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</si>
  <si>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</si>
  <si>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</si>
  <si>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</si>
  <si>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</si>
  <si>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</si>
  <si>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</si>
  <si>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</si>
  <si>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</si>
  <si>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</si>
  <si>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</si>
  <si>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</si>
  <si>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</si>
  <si>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</si>
  <si>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</si>
  <si>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</si>
  <si>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</si>
  <si>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</si>
  <si>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</si>
  <si>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</si>
  <si>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</si>
  <si>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</si>
  <si>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</si>
  <si>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</si>
  <si>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</si>
  <si>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</si>
  <si>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</si>
  <si>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</si>
  <si>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</si>
  <si>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</si>
  <si>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</si>
  <si>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</si>
  <si>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</si>
  <si>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</si>
  <si>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</si>
  <si>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</si>
  <si>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</si>
  <si>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</si>
  <si>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</si>
  <si>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</si>
  <si>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</si>
  <si>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</si>
  <si>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</si>
  <si>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</si>
  <si>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</si>
  <si>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</si>
  <si>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</si>
  <si>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Chow II Biomass to Energy</t>
  </si>
  <si>
    <t>CHOW 2 PEAKER PLANT</t>
  </si>
  <si>
    <t>Cloverdale Solar I</t>
  </si>
  <si>
    <t>Clover Creek</t>
  </si>
  <si>
    <t>SMALL QF AGGREGATION - OAKLAND</t>
  </si>
  <si>
    <t xml:space="preserve">Centinela Solar Energy I </t>
  </si>
  <si>
    <t>Centinels Solar Energy 2</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</si>
  <si>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</si>
  <si>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</si>
  <si>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</si>
  <si>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</si>
  <si>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</si>
  <si>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</si>
  <si>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</si>
  <si>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</si>
  <si>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</si>
  <si>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</si>
  <si>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</si>
  <si>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</si>
  <si>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</si>
  <si>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</si>
  <si>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</si>
  <si>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</si>
  <si>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</si>
  <si>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</si>
  <si>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</si>
  <si>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</si>
  <si>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</si>
  <si>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</si>
  <si>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</si>
  <si>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</si>
  <si>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</si>
  <si>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</si>
  <si>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</si>
  <si>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</si>
  <si>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</si>
  <si>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</si>
  <si>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</si>
  <si>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</si>
  <si>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</si>
  <si>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</si>
  <si>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</si>
  <si>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</si>
  <si>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</si>
  <si>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</si>
  <si>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</si>
  <si>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</si>
  <si>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</si>
  <si>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</si>
  <si>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</si>
  <si>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</si>
  <si>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</si>
  <si>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</si>
  <si>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</si>
  <si>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</si>
  <si>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</si>
  <si>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</si>
  <si>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</si>
  <si>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</si>
  <si>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</si>
  <si>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</si>
  <si>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</si>
  <si>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</si>
  <si>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</si>
  <si>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</si>
  <si>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</si>
  <si>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</si>
  <si>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</si>
  <si>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</si>
  <si>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</si>
  <si>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</si>
  <si>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</si>
  <si>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</si>
  <si>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</si>
  <si>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</si>
  <si>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</si>
  <si>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</si>
  <si>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</si>
  <si>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</si>
  <si>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</si>
  <si>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</si>
  <si>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</si>
  <si>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</si>
  <si>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</si>
  <si>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</si>
  <si>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</si>
  <si>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</si>
  <si>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</si>
  <si>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</si>
  <si>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</si>
  <si>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</si>
  <si>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</si>
  <si>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</si>
  <si>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</si>
  <si>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</si>
  <si>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</si>
  <si>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</si>
  <si>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</si>
  <si>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</si>
  <si>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</si>
  <si>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</si>
  <si>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</si>
  <si>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</si>
  <si>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</si>
  <si>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</si>
  <si>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</si>
  <si>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</si>
  <si>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</si>
  <si>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</si>
  <si>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</si>
  <si>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</si>
  <si>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</si>
  <si>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</si>
  <si>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</si>
  <si>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</si>
  <si>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</si>
  <si>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</si>
  <si>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</si>
  <si>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</si>
  <si>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</si>
  <si>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</si>
  <si>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</si>
  <si>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</si>
  <si>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</si>
  <si>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</si>
  <si>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</si>
  <si>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</si>
  <si>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</si>
  <si>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</si>
  <si>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</si>
  <si>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</si>
  <si>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</si>
  <si>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</si>
  <si>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</si>
  <si>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</si>
  <si>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</si>
  <si>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</si>
  <si>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</si>
  <si>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</si>
  <si>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</si>
  <si>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</si>
  <si>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</si>
  <si>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</si>
  <si>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</si>
  <si>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</si>
  <si>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</si>
  <si>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</si>
  <si>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</si>
  <si>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</si>
  <si>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</si>
  <si>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Grapeland Peaker</t>
  </si>
  <si>
    <t>ETIWANDA RECOVERY HYDRO</t>
  </si>
  <si>
    <t>EXCHEQUER HYDRO</t>
  </si>
  <si>
    <t xml:space="preserve">Excelsior Solar </t>
  </si>
  <si>
    <t>Fellow QF Aggregate</t>
  </si>
  <si>
    <t>DIABLO WINDS</t>
  </si>
  <si>
    <t>Cameron Ridge 2</t>
  </si>
  <si>
    <t>FRENCH MEADOWS HYDRO</t>
  </si>
  <si>
    <t>FORBESTOWN HYDRO</t>
  </si>
  <si>
    <t>HYPOWER, INC. (FORKS OF BUTTE)</t>
  </si>
  <si>
    <t>Corcoran 3</t>
  </si>
  <si>
    <t>FRIANT DAM</t>
  </si>
  <si>
    <t>FRITO-LAY</t>
  </si>
  <si>
    <t>Angels Powerhouse</t>
  </si>
  <si>
    <t>Three Forks Water Power Project</t>
  </si>
  <si>
    <t>SMALL QF AGGREGATION - ZENIA</t>
  </si>
  <si>
    <t>Sunray 3</t>
  </si>
  <si>
    <t>Weststar Dairy Biogas</t>
  </si>
  <si>
    <t>Garland B</t>
  </si>
  <si>
    <t>Garland A</t>
  </si>
  <si>
    <t>North Palm Springs 4A</t>
  </si>
  <si>
    <t>Garnet Solar Power Generation Station 1</t>
  </si>
  <si>
    <t>GARNET WIND ENERGY CENTER</t>
  </si>
  <si>
    <t>Garnet Winds Aggregation</t>
  </si>
  <si>
    <t>Wagner 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</si>
  <si>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</si>
  <si>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</si>
  <si>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</si>
  <si>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</si>
  <si>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</si>
  <si>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</si>
  <si>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</si>
  <si>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</si>
  <si>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</si>
  <si>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</si>
  <si>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</si>
  <si>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</si>
  <si>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</si>
  <si>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</si>
  <si>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</si>
  <si>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</si>
  <si>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</si>
  <si>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</si>
  <si>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</si>
  <si>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</si>
  <si>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</si>
  <si>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</si>
  <si>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</si>
  <si>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</si>
  <si>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</si>
  <si>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</si>
  <si>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</si>
  <si>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</si>
  <si>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</si>
  <si>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</si>
  <si>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</si>
  <si>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</si>
  <si>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</si>
  <si>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</si>
  <si>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</si>
  <si>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</si>
  <si>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</si>
  <si>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</si>
  <si>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</si>
  <si>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</si>
  <si>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</si>
  <si>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</si>
  <si>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</si>
  <si>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</si>
  <si>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</si>
  <si>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</si>
  <si>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</si>
  <si>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</si>
  <si>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</si>
  <si>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</si>
  <si>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</si>
  <si>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</si>
  <si>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</si>
  <si>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</si>
  <si>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</si>
  <si>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</si>
  <si>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</si>
  <si>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</si>
  <si>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</si>
  <si>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</si>
  <si>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</si>
  <si>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</si>
  <si>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</si>
  <si>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</si>
  <si>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</si>
  <si>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</si>
  <si>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</si>
  <si>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</si>
  <si>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</si>
  <si>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</si>
  <si>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</si>
  <si>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</si>
  <si>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</si>
  <si>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</si>
  <si>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</si>
  <si>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HUNTINGTON BEACH GEN STA. UNIT 2</t>
  </si>
  <si>
    <t>U.S. Borax, Unit 1</t>
  </si>
  <si>
    <t>San Benito Smart Park</t>
  </si>
  <si>
    <t>Hollister Solar</t>
  </si>
  <si>
    <t>Humboldt Bay Generating Station 3</t>
  </si>
  <si>
    <t>Humboldt Bay Generating Station 1</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</si>
  <si>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</si>
  <si>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</si>
  <si>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</si>
  <si>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</si>
  <si>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</si>
  <si>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</si>
  <si>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</si>
  <si>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</si>
  <si>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</si>
  <si>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</si>
  <si>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</si>
  <si>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</si>
  <si>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</si>
  <si>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</si>
  <si>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</si>
  <si>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Westlands Solar Farm PV 1</t>
  </si>
  <si>
    <t>RE Kansas South</t>
  </si>
  <si>
    <t>STS HYDROPOWER LTD. (KEKAWAKA)</t>
  </si>
  <si>
    <t>Mariposa Energy</t>
  </si>
  <si>
    <t>KELLY RIDGE HYDRO</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</si>
  <si>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</si>
  <si>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</si>
  <si>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</si>
  <si>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</si>
  <si>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</si>
  <si>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</si>
  <si>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</si>
  <si>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</si>
  <si>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</si>
  <si>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</si>
  <si>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</si>
  <si>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</si>
  <si>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</si>
  <si>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</si>
  <si>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</si>
  <si>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MWD Venice Hydroelectric Recovery Plant</t>
  </si>
  <si>
    <t>Lake Hodges Pumped Storage-Unit1</t>
  </si>
  <si>
    <t>Lake Hodges Pumped Storage-Unit2</t>
  </si>
  <si>
    <t>Regulus Solar</t>
  </si>
  <si>
    <t>Redwood Solar Farm 4</t>
  </si>
  <si>
    <t>Woodmere Solar Farm</t>
  </si>
  <si>
    <t>Hayworth Solar Farm</t>
  </si>
  <si>
    <t>Redcrest Solar Farm</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</si>
  <si>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</si>
  <si>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</si>
  <si>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</si>
  <si>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</si>
  <si>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</si>
  <si>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</si>
  <si>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</si>
  <si>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</si>
  <si>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</si>
  <si>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</si>
  <si>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</si>
  <si>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</si>
  <si>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CARSON COGENERATION</t>
  </si>
  <si>
    <t>Lost Hills Solar</t>
  </si>
  <si>
    <t>Mesa Crest</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</si>
  <si>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</si>
  <si>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</si>
  <si>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</si>
  <si>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</si>
  <si>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</si>
  <si>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</si>
  <si>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</si>
  <si>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</si>
  <si>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</si>
  <si>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</si>
  <si>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</si>
  <si>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</si>
  <si>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</si>
  <si>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</si>
  <si>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</si>
  <si>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</si>
  <si>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</si>
  <si>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</si>
  <si>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</si>
  <si>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</si>
  <si>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</si>
  <si>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</si>
  <si>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</si>
  <si>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</si>
  <si>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</si>
  <si>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</si>
  <si>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</si>
  <si>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</si>
  <si>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</si>
  <si>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</si>
  <si>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</si>
  <si>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</si>
  <si>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</si>
  <si>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</si>
  <si>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</si>
  <si>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</si>
  <si>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</si>
  <si>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</si>
  <si>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</si>
  <si>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</si>
  <si>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</si>
  <si>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</si>
  <si>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</si>
  <si>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</si>
  <si>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</si>
  <si>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</si>
  <si>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</si>
  <si>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</si>
  <si>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</si>
  <si>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</si>
  <si>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</si>
  <si>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</si>
  <si>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</si>
  <si>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</si>
  <si>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</si>
  <si>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MONTICELLO HYDRO AGGREGATE</t>
  </si>
  <si>
    <t>Calabasas Gas-to-Energy Facility</t>
  </si>
  <si>
    <t>MOORPARK QFS</t>
  </si>
  <si>
    <t>Morwind</t>
  </si>
  <si>
    <t>SMALL QF AGGREGATION - SANTA CRUZ</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</si>
  <si>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</si>
  <si>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</si>
  <si>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</si>
  <si>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</si>
  <si>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</si>
  <si>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</si>
  <si>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</si>
  <si>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</si>
  <si>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</si>
  <si>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</si>
  <si>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</si>
  <si>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</si>
  <si>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</si>
  <si>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</si>
  <si>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</si>
  <si>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</si>
  <si>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</si>
  <si>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</si>
  <si>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</si>
  <si>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</si>
  <si>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</si>
  <si>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</si>
  <si>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</si>
  <si>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</si>
  <si>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</si>
  <si>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</si>
  <si>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</si>
  <si>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</si>
  <si>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</si>
  <si>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</si>
  <si>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</si>
  <si>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</si>
  <si>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</si>
  <si>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</si>
  <si>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</si>
  <si>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</si>
  <si>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</si>
  <si>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3</t>
  </si>
  <si>
    <t>MWWTP PGS 2 - Turbine</t>
  </si>
  <si>
    <t>Oak Creek</t>
  </si>
  <si>
    <t>Zephyr Park</t>
  </si>
  <si>
    <t>CREST Contracts</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</si>
  <si>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</si>
  <si>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</si>
  <si>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</si>
  <si>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</si>
  <si>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</si>
  <si>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</si>
  <si>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</si>
  <si>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</si>
  <si>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</si>
  <si>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</si>
  <si>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</si>
  <si>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</si>
  <si>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</si>
  <si>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</si>
  <si>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</si>
  <si>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</si>
  <si>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</si>
  <si>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</si>
  <si>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</si>
  <si>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</si>
  <si>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</si>
  <si>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</si>
  <si>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</si>
  <si>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</si>
  <si>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</si>
  <si>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</si>
  <si>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</si>
  <si>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</si>
  <si>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</si>
  <si>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</si>
  <si>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</si>
  <si>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</si>
  <si>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</si>
  <si>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</si>
  <si>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</si>
  <si>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</si>
  <si>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</si>
  <si>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</si>
  <si>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</si>
  <si>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</si>
  <si>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</si>
  <si>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</si>
  <si>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</si>
  <si>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</si>
  <si>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</si>
  <si>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</si>
  <si>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</si>
  <si>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</si>
  <si>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</si>
  <si>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</si>
  <si>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</si>
  <si>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</si>
  <si>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</si>
  <si>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</si>
  <si>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</si>
  <si>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</si>
  <si>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</si>
  <si>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</si>
  <si>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</si>
  <si>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</si>
  <si>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</si>
  <si>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</si>
  <si>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</si>
  <si>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</si>
  <si>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</si>
  <si>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</si>
  <si>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</si>
  <si>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</si>
  <si>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</si>
  <si>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</si>
  <si>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</si>
  <si>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</si>
  <si>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</si>
  <si>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</si>
  <si>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</si>
  <si>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</si>
  <si>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</si>
  <si>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</si>
  <si>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</si>
  <si>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</si>
  <si>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</si>
  <si>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</si>
  <si>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</si>
  <si>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</si>
  <si>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</si>
  <si>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</si>
  <si>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</si>
  <si>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</si>
  <si>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</si>
  <si>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</si>
  <si>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</si>
  <si>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</si>
  <si>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</si>
  <si>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</si>
  <si>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</si>
  <si>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</si>
  <si>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</si>
  <si>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REDONDO GEN STA. UNIT 5</t>
  </si>
  <si>
    <t>REDONDO GEN STA. UNIT 6</t>
  </si>
  <si>
    <t>REDONDO GEN STA. UNIT 8</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</si>
  <si>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</si>
  <si>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</si>
  <si>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</si>
  <si>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</si>
  <si>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</si>
  <si>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</si>
  <si>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</si>
  <si>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</si>
  <si>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</si>
  <si>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</si>
  <si>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</si>
  <si>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</si>
  <si>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</si>
  <si>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</si>
  <si>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</si>
  <si>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</si>
  <si>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</si>
  <si>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</si>
  <si>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</si>
  <si>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</si>
  <si>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</si>
  <si>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</si>
  <si>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</si>
  <si>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</si>
  <si>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</si>
  <si>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</si>
  <si>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</si>
  <si>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</si>
  <si>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</si>
  <si>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</si>
  <si>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</si>
  <si>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</si>
  <si>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</si>
  <si>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</si>
  <si>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</si>
  <si>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</si>
  <si>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</si>
  <si>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</si>
  <si>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Mountainview Gen Sta. Unit 3</t>
  </si>
  <si>
    <t>Mountainview Gen Sta. Unit 4</t>
  </si>
  <si>
    <t>Redlands RT Solar</t>
  </si>
  <si>
    <t>SPVP005 Redlands RT Solar</t>
  </si>
  <si>
    <t>SPVP007 Redlands RT Solar</t>
  </si>
  <si>
    <t>SPVP011</t>
  </si>
  <si>
    <t>SPVP013</t>
  </si>
  <si>
    <t>SPVP016 Redlands RT Solar</t>
  </si>
  <si>
    <t>SPVP048</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</si>
  <si>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</si>
  <si>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</si>
  <si>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</si>
  <si>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</si>
  <si>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</si>
  <si>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</si>
  <si>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</si>
  <si>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</si>
  <si>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</si>
  <si>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</si>
  <si>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</si>
  <si>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</si>
  <si>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</si>
  <si>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</si>
  <si>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</si>
  <si>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</si>
  <si>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</si>
  <si>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</si>
  <si>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</si>
  <si>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</si>
  <si>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</si>
  <si>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</si>
  <si>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</si>
  <si>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</si>
  <si>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</si>
  <si>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</si>
  <si>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</si>
  <si>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</si>
  <si>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</si>
  <si>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</si>
  <si>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</si>
  <si>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</si>
  <si>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</si>
  <si>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</si>
  <si>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</si>
  <si>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</si>
  <si>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</si>
  <si>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</si>
  <si>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</si>
  <si>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</si>
  <si>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</si>
  <si>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</si>
  <si>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</si>
  <si>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</si>
  <si>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</si>
  <si>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</si>
  <si>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</si>
  <si>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</si>
  <si>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(SCE)</t>
  </si>
  <si>
    <t>SRI INTERNATIONAL</t>
  </si>
  <si>
    <t>STANISLAUS HYDRO</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</si>
  <si>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</si>
  <si>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</si>
  <si>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</si>
  <si>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</si>
  <si>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</si>
  <si>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</si>
  <si>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</si>
  <si>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</si>
  <si>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</si>
  <si>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</si>
  <si>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</si>
  <si>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Sycamore Cogeneration Unit 1</t>
  </si>
  <si>
    <t>Sycamore Cogeneration Unit 2</t>
  </si>
  <si>
    <t>Sycamore Cogeneration Unit 3</t>
  </si>
  <si>
    <t>Sycamore Cogeneration Unit 4</t>
  </si>
  <si>
    <t>Berry Cogen 18</t>
  </si>
  <si>
    <t>SMALL QF AGGREGATION - PARADISE</t>
  </si>
  <si>
    <t>Berry Cogen 42</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</si>
  <si>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</si>
  <si>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</si>
  <si>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</si>
  <si>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</si>
  <si>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</si>
  <si>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</si>
  <si>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</si>
  <si>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</si>
  <si>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</si>
  <si>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</si>
  <si>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</si>
  <si>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</si>
  <si>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</si>
  <si>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</si>
  <si>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</si>
  <si>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</si>
  <si>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</si>
  <si>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</si>
  <si>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</si>
  <si>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</si>
  <si>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</si>
  <si>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</si>
  <si>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</si>
  <si>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</si>
  <si>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</si>
  <si>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</si>
  <si>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</si>
  <si>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</si>
  <si>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</si>
  <si>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</si>
  <si>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</si>
  <si>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</si>
  <si>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</si>
  <si>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SOLANO WIND FARM</t>
  </si>
  <si>
    <t>Solano Wind Project Phase 3</t>
  </si>
  <si>
    <t>Vasco Wind</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</si>
  <si>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</si>
  <si>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</si>
  <si>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</si>
  <si>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</si>
  <si>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</si>
  <si>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</si>
  <si>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</si>
  <si>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</si>
  <si>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</si>
  <si>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</si>
  <si>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</si>
  <si>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</si>
  <si>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</si>
  <si>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</si>
  <si>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</si>
  <si>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</si>
  <si>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</si>
  <si>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</si>
  <si>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</si>
  <si>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</si>
  <si>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</si>
  <si>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</si>
  <si>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</si>
  <si>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</si>
  <si>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</si>
  <si>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</si>
  <si>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</si>
  <si>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</si>
  <si>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</si>
  <si>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</si>
  <si>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</si>
  <si>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</si>
  <si>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</si>
  <si>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</si>
  <si>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</si>
  <si>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</si>
  <si>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</si>
  <si>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</si>
  <si>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</si>
  <si>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</si>
  <si>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</si>
  <si>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</si>
  <si>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</si>
  <si>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</si>
  <si>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</si>
  <si>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</si>
  <si>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</si>
  <si>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</si>
  <si>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</si>
  <si>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</si>
  <si>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</si>
  <si>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</si>
  <si>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</si>
  <si>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</si>
  <si>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</si>
  <si>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</si>
  <si>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</si>
  <si>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</si>
  <si>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</si>
  <si>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</si>
  <si>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</si>
  <si>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</si>
  <si>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</si>
  <si>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</si>
  <si>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</si>
  <si>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</si>
  <si>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</si>
  <si>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</si>
  <si>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</si>
  <si>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</si>
  <si>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</si>
  <si>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</si>
  <si>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</si>
  <si>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</si>
  <si>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</si>
  <si>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</si>
  <si>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</si>
  <si>
    <t>CEC Adjustment for Plausibility/Migrating load</t>
  </si>
  <si>
    <t>PG&amp;E</t>
  </si>
  <si>
    <t>Table 2: 2016 Demand Response Resources Calpine PowerAmerica-CA, L.L.C. (1362)</t>
  </si>
  <si>
    <t xml:space="preserve">Table 3 - Other Allocations (MW) </t>
  </si>
  <si>
    <t>Fresno</t>
  </si>
  <si>
    <t>Sierra</t>
  </si>
  <si>
    <t>Stockton</t>
  </si>
  <si>
    <t>Kern</t>
  </si>
  <si>
    <t>Humboldt</t>
  </si>
  <si>
    <t>NCNB</t>
  </si>
  <si>
    <t xml:space="preserve">Table 6 - Monthly Flexible Capacity Requirements (MW)  </t>
  </si>
  <si>
    <t xml:space="preserve">Table 7 -  Incremental Flexible Capacity Requirements (MW)  </t>
  </si>
  <si>
    <t>Table 8 - Year Ahead CAM and RMR values (MW)</t>
  </si>
  <si>
    <t>Table 9 - Month Ahead CAM and RMR values (MW)</t>
  </si>
  <si>
    <r>
      <t>Summary Table 4
Necessary Flows across into NP26 and SP26 (</t>
    </r>
    <r>
      <rPr>
        <b/>
        <u/>
        <sz val="12"/>
        <rFont val="Arial"/>
        <family val="2"/>
      </rPr>
      <t>Informational Purposes Only</t>
    </r>
    <r>
      <rPr>
        <b/>
        <sz val="12"/>
        <rFont val="Arial"/>
        <family val="2"/>
      </rPr>
      <t>)</t>
    </r>
  </si>
  <si>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</si>
  <si>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</si>
  <si>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 xml:space="preserve">Name – </t>
    </r>
    <r>
      <rPr>
        <sz val="12"/>
        <rFont val="Times New Roman"/>
        <family val="1"/>
      </rPr>
      <t>Name of the officer of the company that is authorized to sign this form</t>
    </r>
  </si>
  <si>
    <r>
      <t>Certifying Representatives' Email</t>
    </r>
    <r>
      <rPr>
        <sz val="12"/>
        <rFont val="Times New Roman"/>
        <family val="1"/>
      </rPr>
      <t xml:space="preserve"> – E-mail address of the Certifying Representative</t>
    </r>
  </si>
  <si>
    <r>
      <t>Telephone</t>
    </r>
    <r>
      <rPr>
        <sz val="12"/>
        <rFont val="Times New Roman"/>
        <family val="1"/>
      </rPr>
      <t xml:space="preserve"> – Enter the telephone number of the contact or back up contact person for this filing</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</si>
  <si>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</si>
  <si>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Summary Table 4, Necessary Flows into NP26 and SP26 (MW) (Informational Purposes Only)</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</si>
  <si>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 (for informational purposes only).</t>
    </r>
    <r>
      <rPr>
        <b/>
        <sz val="12"/>
        <rFont val="Times New Roman"/>
        <family val="1"/>
      </rPr>
      <t xml:space="preserve"> </t>
    </r>
  </si>
  <si>
    <t>PGE CPM Credit</t>
  </si>
  <si>
    <t>SCE CPM Credit</t>
  </si>
  <si>
    <t>SDGE CPM Credit</t>
  </si>
  <si>
    <t>BGSKYN_2_AS2SR1</t>
  </si>
  <si>
    <t>Antelope Solar 2</t>
  </si>
  <si>
    <t>CALFTS_2_CFSSR1</t>
  </si>
  <si>
    <t>California Flats Solar South</t>
  </si>
  <si>
    <t>CARLS1_2_CARCT1</t>
  </si>
  <si>
    <t>Carlsbad 1</t>
  </si>
  <si>
    <t>CARLS2_1_CARCT1</t>
  </si>
  <si>
    <t>Carlsbad 2</t>
  </si>
  <si>
    <t>DSFLWR_2_WS2SR1</t>
  </si>
  <si>
    <t>Willow Springs 2</t>
  </si>
  <si>
    <t>FLOWD_2_RT2WD2</t>
  </si>
  <si>
    <t>Ridgetop 2</t>
  </si>
  <si>
    <t>FRNTBW_6_SOLAR1</t>
  </si>
  <si>
    <t>Frontier Solar</t>
  </si>
  <si>
    <t>Southeast Resource Recovery</t>
  </si>
  <si>
    <t>PIUTE_6_GNBSR1</t>
  </si>
  <si>
    <t>Green Beanworks B</t>
  </si>
  <si>
    <t>PRCTVY_1_MIGBT1</t>
  </si>
  <si>
    <t>Miguel BESS</t>
  </si>
  <si>
    <t>RATSKE_2_NROSR1</t>
  </si>
  <si>
    <t>North Rosamond Solar</t>
  </si>
  <si>
    <t>RECTOR_2_TFDBM1</t>
  </si>
  <si>
    <t>Two Fiets Dairy Digester</t>
  </si>
  <si>
    <t>REDMAN_6_AVSSR1</t>
  </si>
  <si>
    <t>Antelope Valley Solar</t>
  </si>
  <si>
    <t>SLRMS3_2_SRMSR1</t>
  </si>
  <si>
    <t>SILVER RIDGE MOUNT SIGNAL 3</t>
  </si>
  <si>
    <t>SUMWHT_6_SWSSR1</t>
  </si>
  <si>
    <t>Summer Wheat Solar Farm</t>
  </si>
  <si>
    <t>USWNDR_2_LABWD1</t>
  </si>
  <si>
    <t>VOYAGR_2_VOYWD2</t>
  </si>
  <si>
    <t>Voyager Wind 2</t>
  </si>
  <si>
    <t>VOYAGR_2_VOYWD3</t>
  </si>
  <si>
    <t>Voyager Wind 3</t>
  </si>
  <si>
    <t>VOYAGR_2_VOYWD4</t>
  </si>
  <si>
    <t>Voyager Wind 4</t>
  </si>
  <si>
    <t>WISTRA_2_WRSSR1</t>
  </si>
  <si>
    <t>Wistaria Ranch Solar</t>
  </si>
  <si>
    <t>&lt;=0.05</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</si>
  <si>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offer contract obligation of the resource.  For example, Category 1 resources will have a contract must offer obligation to economically submit bids in to ISO markets 17 hours a day from 5 am to 10pm. Table 2 below summarizes the category must off obligations and the category limits for compliance.</t>
    </r>
  </si>
  <si>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</si>
  <si>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</si>
  <si>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</si>
  <si>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</si>
  <si>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</si>
  <si>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</si>
  <si>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</si>
  <si>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</si>
  <si>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</si>
  <si>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</si>
  <si>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</si>
  <si>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</si>
  <si>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</si>
  <si>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</si>
  <si>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</si>
  <si>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SCHNDR_1_OS2BM2</t>
  </si>
  <si>
    <t>Open Sky Digester Genset 2</t>
  </si>
  <si>
    <t>SHELRF_1_UNITS</t>
  </si>
  <si>
    <t>SHELL OIL REFINERY AGGREGATE</t>
  </si>
  <si>
    <t>STROUD_6_WWHSR1</t>
  </si>
  <si>
    <t>Winter Wheat Solar Farm</t>
  </si>
  <si>
    <t>LaBrisa Wind Project</t>
  </si>
  <si>
    <t>BCTSYS_5_PWXDYN</t>
  </si>
  <si>
    <t>INTMNT_3_ANAHEIM</t>
  </si>
  <si>
    <t>INTMNT_3_RIVERSIDE</t>
  </si>
  <si>
    <t>SCEHOV_2_HOOVER</t>
  </si>
  <si>
    <t>AGCANA_X_HOOVER</t>
  </si>
  <si>
    <t>ALHMBR_1_ALHSLR</t>
  </si>
  <si>
    <t>ANZA_6_SOLAR1</t>
  </si>
  <si>
    <t>ARKANS_1_ARKSLR</t>
  </si>
  <si>
    <t>ARLINT_5_SCEDYN</t>
  </si>
  <si>
    <t>BEJNLS_5_BV2SCEDYN</t>
  </si>
  <si>
    <t>BEKWJS_5_BV1SCEDYN</t>
  </si>
  <si>
    <t>CALPSS_6_SOLAR1</t>
  </si>
  <si>
    <t>COLGNS_2_CNSSR1</t>
  </si>
  <si>
    <t>ELCABO_5_ECWSCEDYN</t>
  </si>
  <si>
    <t>GRADYW_5_GDYWD1</t>
  </si>
  <si>
    <t>GRIFFI_2_LSPDYN</t>
  </si>
  <si>
    <t>INTMNT_3_PASADENA</t>
  </si>
  <si>
    <t>MAGNLA_6_ANAHEIM</t>
  </si>
  <si>
    <t>MAGNLA_6_CERRITOS</t>
  </si>
  <si>
    <t>MALIN_5_BPADYN</t>
  </si>
  <si>
    <t>MALIN_5_GCPDDYN</t>
  </si>
  <si>
    <t>MALIN_5_IBERDR</t>
  </si>
  <si>
    <t>MALIN_5_INHRED</t>
  </si>
  <si>
    <t>MALIN_5_INHRPG</t>
  </si>
  <si>
    <t>MIDWY3_2_MDSSR1</t>
  </si>
  <si>
    <t>MIDWYS_2_MIDSL1</t>
  </si>
  <si>
    <t>MILFRD_7_PASADENA</t>
  </si>
  <si>
    <t>NGILAA_5_SDGDYN</t>
  </si>
  <si>
    <t>PVERDE_5_SCEDYN</t>
  </si>
  <si>
    <t>RAMON_2_SCEDYN</t>
  </si>
  <si>
    <t>RANCHO_2_SMUDSYSDYN</t>
  </si>
  <si>
    <t>SNORA_2_SNRSLR</t>
  </si>
  <si>
    <t>SPOINT_2_MEADDYN</t>
  </si>
  <si>
    <t>SPOINT_2_PARKERDYN</t>
  </si>
  <si>
    <t>SUNSTR_5_SS1SCEDYN</t>
  </si>
  <si>
    <t>WSNR_2_CVPDYN</t>
  </si>
  <si>
    <t>WSNR_2_TESLADYN</t>
  </si>
  <si>
    <t>WSNR_5_TRCYDYN</t>
  </si>
  <si>
    <t>Hoover Power Plant</t>
  </si>
  <si>
    <t>SG Alhambra</t>
  </si>
  <si>
    <t>Seville Solar One</t>
  </si>
  <si>
    <t>SG Arkansas</t>
  </si>
  <si>
    <t>Arlington Valley CC</t>
  </si>
  <si>
    <t>Broadview 2</t>
  </si>
  <si>
    <t>Broadview 1</t>
  </si>
  <si>
    <t>Calipatria Solar Farm</t>
  </si>
  <si>
    <t xml:space="preserve">ColGreen North Shore </t>
  </si>
  <si>
    <t>El Cabo Wind</t>
  </si>
  <si>
    <t>Grady Wind</t>
  </si>
  <si>
    <t>Griffith Energy</t>
  </si>
  <si>
    <t>Intermountain Power Project</t>
  </si>
  <si>
    <t>IPPDYN</t>
  </si>
  <si>
    <t>Magnolia Power Plant Anaheim</t>
  </si>
  <si>
    <t>Magnolia Power Plant Cerritos</t>
  </si>
  <si>
    <t>Grant County Hydro Facilities</t>
  </si>
  <si>
    <t>Iberdrola Centroid Sytem Resource</t>
  </si>
  <si>
    <t>CSF Columbia Gorge</t>
  </si>
  <si>
    <t>BIGLOW CANYON</t>
  </si>
  <si>
    <t>Midway South Solar Farm</t>
  </si>
  <si>
    <t>Midway Solar Farm</t>
  </si>
  <si>
    <t>Milford I</t>
  </si>
  <si>
    <t>SMUD Regulation Market</t>
  </si>
  <si>
    <t>SG Sorrento</t>
  </si>
  <si>
    <t>Southpoint Energy Center</t>
  </si>
  <si>
    <t>Sunstream Solar 1</t>
  </si>
  <si>
    <t>Central Valley 1</t>
  </si>
  <si>
    <t>Central Valley Tesla</t>
  </si>
  <si>
    <t>Central Valley Tracy</t>
  </si>
  <si>
    <t>BGSKYN_2_BS3SR3</t>
  </si>
  <si>
    <t>KYCORA_6_KMSBT1</t>
  </si>
  <si>
    <t>RNDSBG_1_HZASR1</t>
  </si>
  <si>
    <t>SANLOB_1_OSFBM1</t>
  </si>
  <si>
    <t>SUNSPT_2_WNASR1</t>
  </si>
  <si>
    <t>TX-ELK_6_ECKSR2</t>
  </si>
  <si>
    <t>VALTNE_2_AVASR1</t>
  </si>
  <si>
    <t>VOYAGR_2_VOYWD1</t>
  </si>
  <si>
    <t>WRGTSR_2_WSFSR1</t>
  </si>
  <si>
    <t>WSTWND_2_M89WD1</t>
  </si>
  <si>
    <t>MAGNLA_6_COLTON</t>
  </si>
  <si>
    <t>MAGNLA_6_PASADENA</t>
  </si>
  <si>
    <t>King City Cogen</t>
  </si>
  <si>
    <t>Big Sky Solar 3</t>
  </si>
  <si>
    <t>Hazel A</t>
  </si>
  <si>
    <t>Windhub Solar A</t>
  </si>
  <si>
    <t>Eagle Creek</t>
  </si>
  <si>
    <t>Valentine Solar</t>
  </si>
  <si>
    <t>Wright Solar Freeman</t>
  </si>
  <si>
    <t>Mojave 89</t>
  </si>
  <si>
    <t>Magnolia Power Project</t>
  </si>
  <si>
    <t>Magnolia Power Plant - PASADENA</t>
  </si>
  <si>
    <t>SP26 RMR</t>
  </si>
  <si>
    <r>
      <t xml:space="preserve">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 </t>
    </r>
    <r>
      <rPr>
        <b/>
        <sz val="12"/>
        <rFont val="Times New Roman"/>
        <family val="1"/>
      </rPr>
      <t>D.19-06-026 removed the Path 26 constraint as a component of compliance, but Energy Division will continue using Table 4 to monitor flows over Path 26.</t>
    </r>
  </si>
  <si>
    <t>Category #4  Bucket:  Every day of the month. Dispatchable resources must be available all 24 hours.</t>
  </si>
  <si>
    <t>Resource Buckets: Minimum Availability Qualifying for that Bucket</t>
  </si>
  <si>
    <t>Maximum Cumulative Capacity for Buckets</t>
  </si>
  <si>
    <t>100% (at least 56.1% available all 24 hours)</t>
  </si>
  <si>
    <t>DR Bucket</t>
  </si>
  <si>
    <t>Summary Table 5
Local Area Requirements and True Ups</t>
  </si>
  <si>
    <t>Summary Table 5, Local Capacity Requirements and True-Ups (MW)</t>
  </si>
  <si>
    <t>Available 24/7 per D.20-06-031?</t>
  </si>
  <si>
    <t>Y</t>
  </si>
  <si>
    <t>N</t>
  </si>
  <si>
    <t>Available 24/7?</t>
  </si>
  <si>
    <t>Available 24/7 in Bucket 4 (Minimum Reqmt.)</t>
  </si>
  <si>
    <t>Cumulative Other PG&amp;E Areas</t>
  </si>
  <si>
    <t>Is Third Party DR?</t>
  </si>
  <si>
    <t>T&amp;D Loss Factor</t>
  </si>
  <si>
    <r>
      <t>This worksheet is for listing</t>
    </r>
    <r>
      <rPr>
        <b/>
        <sz val="12"/>
        <rFont val="Times New Roman"/>
        <family val="1"/>
      </rPr>
      <t xml:space="preserve"> ALL </t>
    </r>
    <r>
      <rPr>
        <sz val="12"/>
        <rFont val="Times New Roman"/>
        <family val="1"/>
      </rPr>
      <t xml:space="preserve">DR resources.  DR capacity allocated to the LSE is drawn into the first 12 rows of the tab, and this information is locked so the LSEs cannot enter information over it.  This tab is also for LSEs to list DR programs they operate that are not part of the allocation.  </t>
    </r>
  </si>
  <si>
    <t>ALAMIT_2_PL1X3</t>
  </si>
  <si>
    <t>Alamitos Energy Center Unit 7</t>
  </si>
  <si>
    <t>Cove Hydroelectric Project</t>
  </si>
  <si>
    <t>DRACKR_2_DS3SR3</t>
  </si>
  <si>
    <t>Dracker Solar Unit 3</t>
  </si>
  <si>
    <t>GATEWY_2_GESBT1</t>
  </si>
  <si>
    <t>HNTGBH_2_PL1X3</t>
  </si>
  <si>
    <t>Huntington Beach Energy</t>
  </si>
  <si>
    <t>IVSLR2_2_SM2SR1</t>
  </si>
  <si>
    <t>Silver Ridge Mount Signal 2</t>
  </si>
  <si>
    <t>Kearny Mesa Storage</t>
  </si>
  <si>
    <t>LNCSTR_6_SOLAR2</t>
  </si>
  <si>
    <t>LOTUS_6_LSFSR1</t>
  </si>
  <si>
    <t>Lotus Solar Farm</t>
  </si>
  <si>
    <t>MIRLOM_2_CREST</t>
  </si>
  <si>
    <t>Temescal Canyon RV</t>
  </si>
  <si>
    <t>Kaweah Unit 1</t>
  </si>
  <si>
    <t>OXGEN</t>
  </si>
  <si>
    <t>Procter and Gamble Oxnard 2</t>
  </si>
  <si>
    <t>Burney Creek Hydro</t>
  </si>
  <si>
    <t>STANTN_2_STAGT1</t>
  </si>
  <si>
    <t>Stanton 1</t>
  </si>
  <si>
    <t>STANTN_2_STAGT2</t>
  </si>
  <si>
    <t>Stanton 2</t>
  </si>
  <si>
    <t>SUNSLR_1_SSVSR1</t>
  </si>
  <si>
    <t>Sunshine Valley Solar 1</t>
  </si>
  <si>
    <t>TULARE_2_TULBM1</t>
  </si>
  <si>
    <t>Tulare BioMAT Fuel Cell</t>
  </si>
  <si>
    <t>VOLTA_7_PONHY1</t>
  </si>
  <si>
    <t>Voyager 1</t>
  </si>
  <si>
    <t>WSTWND_2_M90WD2</t>
  </si>
  <si>
    <t>Mojave 90</t>
  </si>
  <si>
    <t>HOOVER_2_MWDDYN</t>
  </si>
  <si>
    <t>HOOVER</t>
  </si>
  <si>
    <t>HOOVER_2_VEADYN</t>
  </si>
  <si>
    <t>MALIN_5_HERMDYN</t>
  </si>
  <si>
    <t>SUTTER_2_CISO</t>
  </si>
  <si>
    <t>System RMR</t>
  </si>
  <si>
    <t>System RMR Credit</t>
  </si>
  <si>
    <t xml:space="preserve"> RMR and CAM Allocations, CPM Credit</t>
  </si>
  <si>
    <t>RMR and CAM Allocations, CPM Credit</t>
  </si>
  <si>
    <t>AKINGS_6_AMESR1</t>
  </si>
  <si>
    <t>American Kings Solar</t>
  </si>
  <si>
    <t>ALAMIT_7_ES1</t>
  </si>
  <si>
    <t>Alamitos Energy Storage</t>
  </si>
  <si>
    <t>ALMASL_2_GS1SR1</t>
  </si>
  <si>
    <t>Almasol Generating Station 1</t>
  </si>
  <si>
    <t>ALMASL_2_GS4SR4</t>
  </si>
  <si>
    <t>Almasol Generating Station 4</t>
  </si>
  <si>
    <t>ALTWD_2_AT3WD3</t>
  </si>
  <si>
    <t>Altech 3</t>
  </si>
  <si>
    <t>ALTWD_2_COAWD1</t>
  </si>
  <si>
    <t>Coachella 1</t>
  </si>
  <si>
    <t>BGSKYN_2_ASSR3A</t>
  </si>
  <si>
    <t xml:space="preserve">Antelope Solar 3A </t>
  </si>
  <si>
    <t>BGSKYN_2_ASSR3B</t>
  </si>
  <si>
    <t xml:space="preserve">Antelope Solar 3B </t>
  </si>
  <si>
    <t>BLKCRK_2_GMCBT1</t>
  </si>
  <si>
    <t>CABALO_2_M2WSR2</t>
  </si>
  <si>
    <t>Mustang 2 Whirlaway Solar</t>
  </si>
  <si>
    <t>CENT40_1_C40SR1</t>
  </si>
  <si>
    <t>CENTRAL 40</t>
  </si>
  <si>
    <t>CHARMN_2_PGONG1</t>
  </si>
  <si>
    <t>PROCTER  AND  GAMBLE OXNARD I</t>
  </si>
  <si>
    <t>CONTRL_1_CASAD2</t>
  </si>
  <si>
    <t>Mammoth G2</t>
  </si>
  <si>
    <t>DRACKR_2_DS4SR4</t>
  </si>
  <si>
    <t>Dracker Solar Unit 4</t>
  </si>
  <si>
    <t>DRACKR_2_DSUBT1</t>
  </si>
  <si>
    <t>Dracker Solar Unit 1 BESS</t>
  </si>
  <si>
    <t>DRACKR_2_DSUBT2</t>
  </si>
  <si>
    <t>Dracker Solar Unit 2 BESS</t>
  </si>
  <si>
    <t>DRACKR_2_DSUBT3</t>
  </si>
  <si>
    <t>Dracker Solar Unit 3 BESS</t>
  </si>
  <si>
    <t>DSRTHV_2_DH1SR1</t>
  </si>
  <si>
    <t>Desert Harvest</t>
  </si>
  <si>
    <t>DSRTHV_2_DH2BT1</t>
  </si>
  <si>
    <t>Desert Harvest BESS</t>
  </si>
  <si>
    <t>DSRTHV_2_DH2SR2</t>
  </si>
  <si>
    <t>Desert Harvest 2</t>
  </si>
  <si>
    <t>DYERSM_6_DSWWD1</t>
  </si>
  <si>
    <t>Dyer Summit Wind Repower</t>
  </si>
  <si>
    <t>GARNET_2_COAWD2</t>
  </si>
  <si>
    <t>Coachella 2</t>
  </si>
  <si>
    <t>Gateway Energy Stroage</t>
  </si>
  <si>
    <t>GOLETA_2_VALBT1</t>
  </si>
  <si>
    <t>Vallecito Energy Storage</t>
  </si>
  <si>
    <t>GUERNS_6_HD3BM3</t>
  </si>
  <si>
    <t>Hanford Digester Genset 3</t>
  </si>
  <si>
    <t>GUERNS_6_VH2BM1</t>
  </si>
  <si>
    <t>Hanford Digester Genset 2</t>
  </si>
  <si>
    <t>HARDWK_6_STWBM1</t>
  </si>
  <si>
    <t>Still Water Ranch Dairy</t>
  </si>
  <si>
    <t>HAYPRS_6_HAYHD1</t>
  </si>
  <si>
    <t>Haypress Lower</t>
  </si>
  <si>
    <t>HAYPRS_6_HAYHD2</t>
  </si>
  <si>
    <t>Haypress Middle</t>
  </si>
  <si>
    <t>HIGHDS_2_H5SSR1</t>
  </si>
  <si>
    <t>High 5 Solar</t>
  </si>
  <si>
    <t>INTTRB_6_UNIT</t>
  </si>
  <si>
    <t>International Turbine Research</t>
  </si>
  <si>
    <t>Sky River Wind Repower A</t>
  </si>
  <si>
    <t>JOANEC_2_STABT1</t>
  </si>
  <si>
    <t>Santa Ana Storage 1</t>
  </si>
  <si>
    <t>KRAMER_2_SEGS 9</t>
  </si>
  <si>
    <t>Kramer Junction 9</t>
  </si>
  <si>
    <t>KERN CANYON POWERHOUSE</t>
  </si>
  <si>
    <t>SEPV Sierra NGR</t>
  </si>
  <si>
    <t>LTBEAR_1_LB3SR3</t>
  </si>
  <si>
    <t>Little Bear 3 Solar</t>
  </si>
  <si>
    <t>LTBEAR_1_LB4SR4</t>
  </si>
  <si>
    <t>Little Bear 4</t>
  </si>
  <si>
    <t>LTBEAR_1_LB4SR5</t>
  </si>
  <si>
    <t>Little Bear 4 Solar 5</t>
  </si>
  <si>
    <t>LTBERA_1_LB1SR1</t>
  </si>
  <si>
    <t>Little Bear Solar 1</t>
  </si>
  <si>
    <t>Fish Water</t>
  </si>
  <si>
    <t>MOORPK_2_ACOBT1</t>
  </si>
  <si>
    <t>Acorn I BESS</t>
  </si>
  <si>
    <t>MRGT_6_TGEBT1</t>
  </si>
  <si>
    <t xml:space="preserve"> Top Gun Energy Storage</t>
  </si>
  <si>
    <t>Chili Bar Powerhouse</t>
  </si>
  <si>
    <t>RICHMN_7_BAYENV</t>
  </si>
  <si>
    <t>BAY ENVIRONMENTAL (NOVE POWER)</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</si>
  <si>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</si>
  <si>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</si>
  <si>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</si>
  <si>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</si>
  <si>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</si>
  <si>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</si>
  <si>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</si>
  <si>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</si>
  <si>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</si>
  <si>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</si>
  <si>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Old Santa Fe Road</t>
  </si>
  <si>
    <t>SNCLRA_2_SILBT1</t>
  </si>
  <si>
    <t>Silverstrand BESS</t>
  </si>
  <si>
    <t>SNCLRA_2_VESBT1</t>
  </si>
  <si>
    <t>Ventura Energy Storage</t>
  </si>
  <si>
    <t>SUNST2_5_SS2SR1</t>
  </si>
  <si>
    <t>Sun Streams Solar 2</t>
  </si>
  <si>
    <t>TEHAPI_2_PW1WD1</t>
  </si>
  <si>
    <t>Point Wind 1</t>
  </si>
  <si>
    <t>TEHAPI_2_PW2WD2</t>
  </si>
  <si>
    <t>Point Wind 2</t>
  </si>
  <si>
    <t>TEHAPI_2_WIND1</t>
  </si>
  <si>
    <t>Wind Wall Monolith 1</t>
  </si>
  <si>
    <t>TEHAPI_2_WIND2</t>
  </si>
  <si>
    <t>Wind Wall Monolith 2</t>
  </si>
  <si>
    <t>USWPFK_6_FRICK</t>
  </si>
  <si>
    <t>Frick Summit Wind Repower</t>
  </si>
  <si>
    <t>VENWD_1_WIND3</t>
  </si>
  <si>
    <t>Painted Hills</t>
  </si>
  <si>
    <t>Isabella Hydro Dam 1</t>
  </si>
  <si>
    <t>VISTRA_5_DALBT1</t>
  </si>
  <si>
    <t>Dallas Energy Storage</t>
  </si>
  <si>
    <t>VISTRA_5_DALBT2</t>
  </si>
  <si>
    <t>Dallas Energy Storage 2</t>
  </si>
  <si>
    <t>VISTRA_5_DALBT3</t>
  </si>
  <si>
    <t>Dallas Energy Storage 3</t>
  </si>
  <si>
    <t>VISTRA_5_DALBT4</t>
  </si>
  <si>
    <t>Dallas Energy Storage 4</t>
  </si>
  <si>
    <t>VOYAGR_2_VOAWD5</t>
  </si>
  <si>
    <t>Voyager Wind Oasis Alta</t>
  </si>
  <si>
    <t>California Flats Solar Battery</t>
  </si>
  <si>
    <t>Dracker Solar Unit 4B</t>
  </si>
  <si>
    <t xml:space="preserve"> #1 Bucket, Category DR</t>
  </si>
  <si>
    <t>#1,2  Buckets, Category DR</t>
  </si>
  <si>
    <t xml:space="preserve"> #1,2,3  Buckets, Category DR</t>
  </si>
  <si>
    <t>Addition of Transmission Line Losses for Third-Party DR (System)</t>
  </si>
  <si>
    <t>Addition of Transmission Line Losses for Third-Party DR (Local)</t>
  </si>
  <si>
    <t>Table 1: Results of Energy Commission Review and Adjustment to the 2023 Year-Ahead Load Forecast</t>
  </si>
  <si>
    <t xml:space="preserve">Table 2 - 2023-2025 Demand Response Allocations (MW)   </t>
  </si>
  <si>
    <t xml:space="preserve">Table 3 - 2023-2025 Local RA Allocations (MW)   </t>
  </si>
  <si>
    <t xml:space="preserve">Table 4 - Peak Demand Adjustments to account for load migration in 2023 (MW) (please see instructions)  </t>
  </si>
  <si>
    <t xml:space="preserve">Table 5 - Incremental 2023 Local Area LCR allocations (MW) </t>
  </si>
  <si>
    <t>Table 10 - CPE System CAM values (MW)</t>
  </si>
  <si>
    <t>Total 116% RA obligation:</t>
  </si>
  <si>
    <t>Zonal RAR - 116% RA obligation for each Zone</t>
  </si>
  <si>
    <t>The LSE allocation tab now includes Table 8 YA CAM/RMR Allocations. This table includes 12 months of year ahead CAM/RMR allcoations that will be sent to LSEs with their YA allocations. The YA CAM/RMR allocations ONLY flow into the year ahead summary tab for year ahead system RA compliance.  The month ahead summary tab still pulls the CAM/RMR allocation values from Table 9 of the LSE allocation tab. LSEs will still still need to insert their revised monthly CAM/RMR allocations into Table 9 for month ahead system RA compliance (these revised allcoations are now being sent quarterly pursuant to D.14-06-050. For 2023, Table 8 will not include 12 months of year ahead LCR preferred resources allocations because they are incorporated into the load forecast. LSEs will not need to insert their revised monthly LCR allocations into Table 9 for month ahead system RA compliance because they are incorporated into the load forecast.</t>
  </si>
  <si>
    <t xml:space="preserve">The template requires each LSE to identify the specific resources that will supply capacity to meet its System, Flexible and Incremental Local RARs.  
*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116% System RAR, not the 90% year-ahead total.  
* For Incremental Local Requirement compliance, an LSE must count its local capacity based on the August NQC value of the claimed resource, which is consitent with the Local requirement determination and allocation.
* For Flexible Capacity Requirement compliance, an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based on the selected compliance month.  </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</si>
  <si>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116% RAR. The table then compares the countable RA capacity to the requirements and provides a compliance status for each bucket.  </t>
  </si>
  <si>
    <t xml:space="preserve">This table draws the LSE's monthly flexible category RARs (reported in Table 6 of the LSE Allocations tab). Column C reports the category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</si>
  <si>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t xml:space="preserve">RAR Capacity Effective Start Date – 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2023 and last through December 31, 2023 should be entered as beginning on 1/1/2023, not the first day of the current compliance month.  </t>
  </si>
  <si>
    <t>RAR Capacity Effective End Date – 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2023 and last through December 31, 2023 should be entered as ending on end on 12/31/2023, not the last day of the current compliance month.  Even if capacity levels change per month, please do not just list the last day of the current RA month.</t>
  </si>
  <si>
    <t>Resource MCC Bucket Category – This is now a drop down column where an LSE selects the resource bucket based on physical or contractual operating limitations. The five Resource Categories for the 2023 Year-Ahead RA Filing are:</t>
  </si>
  <si>
    <t>Local RA (MW): This column is used to tabulate the Local RA MW that the LSE is using to count towards their Local RA obligations during the course of 2023.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This column is not needed for the Year Ahead System RA Filing, and only needed for the Month Ahead System RA Filing.  For the Year Ahead Filing there is a Local RA template.</t>
  </si>
  <si>
    <t>Committed Flexible RA capacity (MW): This column is used to tabulate the Committed flexible RA capacity (MW) that the LSE is using to count towards their 2023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</si>
  <si>
    <t>Local RA (MW): This column is used to tabulate the Local RA MW that the LSE is using to count towards their Local RA obligations during the course of 2023.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This column is not needed for the Year Ahead System RA Filing, and only needed for the Month Ahead System RA Filing.  For the Year Ahead Filing there is a Local RA template.</t>
  </si>
  <si>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2023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r>
  </si>
  <si>
    <t>DR Bucket - Varies by contract or tariff provisions, but must be available Monday – Saturday, 4 consecutive hours between 4 PM and 9 PM, and at least 24 hours per month from May – September.</t>
  </si>
  <si>
    <t>Category #1 Bucket:  Monday – Saturday, at least 100 hours per month.  For the month of February, total availability is at least 96 hours. January - February, May - December, 4 consecutive hours between 4 PM - 9 PM. March - April, 4 consecutive hours between 5 PM – 10 PM.</t>
  </si>
  <si>
    <t>Category #2 Bucket:  Every Monday – Saturday. January - February, May - December, 8 consecutive hours that include 4 PM – 9 PM. March-April, 8 consecutive hours that include 5 PM – 10 PM.</t>
  </si>
  <si>
    <t>Category #3  Bucket:  Every Monday – Saturday. January-February, May -December, 16 consecutive hours that include 4 PM – 9 PM. March-April, 16 consecutive hours that include 5 PM – 10 PM.</t>
  </si>
  <si>
    <t xml:space="preserve">SB 695 allowed the reopening of Direct Access beginning in April 2010.  In order to ensure that local RA obligations are met when load migrates between LSEs, D.10-12-038  adopted a local true up methodology.  Please refer to D.10-12-038 and D.14-06-050 or the 2023 RA Guide for directions on this process.  </t>
  </si>
  <si>
    <t>Starting 2023, the LSE Allocation spreadsheet is revised to add one additional table, Table 10 for the system CAM allocation as a result of the CPE CAM procurement. The flexible CAM allocation as a result of CPE CAM procurement is incorporated into the flexible requirement.</t>
  </si>
  <si>
    <t>The information for the ID and Local Area tab is taken from the CAISO Net Qualifying Capacity (NQC) &amp; Effective Flexible Capacity (EFC) lists for the 2023 compliance year.  That list will be published on the CPUC website at this link: https://www.cpuc.ca.gov/industries-and-topics/electrical-energy/electric-power-procurement/resource-adequacy-homepage/resource-adequacy-compliance-materials.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mame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</si>
  <si>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r>
      <t>Table 1 on the "Summary Year Ahead" sheet automatically draws load and allocation data from the "LSE Allocations" spreadsheet.  The Year Ahead Summary page will draw information from the the year ahead load forecast data (Table 1) on the "LSE Allocations" sheet, grosses it up for the 116% PRM , and computes the 90% Year Ahead Requirement.   Summary Table 1 then subtracts the monthly RMR,</t>
    </r>
    <r>
      <rPr>
        <b/>
        <sz val="12"/>
        <rFont val="Times New Roman"/>
        <family val="1"/>
      </rPr>
      <t xml:space="preserve"> monthly </t>
    </r>
    <r>
      <rPr>
        <sz val="12"/>
        <rFont val="Times New Roman"/>
        <family val="1"/>
      </rPr>
      <t xml:space="preserve">CAM allocations (credits/debits) and CPE CAM allocation for each zone, rounds the whole MW and delivers the Zonal RAR.  Then the Zonal RA obligation is summed into a total year ahead RA obligation.  </t>
    </r>
  </si>
  <si>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Allocations" sheet and  grosses it up for the 116% PRM .  Summary Table 1 then subtracts the RMR, CAM allocations (credits/debits), CPE CAM allocations, and CPM credit  for each zone, rounds the whole MW  and delivers the Zonal RAR.  Then the Zonal RA obligation is summed into a total month ahead RA obligation.    </t>
  </si>
  <si>
    <r>
      <t xml:space="preserve">Is Third Party DR?:  </t>
    </r>
    <r>
      <rPr>
        <sz val="12"/>
        <rFont val="Times New Roman"/>
        <family val="1"/>
      </rPr>
      <t>Enter "N" for IOU DR and DRAM resources, enter "Y" for third party DR. The template will add Transmission Losses (see the tables in columns R-W) and, as with other DR capacity, will then add the 9% PRM for system capacity in the "Summary Year Ahead" and "Summary Month Ahead" tabs.</t>
    </r>
  </si>
  <si>
    <t>At least 46%</t>
  </si>
  <si>
    <t>&gt;=0.46</t>
  </si>
  <si>
    <t>Up to 49% for cat. 2 &amp; 3</t>
  </si>
  <si>
    <t>&lt;=0.49</t>
  </si>
  <si>
    <t>At Least 32%</t>
  </si>
  <si>
    <t>&gt;=0.32</t>
  </si>
  <si>
    <t>Up to 63% for cat 2 &amp; 3</t>
  </si>
  <si>
    <t>&lt;=0.63</t>
  </si>
  <si>
    <t>This template ensures that each LSE owns or contracts for sufficient RA capacity to meet its Resource Adequacy Requirement (RAR).  For the 2023 compliance year, this template should be used to show compliance for the System and Flexible RA month ahead requirments and System year ahead requirments. Additionally, this template is to be used to show compliance with incremental Local and flexible requirements that cover July-December 2023.  Please also consult the 2023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Minor changes have occurred to this template since the 2016 RA compliance year, and LSEs are encouraged to read the 2023 RA Guide for an explanation of the changes made to conform to D.22-06-050.</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</si>
  <si>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2023 RA guide.) Please use the "Month Ahead Summary" worksheet to assist in showing Monthly System, Local and Flexible compliance.</t>
  </si>
  <si>
    <t>This template has been automated more than in previous years, and certain pages have been protected to discourage accidental overwriting.  LSEs are strongly advised to not overwrite formulas. If you do decide to overwrite, please use caution.</t>
  </si>
  <si>
    <r>
      <t xml:space="preserve">Commission ruling or order that mandates this filing:  </t>
    </r>
    <r>
      <rPr>
        <sz val="12"/>
        <rFont val="Times New Roman"/>
        <family val="1"/>
      </rPr>
      <t>In general, Commission Decisions D.12-06-025, D.05-10-042, and D.06-06-064 order LSEs to submit these filings, so please indicate that here.</t>
    </r>
  </si>
  <si>
    <t xml:space="preserve">Annually, LSEs will recieve a spreadsheet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includes: YA load forecasts, Three-Year Local RA obligations, CAM and RMR and LCR allocations, DR allocations, Flexibility RA obligations, year ahead load forecasts, and load migration adjustments. In 2023, system capacity credit from CPE CAM procurement is also included. For month ahead compliance, LSEs may unprotect this sheet to input information into Table 4 (monthly load migration) and 5 (incremental Local RAR), and 7 (incremental Flexible RAR) and 9 (monthly CAM, RMR, LCR, CPM credits) but not any other tables.  </t>
  </si>
  <si>
    <t>The LSE allocations tab now includes Table 8 YA CAM and RMR Allocations. This table includes 12 months of year ahead CAM and RMR allocations that will be sent to LSEs with their YA allocations. The YA CAM and RMR allocations ONLY flow into the year ahead summary tab for year ahead system RA compliance.  The month ahead summary tab pulls the CAM and RMR allocation values from Table 9 of the LSE allocations tab. LSEs will need to insert their revised monthly CAM and RMR allocations into Table 9 for month ahead system RA compliance (these revised allocations are now being sent quarterly pursuant to D.14-06-050).  Starting 2022, Table 8 will not include 12 months of year ahead LCR preferred resources allocations because they will be incorporated into the load forecast.  The LCR allocation values from Table 9 of the LSE allocations tab is also eliminated.  LSEs will not need to insert their revised monthly LCR allocations into Table 9 for month ahead system RA compliance because they are incorporated into the load forecast.  Also starting 2022, CPUC may allocate any CPM credits issued from CAISO, if any, and LSEs will need to insert their monthly CPM credit by TAC Area into Table 9 for month ahead system and local RA compliance.</t>
  </si>
  <si>
    <t xml:space="preserve">Load migration adjustments may be made between the year ahead forecasts and the month ahead filings during 2016. In accordance with D.10-06-036 (at OP 6e) LSEs are to file changes to their load forecasts up to 25 days before the due date of the month-ahead compliance filing.  For the month ahead filings, the impacts of load migration will be accounted for in the "LSE Allocations" worksheet.  LSEs are to enter information directly taken from Column 7 (M-O) of the most recent Load Forecast Adjustment templates filed with the CEC and applicable to the compliance month covered by this filing.  This information represents the net change in load plus tranmission losses and unaccounted for energy (UFE).  This information is to be entered into Table 4 of the "LSE Allocations" worksheet. Summary Table 1 in the "Month Ahead Summary" worksheet will then sum the load migration amount with the year ahead forecast to determine the LSE's System RA obligations. </t>
  </si>
  <si>
    <t>Table 5 and table 7 are the other areas in the "LSE Allocations" worksheet where the LSE should enter information.  Fill Table 5 with the Incremental Local RA requirements and Table 7 with incremental flexible RA requirement pursuant to directions in the 2023 RA Guide.  Table 5 of the "Summary Month Ahead" worksheet will then use this information along with the Local Capacity Requirment information from "LSE Allocations" worksheet (Table 3) to determine if the local obligation has been fulfilled for the associated month. Table 7 of the "Summary Month Ahead" worksheet will use this information along with the flexible requirement from "LSE Allocations" worksheet (Table 6) to determine if the flexible obligation has been fulfilled for the associated month.</t>
  </si>
  <si>
    <r>
      <t xml:space="preserve">The Summary tabs of the RA workbook tabulate data from the supporting resource worksheets, and consist of the two Summary Sheets - the "Year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rarely and with extreme caution, as accidental overwriting of formulas or data can obscure compliance verification and may require corrections.</t>
    </r>
  </si>
  <si>
    <t>Summary Table 5 is only located on the Summary Month Ahead sheet.  Table 5 summarizes the incremental local requirement that covers the July- December compliance months.  This table takes the LSEs Incremental Local Area LCR Allocations (reported in Table 5 of the LSE Allocations tab) , and sums them with the LSE's existing Local RA obligation, then subtracts local CPM allocation credit.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</si>
  <si>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r>
      <t xml:space="preserve">Program Name – </t>
    </r>
    <r>
      <rPr>
        <sz val="12"/>
        <rFont val="Times New Roman"/>
        <family val="1"/>
      </rPr>
      <t>The name of the DR program the LSE is showing RA capacity for.  If the program receives allocated credit, then you should list the program with its corresponding allocated amount received by the CPUC and inserted into the LSE allocation tab.  For DRAM and third-party DR, enter the resource ID.</t>
    </r>
  </si>
  <si>
    <r>
      <t xml:space="preserve">System RA Capacity (MW) </t>
    </r>
    <r>
      <rPr>
        <sz val="12"/>
        <rFont val="Times New Roman"/>
        <family val="1"/>
      </rPr>
      <t xml:space="preserve">– The MW quantity of capacity of the program.  Please enter separate amounts if the program is in more than one service area, and designate a "Zonal" location and "Local Area" for each program.  Please also enter separate information if the MW quantity differs by month.  This is to facilitate monitoring of flows over Path 26 (for informational purposes only).  This column is used to tabulate the claimed System RA by resource bucket.  LSEs are to use this column to show system compliance. </t>
    </r>
  </si>
  <si>
    <t>ALMASL_2_AL6BT6</t>
  </si>
  <si>
    <t>ALMASL_2_GS6SR6</t>
  </si>
  <si>
    <t>ALMASL_2_GS7SR7</t>
  </si>
  <si>
    <t>APLHIL_1_SFKHY1</t>
  </si>
  <si>
    <t>AQUAWS_2_AQWSR1</t>
  </si>
  <si>
    <t>ARLNTN_2_AR1SR1</t>
  </si>
  <si>
    <t>ATHOS_5_AP1X2</t>
  </si>
  <si>
    <t>ATHOS_5_AP2X2</t>
  </si>
  <si>
    <t>BAHIA_2_LKHSR1</t>
  </si>
  <si>
    <t>BIGSKY_2_ASLBT2</t>
  </si>
  <si>
    <t>BLKDIA_2_BDEBT1</t>
  </si>
  <si>
    <t>BLM W_2_COSBT1</t>
  </si>
  <si>
    <t>CABALO_2_M2BSR1</t>
  </si>
  <si>
    <t>CALFTN_2_CFSBT1</t>
  </si>
  <si>
    <t>CASADB_1_CD4GT1</t>
  </si>
  <si>
    <t>COLPIN_6_COLLNS</t>
  </si>
  <si>
    <t>DRACKR_2_D4SR4B</t>
  </si>
  <si>
    <t>DSRTSN_2_DS2X2</t>
  </si>
  <si>
    <t>EDWARD_2_E23SB1</t>
  </si>
  <si>
    <t>EDWARD_2_ES2BT3</t>
  </si>
  <si>
    <t>ELKHRN_1_EESX3</t>
  </si>
  <si>
    <t>ENERSJ_5_ESJWD2</t>
  </si>
  <si>
    <t>ESNHWR_2_WC1BT1</t>
  </si>
  <si>
    <t>ESTWND_2_OPPWD1</t>
  </si>
  <si>
    <t>GARLND_2_GARBT1</t>
  </si>
  <si>
    <t>HENRTA_6_HDEBT1</t>
  </si>
  <si>
    <t>HIGHDS_2_H5SBT1</t>
  </si>
  <si>
    <t>JAWBNE_2_SRWWD2</t>
  </si>
  <si>
    <t>JOHANN_2_JOSBT1</t>
  </si>
  <si>
    <t>JOHANN_2_JOSBT2</t>
  </si>
  <si>
    <t>JOHANN_2_OCEBT2</t>
  </si>
  <si>
    <t>JOHANN_2_OCEBT3</t>
  </si>
  <si>
    <t>KEARNY_6_NESBT1</t>
  </si>
  <si>
    <t>KEARNY_6_SESBT2</t>
  </si>
  <si>
    <t>LECONT_2_LESBT1</t>
  </si>
  <si>
    <t>MSTANG_2_MTGBT1</t>
  </si>
  <si>
    <t>MTWIND_1_MVPWD1</t>
  </si>
  <si>
    <t>PEASE_1_TBEBT1</t>
  </si>
  <si>
    <t>PLMSSR_6_HISIER</t>
  </si>
  <si>
    <t>RECTOR_2_IVANPV</t>
  </si>
  <si>
    <t>SANBRN_2_ES1BT3</t>
  </si>
  <si>
    <t>SANBRN_2_ES2SB3</t>
  </si>
  <si>
    <t>SANBRN_2_ESABT1</t>
  </si>
  <si>
    <t>SANBRN_2_ESBBT1</t>
  </si>
  <si>
    <t>SLATE_2_SLASR1</t>
  </si>
  <si>
    <t>SLATE_2_SLASR2</t>
  </si>
  <si>
    <t>SLATE_2_SLASR3</t>
  </si>
  <si>
    <t>SLATE_2_SLASR4</t>
  </si>
  <si>
    <t>SLATE_2_SLASR5</t>
  </si>
  <si>
    <t>SPRGVL_2_EXETPV</t>
  </si>
  <si>
    <t>SPRGVL_2_LINDPV</t>
  </si>
  <si>
    <t>SPRGVL_2_PORTPV</t>
  </si>
  <si>
    <t>SUNCAT_2_A2ABT2</t>
  </si>
  <si>
    <t>TRNQLT_2_RETBT1</t>
  </si>
  <si>
    <t>TVYVLY_6_KRSHY1</t>
  </si>
  <si>
    <t>VESTAL_2_TS5SR1</t>
  </si>
  <si>
    <t>VISTA_2_FCELL</t>
  </si>
  <si>
    <t>VLCNTR_6_VCEBT1</t>
  </si>
  <si>
    <t>VLCNTR_6_VCEBT2</t>
  </si>
  <si>
    <t>Almasol 6 BES</t>
  </si>
  <si>
    <t>Almasol Generating Station 6</t>
  </si>
  <si>
    <t>Almasol Generating Station 7</t>
  </si>
  <si>
    <t>South Fork Powerhouse</t>
  </si>
  <si>
    <t>Aquamarine Westside</t>
  </si>
  <si>
    <t>Arlington</t>
  </si>
  <si>
    <t>Athos Power Plant</t>
  </si>
  <si>
    <t>Athos Power Plant 2</t>
  </si>
  <si>
    <t>Lake Herman Solar</t>
  </si>
  <si>
    <t>Antelope Solar 2 Luna</t>
  </si>
  <si>
    <t>Genesis McCoy BESS</t>
  </si>
  <si>
    <t xml:space="preserve">Black Diamond Energy Storage </t>
  </si>
  <si>
    <t>Coso Battery Storage</t>
  </si>
  <si>
    <t>Mustang 2 Barbaro Solar</t>
  </si>
  <si>
    <t>Casa Diablo 4</t>
  </si>
  <si>
    <t>Collins Pine</t>
  </si>
  <si>
    <t>Desert Sunlight PV II Storage</t>
  </si>
  <si>
    <t>EdSan 2 Edwards 3</t>
  </si>
  <si>
    <t>EdSan 2</t>
  </si>
  <si>
    <t>Elkhorn Energy Storage</t>
  </si>
  <si>
    <t>Energia Sierra Juarez Wind 2</t>
  </si>
  <si>
    <t>Wildcat I BESS</t>
  </si>
  <si>
    <t>Oasis Power Plant Eastwind</t>
  </si>
  <si>
    <t>Garland B BESS</t>
  </si>
  <si>
    <t>Henrietta D Energy Storage</t>
  </si>
  <si>
    <t>High 5 Solar BESS</t>
  </si>
  <si>
    <t>Sky River Wind Repower B</t>
  </si>
  <si>
    <t>Johanna Storage 1</t>
  </si>
  <si>
    <t>Johanna Storage 2</t>
  </si>
  <si>
    <t>Orange County Energy Storage 2</t>
  </si>
  <si>
    <t>Orange County Energy Storage 3</t>
  </si>
  <si>
    <t>Kearny North Energy Storage</t>
  </si>
  <si>
    <t>Kearny South Energy Storage</t>
  </si>
  <si>
    <t>LeConte Energy Storage</t>
  </si>
  <si>
    <t>Mustang 1 BESS</t>
  </si>
  <si>
    <t>Mountain View Power Project I Repower</t>
  </si>
  <si>
    <t>Tierra Buena Energy Storage</t>
  </si>
  <si>
    <t>High Sierra Cogeneration Aggregate</t>
  </si>
  <si>
    <t>Ivanhoe Tulare PV</t>
  </si>
  <si>
    <t>EdSan 1 Edwards 1</t>
  </si>
  <si>
    <t>EdSan 2 Sanborn 3</t>
  </si>
  <si>
    <t>EdSan 1A</t>
  </si>
  <si>
    <t>EdSan 1B</t>
  </si>
  <si>
    <t>Slate</t>
  </si>
  <si>
    <t>SLATE_2</t>
  </si>
  <si>
    <t>SLATE_3</t>
  </si>
  <si>
    <t>SLATE_4</t>
  </si>
  <si>
    <t>Slate 5</t>
  </si>
  <si>
    <t>Exeter Tulare PV</t>
  </si>
  <si>
    <t>Lindsay Tulare PV</t>
  </si>
  <si>
    <t>Porterville Tulare PV</t>
  </si>
  <si>
    <t>Arlington Solar Unit 2A BESS</t>
  </si>
  <si>
    <t>RE Tranquillity BESS</t>
  </si>
  <si>
    <t>Kings River Syphon</t>
  </si>
  <si>
    <t>Tulare Solar 5</t>
  </si>
  <si>
    <t>CSU SB Fuel Cell</t>
  </si>
  <si>
    <t>Valley Center Energy Storage</t>
  </si>
  <si>
    <t>Valley Center Energy Storage B</t>
  </si>
  <si>
    <t>Ponderosa Bailey Hydroelectric</t>
  </si>
  <si>
    <t>CLINESCO_3_PVDYN</t>
  </si>
  <si>
    <t>CLINESCO_3_WBDYN</t>
  </si>
  <si>
    <t>DURNMESA_3_WBDYN</t>
  </si>
  <si>
    <t>SIGHEB_6_MIRDYN</t>
  </si>
  <si>
    <t>TECOLOTE_3_WBDYN</t>
  </si>
  <si>
    <t>TITANS_2_TTSSR1</t>
  </si>
  <si>
    <t>TOWNSITE_2_MEADDYN</t>
  </si>
  <si>
    <t>WHITEH_2_MEADDYN1</t>
  </si>
  <si>
    <t>WHITEH_2_MEADDYN2</t>
  </si>
  <si>
    <t>WISTER_2_WISSR1</t>
  </si>
  <si>
    <t>CLINES CORNERS</t>
  </si>
  <si>
    <t>CLINES CORNERS B</t>
  </si>
  <si>
    <t>DURAN MESA</t>
  </si>
  <si>
    <t>Heber South</t>
  </si>
  <si>
    <t>Sutter Power Plant Pseudo-CISO</t>
  </si>
  <si>
    <t>TECOLOTE WIND</t>
  </si>
  <si>
    <t>Titan Solar 1 Pseudo</t>
  </si>
  <si>
    <t>Townsite Solar BESS</t>
  </si>
  <si>
    <t>White Hills A</t>
  </si>
  <si>
    <t>White Hills B</t>
  </si>
  <si>
    <t>Wister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</si>
</sst>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mmmm\ dd\,\ yyyy"/>
    <numFmt numFmtId="173" formatCode="mm/dd/yyyy"/>
    <numFmt numFmtId="174" formatCode="#,##0\ %_);[Red]\(#,##0\ %\)"/>
    <numFmt numFmtId="175" formatCode="m\-d\-yy"/>
    <numFmt numFmtId="176" formatCode="_-* #,##0.0_-;\-* #,##0.0_-;_-* &quot;-&quot;??_-;_-@_-"/>
    <numFmt numFmtId="177" formatCode="#,##0.00&quot; $&quot;;\-#,##0.00&quot; $&quot;"/>
    <numFmt numFmtId="178" formatCode="0.00_)"/>
  </numFmts>
  <fonts count="65">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amily val="2"/>
    </font>
    <font>
      <sz val="8"/>
      <color indexed="12"/>
      <name val="Arial"/>
      <family val="2"/>
    </font>
    <font>
      <sz val="10"/>
      <color theme="1"/>
      <name val="Arial"/>
      <family val="2"/>
    </font>
    <font>
      <b/>
      <u/>
      <sz val="12"/>
      <name val="Arial"/>
      <family val="2"/>
    </font>
    <font>
      <b/>
      <sz val="10"/>
      <color rgb="FFFF0000"/>
      <name val="Arial"/>
      <family val="2"/>
    </font>
    <font>
      <sz val="10"/>
      <color rgb="FF000000"/>
      <name val="Arial"/>
      <family val="2"/>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6"/>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7">
    <xf numFmtId="0" fontId="0" fillId="0" borderId="0"/>
    <xf numFmtId="43" fontId="3"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alignment vertical="top"/>
      <protection locked="0"/>
    </xf>
    <xf numFmtId="0" fontId="45" fillId="0" borderId="0"/>
    <xf numFmtId="9" fontId="3" fillId="0" borderId="0" applyFont="0" applyFill="0" applyBorder="0" applyAlignment="0" applyProtection="0"/>
    <xf numFmtId="0" fontId="47" fillId="0" borderId="0"/>
    <xf numFmtId="43" fontId="2" fillId="0" borderId="0" applyFont="0" applyFill="0" applyBorder="0" applyAlignment="0" applyProtection="0"/>
    <xf numFmtId="0" fontId="48" fillId="0" borderId="0"/>
    <xf numFmtId="0" fontId="2" fillId="0" borderId="0"/>
    <xf numFmtId="0" fontId="2" fillId="0" borderId="0"/>
    <xf numFmtId="0" fontId="3" fillId="0" borderId="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0" fontId="3" fillId="0" borderId="0"/>
    <xf numFmtId="44" fontId="3" fillId="0" borderId="0" applyFont="0" applyFill="0" applyBorder="0" applyAlignment="0" applyProtection="0"/>
    <xf numFmtId="175" fontId="5" fillId="19" borderId="53">
      <alignment horizontal="center" vertical="center"/>
    </xf>
    <xf numFmtId="43" fontId="3" fillId="0" borderId="0" applyFont="0" applyFill="0" applyBorder="0" applyAlignment="0" applyProtection="0"/>
    <xf numFmtId="6" fontId="55" fillId="0" borderId="0">
      <protection locked="0"/>
    </xf>
    <xf numFmtId="176" fontId="3" fillId="0" borderId="0">
      <protection locked="0"/>
    </xf>
    <xf numFmtId="38" fontId="7" fillId="2" borderId="0" applyNumberFormat="0" applyBorder="0" applyAlignment="0" applyProtection="0"/>
    <xf numFmtId="0" fontId="56" fillId="0" borderId="0" applyNumberFormat="0" applyFill="0" applyBorder="0" applyAlignment="0" applyProtection="0"/>
    <xf numFmtId="177" fontId="3" fillId="0" borderId="0">
      <protection locked="0"/>
    </xf>
    <xf numFmtId="177" fontId="3" fillId="0" borderId="0">
      <protection locked="0"/>
    </xf>
    <xf numFmtId="0" fontId="57" fillId="0" borderId="54" applyNumberFormat="0" applyFill="0" applyAlignment="0" applyProtection="0"/>
    <xf numFmtId="10" fontId="7" fillId="20" borderId="1" applyNumberFormat="0" applyBorder="0" applyAlignment="0" applyProtection="0"/>
    <xf numFmtId="37" fontId="58" fillId="0" borderId="0"/>
    <xf numFmtId="178" fontId="59" fillId="0" borderId="0"/>
    <xf numFmtId="10" fontId="3" fillId="0" borderId="0" applyFont="0" applyFill="0" applyBorder="0" applyAlignment="0" applyProtection="0"/>
    <xf numFmtId="37" fontId="7" fillId="4" borderId="0" applyNumberFormat="0" applyBorder="0" applyAlignment="0" applyProtection="0"/>
    <xf numFmtId="37" fontId="7" fillId="0" borderId="0"/>
    <xf numFmtId="3" fontId="60" fillId="0" borderId="54" applyProtection="0"/>
    <xf numFmtId="9" fontId="6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 fillId="0" borderId="0"/>
  </cellStyleXfs>
  <cellXfs count="483">
    <xf numFmtId="0" fontId="0" fillId="0" borderId="0" xfId="0"/>
    <xf numFmtId="0" fontId="4" fillId="0" borderId="0" xfId="0" applyFont="1" applyAlignment="1">
      <alignment horizontal="left"/>
    </xf>
    <xf numFmtId="0" fontId="4" fillId="0" borderId="0" xfId="0" applyFont="1"/>
    <xf numFmtId="0" fontId="5" fillId="0" borderId="0" xfId="0" applyFont="1" applyAlignment="1">
      <alignment horizontal="left"/>
    </xf>
    <xf numFmtId="0" fontId="5" fillId="0" borderId="0" xfId="0" applyFont="1" applyAlignment="1">
      <alignment horizontal="left" wrapText="1"/>
    </xf>
    <xf numFmtId="0" fontId="9" fillId="0" borderId="0" xfId="0" applyFont="1"/>
    <xf numFmtId="0" fontId="6" fillId="0" borderId="0" xfId="0" applyFont="1" applyAlignment="1">
      <alignment horizontal="right"/>
    </xf>
    <xf numFmtId="0" fontId="0" fillId="0" borderId="0" xfId="0" applyAlignment="1">
      <alignment horizontal="right"/>
    </xf>
    <xf numFmtId="0" fontId="5" fillId="0" borderId="0" xfId="0" applyFont="1" applyAlignment="1">
      <alignment horizontal="right"/>
    </xf>
    <xf numFmtId="0" fontId="0" fillId="0" borderId="0" xfId="0" applyAlignment="1">
      <alignment horizontal="center"/>
    </xf>
    <xf numFmtId="0" fontId="5" fillId="0" borderId="0" xfId="0" applyFont="1" applyAlignment="1">
      <alignment horizontal="center" wrapText="1"/>
    </xf>
    <xf numFmtId="0" fontId="5" fillId="2"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center" wrapText="1"/>
    </xf>
    <xf numFmtId="0" fontId="6" fillId="0" borderId="0" xfId="0" applyFont="1"/>
    <xf numFmtId="0" fontId="6" fillId="0" borderId="0" xfId="0" applyFont="1" applyAlignment="1">
      <alignment horizontal="center"/>
    </xf>
    <xf numFmtId="0" fontId="6" fillId="0" borderId="1" xfId="0" applyFont="1" applyBorder="1" applyAlignment="1">
      <alignment horizontal="right"/>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right" wrapText="1"/>
    </xf>
    <xf numFmtId="0" fontId="5" fillId="0" borderId="0" xfId="0" applyFont="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5" fillId="0" borderId="1" xfId="0" applyFont="1" applyBorder="1" applyAlignment="1" applyProtection="1">
      <alignment horizontal="center" wrapText="1"/>
      <protection locked="0"/>
    </xf>
    <xf numFmtId="0" fontId="11" fillId="0" borderId="0" xfId="0" applyFont="1" applyAlignment="1">
      <alignment wrapText="1"/>
    </xf>
    <xf numFmtId="0" fontId="12" fillId="0" borderId="0" xfId="0" applyFont="1"/>
    <xf numFmtId="0" fontId="11" fillId="0" borderId="0" xfId="0" applyFont="1"/>
    <xf numFmtId="14" fontId="11" fillId="0" borderId="0" xfId="0" applyNumberFormat="1" applyFont="1"/>
    <xf numFmtId="49" fontId="37" fillId="0" borderId="0" xfId="0" applyNumberFormat="1" applyFont="1"/>
    <xf numFmtId="49" fontId="37" fillId="0" borderId="0" xfId="0" applyNumberFormat="1" applyFont="1" applyAlignment="1">
      <alignment wrapText="1"/>
    </xf>
    <xf numFmtId="14" fontId="11" fillId="0" borderId="0" xfId="0" applyNumberFormat="1" applyFont="1" applyAlignment="1">
      <alignment wrapText="1"/>
    </xf>
    <xf numFmtId="0" fontId="22" fillId="0" borderId="1" xfId="0" applyFont="1" applyBorder="1" applyAlignment="1">
      <alignment horizontal="center" wrapText="1"/>
    </xf>
    <xf numFmtId="0" fontId="33" fillId="0" borderId="1" xfId="0" applyFont="1" applyBorder="1" applyAlignment="1">
      <alignment horizont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16" fillId="3"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3" borderId="1" xfId="0" applyFont="1" applyFill="1" applyBorder="1" applyAlignment="1">
      <alignment horizontal="center" vertical="center"/>
    </xf>
    <xf numFmtId="0" fontId="11" fillId="0" borderId="0" xfId="0" applyFont="1" applyAlignment="1">
      <alignment vertical="center"/>
    </xf>
    <xf numFmtId="0" fontId="5" fillId="4" borderId="1" xfId="0" applyFont="1" applyFill="1" applyBorder="1" applyAlignment="1">
      <alignment horizontal="left" vertical="center" wrapText="1"/>
    </xf>
    <xf numFmtId="2" fontId="17" fillId="0" borderId="1" xfId="0" applyNumberFormat="1" applyFont="1" applyBorder="1" applyAlignment="1">
      <alignment horizontal="center" vertical="center"/>
    </xf>
    <xf numFmtId="0" fontId="15" fillId="0" borderId="0" xfId="0" applyFont="1" applyAlignment="1">
      <alignment vertical="center"/>
    </xf>
    <xf numFmtId="0" fontId="16" fillId="2" borderId="1" xfId="0" applyFont="1" applyFill="1" applyBorder="1" applyAlignment="1">
      <alignment horizontal="left" vertical="center" wrapText="1"/>
    </xf>
    <xf numFmtId="0" fontId="12" fillId="0" borderId="0" xfId="0" applyFont="1" applyAlignment="1">
      <alignment vertical="center"/>
    </xf>
    <xf numFmtId="0" fontId="11" fillId="3" borderId="0" xfId="0" applyFont="1" applyFill="1" applyAlignment="1">
      <alignment horizontal="left"/>
    </xf>
    <xf numFmtId="0" fontId="11" fillId="3" borderId="0" xfId="0" applyFont="1" applyFill="1" applyAlignment="1">
      <alignment horizontal="center"/>
    </xf>
    <xf numFmtId="0" fontId="17" fillId="0" borderId="0" xfId="0" applyFont="1" applyAlignment="1">
      <alignment vertical="center"/>
    </xf>
    <xf numFmtId="0" fontId="16" fillId="3" borderId="3" xfId="0" applyFont="1" applyFill="1" applyBorder="1" applyAlignment="1">
      <alignment horizontal="center" vertical="center"/>
    </xf>
    <xf numFmtId="0" fontId="16" fillId="3" borderId="9" xfId="0" applyFont="1" applyFill="1" applyBorder="1" applyAlignment="1">
      <alignment horizontal="center" vertical="center"/>
    </xf>
    <xf numFmtId="4" fontId="17" fillId="3" borderId="1" xfId="0" applyNumberFormat="1" applyFont="1" applyFill="1" applyBorder="1" applyAlignment="1">
      <alignment horizontal="center" vertical="center"/>
    </xf>
    <xf numFmtId="4" fontId="17" fillId="0" borderId="3" xfId="0" applyNumberFormat="1" applyFont="1" applyBorder="1" applyAlignment="1">
      <alignment horizontal="center" vertical="center"/>
    </xf>
    <xf numFmtId="0" fontId="19" fillId="0" borderId="0" xfId="0" applyFont="1" applyAlignment="1">
      <alignment vertical="center"/>
    </xf>
    <xf numFmtId="4" fontId="17" fillId="3" borderId="3"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5" fillId="0" borderId="1" xfId="0" applyFont="1" applyBorder="1" applyAlignment="1">
      <alignment horizontal="center" vertical="center" wrapText="1"/>
    </xf>
    <xf numFmtId="2" fontId="6" fillId="0" borderId="1" xfId="0" applyNumberFormat="1" applyFont="1" applyBorder="1" applyAlignment="1">
      <alignment horizontal="center"/>
    </xf>
    <xf numFmtId="0" fontId="32" fillId="0" borderId="0" xfId="0" applyFont="1"/>
    <xf numFmtId="0" fontId="6" fillId="0" borderId="1" xfId="0" applyFont="1" applyBorder="1" applyAlignment="1" applyProtection="1">
      <alignment horizontal="center"/>
      <protection locked="0"/>
    </xf>
    <xf numFmtId="2" fontId="6" fillId="0" borderId="6" xfId="0" applyNumberFormat="1" applyFont="1" applyBorder="1" applyAlignment="1" applyProtection="1">
      <alignment horizontal="center"/>
      <protection locked="0"/>
    </xf>
    <xf numFmtId="165" fontId="6" fillId="0" borderId="1" xfId="0" applyNumberFormat="1" applyFont="1" applyBorder="1" applyAlignment="1" applyProtection="1">
      <alignment horizontal="center"/>
      <protection locked="0"/>
    </xf>
    <xf numFmtId="0" fontId="35" fillId="0" borderId="1" xfId="0" applyFont="1" applyBorder="1" applyAlignment="1" applyProtection="1">
      <alignment vertical="top" wrapText="1"/>
      <protection locked="0"/>
    </xf>
    <xf numFmtId="0" fontId="6" fillId="0" borderId="1" xfId="0" applyFont="1" applyBorder="1" applyAlignment="1" applyProtection="1">
      <alignment horizontal="left"/>
      <protection locked="0"/>
    </xf>
    <xf numFmtId="0" fontId="3" fillId="0" borderId="1" xfId="0" applyFont="1" applyBorder="1" applyAlignment="1">
      <alignment horizontal="center"/>
    </xf>
    <xf numFmtId="0" fontId="11" fillId="3" borderId="0" xfId="0" applyFont="1" applyFill="1"/>
    <xf numFmtId="14" fontId="11" fillId="3" borderId="0" xfId="0" applyNumberFormat="1" applyFont="1" applyFill="1"/>
    <xf numFmtId="0" fontId="19" fillId="3" borderId="0" xfId="0" applyFont="1" applyFill="1" applyAlignment="1">
      <alignment vertical="center"/>
    </xf>
    <xf numFmtId="0" fontId="13" fillId="3" borderId="0" xfId="0" applyFont="1" applyFill="1" applyAlignment="1">
      <alignment horizontal="left"/>
    </xf>
    <xf numFmtId="0" fontId="14" fillId="3" borderId="0" xfId="0" applyFont="1" applyFill="1"/>
    <xf numFmtId="0" fontId="11" fillId="3" borderId="0" xfId="0" applyFont="1" applyFill="1" applyAlignment="1">
      <alignment vertical="center"/>
    </xf>
    <xf numFmtId="0" fontId="17" fillId="3" borderId="0" xfId="0" applyFont="1" applyFill="1" applyAlignment="1">
      <alignment vertical="center"/>
    </xf>
    <xf numFmtId="0" fontId="11" fillId="3" borderId="0" xfId="0" applyFont="1" applyFill="1" applyAlignment="1">
      <alignment wrapText="1"/>
    </xf>
    <xf numFmtId="0" fontId="6" fillId="3" borderId="0" xfId="0" applyFont="1" applyFill="1"/>
    <xf numFmtId="0" fontId="34" fillId="0" borderId="0" xfId="0" applyFont="1" applyAlignment="1">
      <alignment horizontal="center"/>
    </xf>
    <xf numFmtId="17" fontId="16" fillId="6" borderId="1" xfId="0" applyNumberFormat="1" applyFont="1" applyFill="1" applyBorder="1" applyAlignment="1" applyProtection="1">
      <alignment horizontal="center" vertical="center" wrapText="1"/>
      <protection locked="0"/>
    </xf>
    <xf numFmtId="14" fontId="11" fillId="3" borderId="0" xfId="0" applyNumberFormat="1" applyFont="1" applyFill="1" applyAlignment="1">
      <alignment wrapText="1"/>
    </xf>
    <xf numFmtId="0" fontId="5" fillId="3" borderId="0" xfId="0" applyFont="1" applyFill="1" applyAlignment="1">
      <alignment horizontal="left" vertical="center" wrapText="1"/>
    </xf>
    <xf numFmtId="0" fontId="0" fillId="3" borderId="0" xfId="0" applyFill="1" applyAlignment="1">
      <alignment horizontal="left" vertical="center" wrapText="1"/>
    </xf>
    <xf numFmtId="0" fontId="15" fillId="3" borderId="0" xfId="0" applyFont="1" applyFill="1" applyAlignment="1">
      <alignment vertical="center"/>
    </xf>
    <xf numFmtId="0" fontId="12" fillId="3" borderId="0" xfId="0" applyFont="1" applyFill="1" applyAlignment="1">
      <alignment vertical="center"/>
    </xf>
    <xf numFmtId="0" fontId="5" fillId="0" borderId="1" xfId="0" applyFont="1" applyBorder="1" applyAlignment="1">
      <alignment horizontal="center"/>
    </xf>
    <xf numFmtId="0" fontId="5" fillId="0" borderId="0" xfId="0" applyFont="1"/>
    <xf numFmtId="0" fontId="0" fillId="0" borderId="0" xfId="0" applyAlignment="1">
      <alignment vertical="center" wrapText="1"/>
    </xf>
    <xf numFmtId="0" fontId="7" fillId="0" borderId="0" xfId="0" applyFont="1"/>
    <xf numFmtId="0" fontId="5" fillId="7" borderId="1" xfId="0" applyFont="1" applyFill="1" applyBorder="1" applyAlignment="1">
      <alignment horizontal="center"/>
    </xf>
    <xf numFmtId="0" fontId="5" fillId="5" borderId="1" xfId="0" applyFont="1" applyFill="1" applyBorder="1" applyAlignment="1">
      <alignment horizontal="center"/>
    </xf>
    <xf numFmtId="0" fontId="43" fillId="3" borderId="0" xfId="0" applyFont="1" applyFill="1" applyAlignment="1">
      <alignment vertical="center"/>
    </xf>
    <xf numFmtId="0" fontId="5" fillId="0" borderId="13" xfId="0" applyFont="1" applyBorder="1" applyAlignment="1">
      <alignment horizontal="right"/>
    </xf>
    <xf numFmtId="0" fontId="0" fillId="0" borderId="14" xfId="0" applyBorder="1"/>
    <xf numFmtId="0" fontId="42" fillId="0" borderId="15" xfId="0" applyFont="1" applyBorder="1" applyAlignment="1">
      <alignment vertical="top" wrapText="1"/>
    </xf>
    <xf numFmtId="0" fontId="6" fillId="0" borderId="15" xfId="0" applyFont="1" applyBorder="1" applyAlignment="1">
      <alignment vertical="top"/>
    </xf>
    <xf numFmtId="2" fontId="11" fillId="3" borderId="0" xfId="0" applyNumberFormat="1" applyFont="1" applyFill="1"/>
    <xf numFmtId="4" fontId="6" fillId="3" borderId="1" xfId="0" applyNumberFormat="1" applyFont="1" applyFill="1" applyBorder="1" applyAlignment="1">
      <alignment horizontal="center" vertical="center"/>
    </xf>
    <xf numFmtId="0" fontId="0" fillId="0" borderId="0" xfId="0" applyProtection="1">
      <protection locked="0"/>
    </xf>
    <xf numFmtId="0" fontId="5" fillId="0" borderId="0" xfId="0" applyFont="1" applyAlignment="1" applyProtection="1">
      <alignment horizontal="center" wrapText="1"/>
      <protection locked="0"/>
    </xf>
    <xf numFmtId="0" fontId="5" fillId="2" borderId="16" xfId="0" applyFont="1" applyFill="1" applyBorder="1" applyAlignment="1" applyProtection="1">
      <alignment horizontal="center" wrapText="1"/>
      <protection locked="0"/>
    </xf>
    <xf numFmtId="0" fontId="5" fillId="0" borderId="0" xfId="0" applyFont="1" applyProtection="1">
      <protection locked="0"/>
    </xf>
    <xf numFmtId="0" fontId="5" fillId="2" borderId="1" xfId="0" applyFont="1" applyFill="1" applyBorder="1" applyAlignment="1" applyProtection="1">
      <alignment horizontal="center"/>
      <protection locked="0"/>
    </xf>
    <xf numFmtId="2" fontId="5" fillId="2" borderId="10" xfId="0" applyNumberFormat="1"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2" fontId="5" fillId="2" borderId="1" xfId="0" applyNumberFormat="1" applyFont="1" applyFill="1" applyBorder="1" applyAlignment="1" applyProtection="1">
      <alignment horizontal="center"/>
      <protection locked="0"/>
    </xf>
    <xf numFmtId="0" fontId="10" fillId="0" borderId="1" xfId="0" applyFont="1" applyBorder="1" applyAlignment="1" applyProtection="1">
      <alignment vertical="top" wrapText="1"/>
      <protection locked="0"/>
    </xf>
    <xf numFmtId="0" fontId="5" fillId="2" borderId="1" xfId="0" applyFont="1" applyFill="1" applyBorder="1" applyAlignment="1" applyProtection="1">
      <alignment horizontal="center" wrapText="1"/>
      <protection locked="0"/>
    </xf>
    <xf numFmtId="0" fontId="5" fillId="3" borderId="1" xfId="0" applyFont="1" applyFill="1" applyBorder="1" applyAlignment="1" applyProtection="1">
      <alignment horizontal="center" wrapText="1"/>
      <protection locked="0"/>
    </xf>
    <xf numFmtId="0" fontId="6" fillId="0" borderId="0" xfId="0" applyFont="1" applyProtection="1">
      <protection locked="0"/>
    </xf>
    <xf numFmtId="0" fontId="5" fillId="2" borderId="1" xfId="0" applyFont="1" applyFill="1" applyBorder="1" applyAlignment="1" applyProtection="1">
      <alignment horizontal="left"/>
      <protection locked="0"/>
    </xf>
    <xf numFmtId="0" fontId="34" fillId="0" borderId="0" xfId="0" applyFont="1" applyAlignment="1" applyProtection="1">
      <alignment horizontal="center"/>
      <protection locked="0"/>
    </xf>
    <xf numFmtId="14" fontId="0" fillId="0" borderId="1" xfId="0" applyNumberFormat="1" applyBorder="1" applyAlignment="1">
      <alignment horizontal="right"/>
    </xf>
    <xf numFmtId="14" fontId="6" fillId="0" borderId="1" xfId="0" applyNumberFormat="1" applyFont="1" applyBorder="1" applyAlignment="1">
      <alignment horizontal="right"/>
    </xf>
    <xf numFmtId="0" fontId="8" fillId="0" borderId="1" xfId="3" applyFill="1" applyBorder="1" applyAlignment="1" applyProtection="1">
      <alignment horizontal="right"/>
    </xf>
    <xf numFmtId="2" fontId="44" fillId="5" borderId="1" xfId="0" applyNumberFormat="1" applyFont="1" applyFill="1" applyBorder="1" applyAlignment="1">
      <alignment horizontal="center"/>
    </xf>
    <xf numFmtId="15" fontId="24" fillId="0" borderId="0" xfId="0" applyNumberFormat="1" applyFont="1" applyAlignment="1">
      <alignment horizontal="center" wrapText="1"/>
    </xf>
    <xf numFmtId="0" fontId="24" fillId="0" borderId="0" xfId="0" applyFont="1" applyAlignment="1">
      <alignment wrapText="1"/>
    </xf>
    <xf numFmtId="0" fontId="26" fillId="0" borderId="0" xfId="0" applyFont="1" applyAlignment="1">
      <alignment horizontal="center" wrapText="1"/>
    </xf>
    <xf numFmtId="0" fontId="24" fillId="0" borderId="0" xfId="0" applyFont="1" applyAlignment="1">
      <alignment horizontal="center" wrapText="1"/>
    </xf>
    <xf numFmtId="0" fontId="25" fillId="0" borderId="0" xfId="0" applyFont="1" applyAlignment="1">
      <alignment wrapText="1"/>
    </xf>
    <xf numFmtId="0" fontId="25" fillId="0" borderId="0" xfId="0" applyFont="1" applyAlignment="1">
      <alignment horizontal="left" indent="4"/>
    </xf>
    <xf numFmtId="0" fontId="27" fillId="0" borderId="0" xfId="0" applyFont="1" applyAlignment="1">
      <alignment wrapText="1"/>
    </xf>
    <xf numFmtId="0" fontId="29" fillId="0" borderId="0" xfId="0" applyFont="1" applyAlignment="1">
      <alignment wrapText="1"/>
    </xf>
    <xf numFmtId="0" fontId="40" fillId="0" borderId="0" xfId="0" applyFont="1" applyAlignment="1">
      <alignment wrapText="1"/>
    </xf>
    <xf numFmtId="0" fontId="41" fillId="0" borderId="0" xfId="0" applyFont="1" applyAlignment="1">
      <alignment wrapText="1"/>
    </xf>
    <xf numFmtId="0" fontId="24" fillId="0" borderId="0" xfId="0" applyFont="1" applyAlignment="1">
      <alignment vertical="top" wrapText="1"/>
    </xf>
    <xf numFmtId="0" fontId="29" fillId="0" borderId="21" xfId="0" applyFont="1" applyBorder="1" applyAlignment="1">
      <alignment wrapText="1"/>
    </xf>
    <xf numFmtId="0" fontId="31" fillId="0" borderId="22" xfId="0" applyFont="1" applyBorder="1" applyAlignment="1">
      <alignment horizontal="center" vertical="top" wrapText="1"/>
    </xf>
    <xf numFmtId="0" fontId="25" fillId="0" borderId="23" xfId="0" applyFont="1" applyBorder="1" applyAlignment="1">
      <alignment horizontal="center" vertical="top" wrapText="1"/>
    </xf>
    <xf numFmtId="0" fontId="24" fillId="0" borderId="24" xfId="0" applyFont="1" applyBorder="1" applyAlignment="1">
      <alignment vertical="top" wrapText="1"/>
    </xf>
    <xf numFmtId="0" fontId="25" fillId="0" borderId="0" xfId="0" applyFont="1" applyAlignment="1">
      <alignment horizontal="center" vertical="top" wrapText="1"/>
    </xf>
    <xf numFmtId="0" fontId="24" fillId="0" borderId="11" xfId="0" applyFont="1" applyBorder="1" applyAlignment="1">
      <alignment horizontal="left" vertical="top" wrapText="1" indent="4"/>
    </xf>
    <xf numFmtId="0" fontId="24" fillId="0" borderId="24" xfId="0" applyFont="1" applyBorder="1" applyAlignment="1">
      <alignment horizontal="left" vertical="top" wrapText="1" indent="4"/>
    </xf>
    <xf numFmtId="0" fontId="24" fillId="0" borderId="0" xfId="0" applyFont="1" applyAlignment="1">
      <alignment horizontal="left" vertical="top" wrapText="1" indent="4"/>
    </xf>
    <xf numFmtId="0" fontId="30" fillId="0" borderId="0" xfId="0" applyFont="1" applyAlignment="1">
      <alignment wrapText="1"/>
    </xf>
    <xf numFmtId="0" fontId="25" fillId="0" borderId="0" xfId="0" applyFont="1" applyAlignment="1">
      <alignment horizontal="left" wrapText="1"/>
    </xf>
    <xf numFmtId="2" fontId="6" fillId="0" borderId="1" xfId="0" applyNumberFormat="1" applyFont="1" applyBorder="1" applyAlignment="1" applyProtection="1">
      <alignment horizontal="center"/>
      <protection locked="0"/>
    </xf>
    <xf numFmtId="0" fontId="5" fillId="2" borderId="17" xfId="0" applyFont="1" applyFill="1" applyBorder="1" applyAlignment="1">
      <alignment horizontal="center"/>
    </xf>
    <xf numFmtId="0" fontId="7" fillId="0" borderId="3"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46" fillId="0" borderId="0" xfId="0" applyFont="1"/>
    <xf numFmtId="14" fontId="0" fillId="0" borderId="0" xfId="0" applyNumberFormat="1"/>
    <xf numFmtId="2" fontId="6" fillId="0" borderId="1" xfId="0" applyNumberFormat="1" applyFont="1" applyBorder="1" applyProtection="1">
      <protection locked="0"/>
    </xf>
    <xf numFmtId="14" fontId="6" fillId="0" borderId="0" xfId="0" applyNumberFormat="1" applyFont="1"/>
    <xf numFmtId="0" fontId="0" fillId="0" borderId="24" xfId="0" applyBorder="1"/>
    <xf numFmtId="0" fontId="0" fillId="0" borderId="0" xfId="0" applyAlignment="1" applyProtection="1">
      <alignment wrapText="1"/>
      <protection locked="0"/>
    </xf>
    <xf numFmtId="2" fontId="5" fillId="0" borderId="1" xfId="0" applyNumberFormat="1" applyFont="1" applyBorder="1" applyAlignment="1">
      <alignment horizontal="center" wrapText="1"/>
    </xf>
    <xf numFmtId="0" fontId="0" fillId="11" borderId="1" xfId="0" applyFill="1" applyBorder="1" applyAlignment="1">
      <alignment horizontal="center"/>
    </xf>
    <xf numFmtId="165" fontId="6" fillId="11" borderId="1" xfId="0" applyNumberFormat="1" applyFont="1" applyFill="1" applyBorder="1" applyAlignment="1">
      <alignment horizontal="center"/>
    </xf>
    <xf numFmtId="2" fontId="6" fillId="0" borderId="0" xfId="0" applyNumberFormat="1" applyFont="1" applyAlignment="1">
      <alignment horizontal="center" vertical="center"/>
    </xf>
    <xf numFmtId="2" fontId="0" fillId="0" borderId="0" xfId="0" applyNumberFormat="1" applyAlignment="1">
      <alignment horizontal="center"/>
    </xf>
    <xf numFmtId="0" fontId="0" fillId="0" borderId="0" xfId="0" applyAlignment="1">
      <alignment wrapText="1"/>
    </xf>
    <xf numFmtId="0" fontId="5" fillId="0" borderId="6" xfId="0" applyFont="1" applyBorder="1" applyAlignment="1">
      <alignment horizontal="center" vertical="center" wrapText="1"/>
    </xf>
    <xf numFmtId="0" fontId="16" fillId="0" borderId="0" xfId="0" applyFont="1" applyAlignment="1">
      <alignment horizontal="left" vertical="center"/>
    </xf>
    <xf numFmtId="9" fontId="17" fillId="0" borderId="0" xfId="5" applyFont="1" applyFill="1" applyBorder="1" applyAlignment="1" applyProtection="1">
      <alignment horizontal="center" vertical="center" wrapText="1"/>
    </xf>
    <xf numFmtId="49" fontId="17" fillId="3" borderId="0" xfId="0" applyNumberFormat="1" applyFont="1" applyFill="1" applyAlignment="1">
      <alignment horizontal="center" vertical="center"/>
    </xf>
    <xf numFmtId="4" fontId="17" fillId="3" borderId="0" xfId="0" applyNumberFormat="1" applyFont="1" applyFill="1" applyAlignment="1">
      <alignment horizontal="center" vertical="center"/>
    </xf>
    <xf numFmtId="4" fontId="23" fillId="0" borderId="0" xfId="0" applyNumberFormat="1" applyFont="1" applyAlignment="1">
      <alignment horizontal="center" vertical="center"/>
    </xf>
    <xf numFmtId="10" fontId="19" fillId="3" borderId="0" xfId="5" applyNumberFormat="1" applyFont="1" applyFill="1" applyBorder="1" applyAlignment="1" applyProtection="1">
      <alignment horizontal="center" vertical="center"/>
    </xf>
    <xf numFmtId="2" fontId="0" fillId="0" borderId="1" xfId="0" applyNumberFormat="1" applyBorder="1" applyAlignment="1">
      <alignment horizontal="center"/>
    </xf>
    <xf numFmtId="10" fontId="19" fillId="3" borderId="1" xfId="0" applyNumberFormat="1" applyFont="1" applyFill="1" applyBorder="1" applyAlignment="1">
      <alignment horizontal="center" vertical="center"/>
    </xf>
    <xf numFmtId="2" fontId="16" fillId="8" borderId="1" xfId="0" applyNumberFormat="1" applyFont="1" applyFill="1" applyBorder="1" applyAlignment="1">
      <alignment horizontal="center" vertical="center"/>
    </xf>
    <xf numFmtId="0" fontId="3" fillId="11" borderId="1" xfId="0" applyFont="1" applyFill="1" applyBorder="1" applyAlignment="1">
      <alignment horizontal="center"/>
    </xf>
    <xf numFmtId="170" fontId="5" fillId="7" borderId="1" xfId="0" applyNumberFormat="1" applyFont="1" applyFill="1" applyBorder="1" applyAlignment="1">
      <alignment horizontal="center"/>
    </xf>
    <xf numFmtId="2" fontId="3" fillId="0" borderId="1" xfId="0" applyNumberFormat="1" applyFont="1" applyBorder="1" applyProtection="1">
      <protection locked="0"/>
    </xf>
    <xf numFmtId="0" fontId="3" fillId="0" borderId="0" xfId="0" applyFont="1"/>
    <xf numFmtId="2" fontId="0" fillId="2" borderId="1" xfId="0" applyNumberFormat="1" applyFill="1" applyBorder="1"/>
    <xf numFmtId="0" fontId="20" fillId="12" borderId="15" xfId="0" applyFont="1" applyFill="1" applyBorder="1" applyAlignment="1">
      <alignment horizontal="center"/>
    </xf>
    <xf numFmtId="0" fontId="20" fillId="12" borderId="15" xfId="0" applyFont="1" applyFill="1" applyBorder="1" applyAlignment="1">
      <alignment horizontal="center" wrapText="1"/>
    </xf>
    <xf numFmtId="167" fontId="3" fillId="0" borderId="0" xfId="0" applyNumberFormat="1" applyFont="1"/>
    <xf numFmtId="0" fontId="6" fillId="11" borderId="1" xfId="0" applyFont="1" applyFill="1" applyBorder="1" applyAlignment="1">
      <alignment horizontal="left"/>
    </xf>
    <xf numFmtId="167" fontId="3" fillId="11" borderId="1" xfId="0" applyNumberFormat="1" applyFont="1" applyFill="1" applyBorder="1" applyAlignment="1">
      <alignment horizontal="left"/>
    </xf>
    <xf numFmtId="167" fontId="6" fillId="11" borderId="1" xfId="0" applyNumberFormat="1" applyFont="1" applyFill="1" applyBorder="1" applyAlignment="1">
      <alignment horizontal="left"/>
    </xf>
    <xf numFmtId="0" fontId="0" fillId="0" borderId="1" xfId="0" applyBorder="1" applyAlignment="1" applyProtection="1">
      <alignment horizontal="left" wrapText="1"/>
      <protection locked="0"/>
    </xf>
    <xf numFmtId="169" fontId="6" fillId="0" borderId="1" xfId="0" applyNumberFormat="1" applyFont="1" applyBorder="1" applyAlignment="1">
      <alignment horizontal="center"/>
    </xf>
    <xf numFmtId="2" fontId="3" fillId="11" borderId="1" xfId="0" applyNumberFormat="1" applyFont="1" applyFill="1" applyBorder="1" applyAlignment="1">
      <alignment horizontal="center"/>
    </xf>
    <xf numFmtId="0" fontId="3" fillId="12" borderId="1" xfId="0" applyFont="1" applyFill="1" applyBorder="1" applyProtection="1">
      <protection locked="0"/>
    </xf>
    <xf numFmtId="17" fontId="0" fillId="0" borderId="1" xfId="0" applyNumberFormat="1" applyBorder="1" applyProtection="1">
      <protection locked="0"/>
    </xf>
    <xf numFmtId="0" fontId="5" fillId="0" borderId="0" xfId="0" applyFont="1" applyAlignment="1">
      <alignment horizontal="center"/>
    </xf>
    <xf numFmtId="0" fontId="5" fillId="2" borderId="3" xfId="0" applyFont="1" applyFill="1" applyBorder="1" applyAlignment="1">
      <alignment horizontal="center" wrapText="1"/>
    </xf>
    <xf numFmtId="0" fontId="0" fillId="2" borderId="3" xfId="0" applyFill="1" applyBorder="1"/>
    <xf numFmtId="0" fontId="5" fillId="12" borderId="1" xfId="0" applyFont="1" applyFill="1" applyBorder="1" applyAlignment="1" applyProtection="1">
      <alignment horizontal="center" wrapText="1"/>
      <protection locked="0"/>
    </xf>
    <xf numFmtId="169" fontId="9" fillId="0" borderId="1" xfId="0" applyNumberFormat="1" applyFont="1" applyBorder="1" applyAlignment="1">
      <alignment horizontal="center"/>
    </xf>
    <xf numFmtId="0" fontId="5" fillId="14" borderId="1" xfId="0" applyFont="1" applyFill="1" applyBorder="1" applyAlignment="1" applyProtection="1">
      <alignment horizontal="center" wrapText="1"/>
      <protection locked="0"/>
    </xf>
    <xf numFmtId="0" fontId="3" fillId="0" borderId="1" xfId="0" applyFont="1" applyBorder="1" applyProtection="1">
      <protection locked="0"/>
    </xf>
    <xf numFmtId="0" fontId="6" fillId="0" borderId="26" xfId="0" applyFont="1" applyBorder="1" applyAlignment="1">
      <alignment vertical="top"/>
    </xf>
    <xf numFmtId="0" fontId="6" fillId="0" borderId="28" xfId="0" applyFont="1" applyBorder="1" applyAlignment="1">
      <alignment horizontal="center" wrapText="1"/>
    </xf>
    <xf numFmtId="17" fontId="0" fillId="0" borderId="1" xfId="0" applyNumberFormat="1" applyBorder="1"/>
    <xf numFmtId="0" fontId="50" fillId="15" borderId="0" xfId="0" applyFont="1" applyFill="1" applyAlignment="1">
      <alignment vertical="center" wrapText="1"/>
    </xf>
    <xf numFmtId="0" fontId="49" fillId="15" borderId="0" xfId="0" applyFont="1" applyFill="1" applyAlignment="1">
      <alignment vertical="center" wrapText="1"/>
    </xf>
    <xf numFmtId="9" fontId="49" fillId="15" borderId="0" xfId="0" applyNumberFormat="1" applyFont="1" applyFill="1" applyAlignment="1">
      <alignment vertical="center" wrapText="1"/>
    </xf>
    <xf numFmtId="10" fontId="49" fillId="15" borderId="0" xfId="0" applyNumberFormat="1" applyFont="1" applyFill="1" applyAlignment="1">
      <alignment vertical="center" wrapText="1"/>
    </xf>
    <xf numFmtId="0" fontId="6" fillId="0" borderId="27" xfId="0" applyFont="1" applyBorder="1" applyAlignment="1">
      <alignment vertical="top"/>
    </xf>
    <xf numFmtId="17" fontId="16" fillId="12" borderId="1" xfId="0" applyNumberFormat="1" applyFont="1" applyFill="1" applyBorder="1" applyAlignment="1" applyProtection="1">
      <alignment horizontal="center" vertical="center" wrapText="1"/>
      <protection locked="0"/>
    </xf>
    <xf numFmtId="9" fontId="3" fillId="0" borderId="0" xfId="5" applyFont="1"/>
    <xf numFmtId="0" fontId="5" fillId="0" borderId="0" xfId="0" applyFont="1" applyAlignment="1">
      <alignment horizontal="center" vertical="center" wrapText="1"/>
    </xf>
    <xf numFmtId="10" fontId="16" fillId="3" borderId="0" xfId="5" applyNumberFormat="1" applyFont="1" applyFill="1" applyBorder="1" applyAlignment="1" applyProtection="1">
      <alignment horizontal="center" vertical="center"/>
    </xf>
    <xf numFmtId="0" fontId="16" fillId="0" borderId="1" xfId="0" applyFont="1" applyBorder="1" applyAlignment="1">
      <alignment horizontal="center" vertical="center"/>
    </xf>
    <xf numFmtId="0" fontId="5" fillId="3" borderId="33" xfId="0" applyFont="1" applyFill="1" applyBorder="1" applyAlignment="1">
      <alignment horizontal="center" vertical="center" wrapText="1"/>
    </xf>
    <xf numFmtId="0" fontId="16" fillId="3" borderId="35" xfId="0" applyFont="1" applyFill="1" applyBorder="1" applyAlignment="1">
      <alignment horizontal="center" vertical="center"/>
    </xf>
    <xf numFmtId="0" fontId="5" fillId="0" borderId="40" xfId="0" applyFont="1" applyBorder="1" applyAlignment="1">
      <alignment horizontal="center"/>
    </xf>
    <xf numFmtId="0" fontId="22" fillId="0" borderId="36" xfId="0" applyFont="1" applyBorder="1" applyAlignment="1">
      <alignment horizontal="center" wrapText="1"/>
    </xf>
    <xf numFmtId="0" fontId="3" fillId="0" borderId="36" xfId="0" applyFont="1" applyBorder="1" applyAlignment="1">
      <alignment horizontal="center"/>
    </xf>
    <xf numFmtId="0" fontId="33" fillId="0" borderId="36" xfId="0" applyFont="1" applyBorder="1" applyAlignment="1">
      <alignment horizontal="center" wrapText="1"/>
    </xf>
    <xf numFmtId="0" fontId="16" fillId="0" borderId="33" xfId="0" applyFont="1" applyBorder="1" applyAlignment="1">
      <alignment horizontal="center" vertical="center"/>
    </xf>
    <xf numFmtId="0" fontId="5" fillId="0" borderId="35" xfId="0" applyFont="1" applyBorder="1" applyAlignment="1">
      <alignment horizontal="left" vertical="center"/>
    </xf>
    <xf numFmtId="169" fontId="6" fillId="0" borderId="38" xfId="0" applyNumberFormat="1" applyFont="1" applyBorder="1" applyAlignment="1">
      <alignment horizontal="center"/>
    </xf>
    <xf numFmtId="2" fontId="6" fillId="0" borderId="38" xfId="0" applyNumberFormat="1" applyFont="1" applyBorder="1" applyAlignment="1">
      <alignment horizontal="center"/>
    </xf>
    <xf numFmtId="0" fontId="9" fillId="0" borderId="35" xfId="0" applyFont="1" applyBorder="1"/>
    <xf numFmtId="0" fontId="18" fillId="5" borderId="36" xfId="0" applyFont="1" applyFill="1" applyBorder="1" applyAlignment="1">
      <alignment horizontal="center" vertical="center"/>
    </xf>
    <xf numFmtId="0" fontId="18" fillId="5" borderId="34" xfId="0" applyFont="1" applyFill="1" applyBorder="1" applyAlignment="1">
      <alignment horizontal="center" vertical="center"/>
    </xf>
    <xf numFmtId="0" fontId="9" fillId="0" borderId="33" xfId="0" applyFont="1" applyBorder="1"/>
    <xf numFmtId="2" fontId="44" fillId="14" borderId="6" xfId="0" applyNumberFormat="1" applyFont="1" applyFill="1" applyBorder="1" applyAlignment="1">
      <alignment horizontal="center"/>
    </xf>
    <xf numFmtId="0" fontId="5" fillId="0" borderId="3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5" xfId="0" applyFont="1" applyBorder="1"/>
    <xf numFmtId="3" fontId="51" fillId="0" borderId="0" xfId="0" quotePrefix="1" applyNumberFormat="1" applyFont="1" applyAlignment="1">
      <alignment horizontal="center" vertical="center"/>
    </xf>
    <xf numFmtId="164" fontId="17" fillId="0" borderId="38" xfId="5" applyNumberFormat="1" applyFont="1" applyFill="1" applyBorder="1" applyAlignment="1" applyProtection="1">
      <alignment horizontal="center" vertical="center"/>
    </xf>
    <xf numFmtId="164" fontId="19" fillId="3" borderId="9" xfId="5" applyNumberFormat="1" applyFont="1" applyFill="1" applyBorder="1" applyAlignment="1" applyProtection="1">
      <alignment horizontal="center" vertical="center"/>
    </xf>
    <xf numFmtId="49" fontId="11" fillId="3" borderId="0" xfId="0" applyNumberFormat="1" applyFont="1" applyFill="1"/>
    <xf numFmtId="0" fontId="51" fillId="3" borderId="0" xfId="0" applyFont="1" applyFill="1" applyAlignment="1">
      <alignment vertical="center" wrapText="1"/>
    </xf>
    <xf numFmtId="0" fontId="3" fillId="3" borderId="36" xfId="5" applyNumberFormat="1" applyFont="1" applyFill="1" applyBorder="1" applyAlignment="1" applyProtection="1">
      <alignment horizontal="center" vertical="center" wrapText="1"/>
    </xf>
    <xf numFmtId="2" fontId="5" fillId="3" borderId="36" xfId="5" applyNumberFormat="1" applyFont="1" applyFill="1" applyBorder="1" applyAlignment="1" applyProtection="1">
      <alignment horizontal="center" vertical="center" wrapText="1"/>
    </xf>
    <xf numFmtId="0" fontId="5" fillId="16" borderId="1" xfId="0" applyFont="1" applyFill="1" applyBorder="1" applyAlignment="1">
      <alignment horizontal="left" vertical="center" wrapText="1"/>
    </xf>
    <xf numFmtId="0" fontId="16" fillId="16" borderId="44"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34" xfId="0" applyFont="1" applyFill="1" applyBorder="1" applyAlignment="1">
      <alignment horizontal="center" vertical="center" wrapText="1"/>
    </xf>
    <xf numFmtId="170" fontId="5" fillId="14" borderId="1" xfId="0" applyNumberFormat="1" applyFont="1" applyFill="1" applyBorder="1" applyAlignment="1">
      <alignment horizontal="center"/>
    </xf>
    <xf numFmtId="2" fontId="17" fillId="16" borderId="1" xfId="0" applyNumberFormat="1" applyFont="1" applyFill="1" applyBorder="1" applyAlignment="1">
      <alignment horizontal="center" vertical="center"/>
    </xf>
    <xf numFmtId="0" fontId="5" fillId="0" borderId="37" xfId="0" applyFont="1" applyBorder="1"/>
    <xf numFmtId="0" fontId="0" fillId="0" borderId="23" xfId="0" applyBorder="1"/>
    <xf numFmtId="0" fontId="0" fillId="0" borderId="21" xfId="0" applyBorder="1"/>
    <xf numFmtId="0" fontId="0" fillId="0" borderId="47" xfId="0" applyBorder="1"/>
    <xf numFmtId="0" fontId="0" fillId="0" borderId="5" xfId="0" applyBorder="1"/>
    <xf numFmtId="0" fontId="0" fillId="0" borderId="48" xfId="0" applyBorder="1"/>
    <xf numFmtId="9" fontId="11" fillId="3" borderId="0" xfId="5" applyFont="1" applyFill="1" applyBorder="1" applyAlignment="1" applyProtection="1">
      <alignment horizontal="center"/>
    </xf>
    <xf numFmtId="9" fontId="16" fillId="8" borderId="1" xfId="5" applyFont="1" applyFill="1" applyBorder="1" applyAlignment="1" applyProtection="1">
      <alignment horizontal="center" vertical="center"/>
    </xf>
    <xf numFmtId="0" fontId="5" fillId="2"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4" fontId="17" fillId="0" borderId="1" xfId="0" applyNumberFormat="1" applyFont="1" applyBorder="1" applyAlignment="1">
      <alignment horizontal="center" vertical="center"/>
    </xf>
    <xf numFmtId="4" fontId="23" fillId="0" borderId="1" xfId="0" applyNumberFormat="1" applyFont="1" applyBorder="1" applyAlignment="1">
      <alignment horizontal="center" vertical="center"/>
    </xf>
    <xf numFmtId="10" fontId="19" fillId="3" borderId="1" xfId="5" applyNumberFormat="1" applyFont="1" applyFill="1" applyBorder="1" applyAlignment="1" applyProtection="1">
      <alignment horizontal="center" vertical="center"/>
    </xf>
    <xf numFmtId="0" fontId="16" fillId="0" borderId="35" xfId="0" applyFont="1" applyBorder="1" applyAlignment="1">
      <alignment horizontal="center" vertical="center"/>
    </xf>
    <xf numFmtId="0" fontId="16" fillId="16" borderId="36" xfId="0" applyFont="1" applyFill="1" applyBorder="1" applyAlignment="1">
      <alignment horizontal="center" vertical="center" wrapText="1"/>
    </xf>
    <xf numFmtId="4" fontId="23" fillId="0" borderId="38" xfId="0" applyNumberFormat="1" applyFont="1" applyBorder="1" applyAlignment="1">
      <alignment horizontal="center" vertical="center"/>
    </xf>
    <xf numFmtId="10" fontId="19" fillId="3" borderId="38" xfId="5" applyNumberFormat="1" applyFont="1" applyFill="1" applyBorder="1" applyAlignment="1" applyProtection="1">
      <alignment horizontal="center" vertical="center"/>
    </xf>
    <xf numFmtId="2" fontId="51" fillId="0" borderId="1" xfId="0" applyNumberFormat="1" applyFont="1" applyBorder="1" applyAlignment="1">
      <alignment horizontal="center" vertical="center"/>
    </xf>
    <xf numFmtId="0" fontId="5" fillId="16" borderId="1" xfId="0" applyFont="1" applyFill="1" applyBorder="1" applyAlignment="1">
      <alignment horizontal="center" vertical="center" wrapText="1"/>
    </xf>
    <xf numFmtId="0" fontId="18" fillId="17" borderId="39" xfId="0" applyFont="1" applyFill="1" applyBorder="1" applyAlignment="1">
      <alignment horizontal="center" vertical="center"/>
    </xf>
    <xf numFmtId="0" fontId="24" fillId="0" borderId="0" xfId="0" applyFont="1" applyAlignment="1">
      <alignment horizontal="center" vertical="top" wrapText="1"/>
    </xf>
    <xf numFmtId="0" fontId="5" fillId="3" borderId="1" xfId="0" applyFont="1" applyFill="1" applyBorder="1" applyAlignment="1">
      <alignment horizontal="left" vertical="center" wrapText="1"/>
    </xf>
    <xf numFmtId="164" fontId="17" fillId="3" borderId="38" xfId="5" applyNumberFormat="1" applyFont="1" applyFill="1" applyBorder="1" applyAlignment="1" applyProtection="1">
      <alignment horizontal="center" vertical="center"/>
    </xf>
    <xf numFmtId="164" fontId="17" fillId="3" borderId="5" xfId="5" applyNumberFormat="1" applyFont="1" applyFill="1" applyBorder="1" applyAlignment="1" applyProtection="1">
      <alignment horizontal="center" vertical="center"/>
    </xf>
    <xf numFmtId="164" fontId="17" fillId="3" borderId="0" xfId="5" applyNumberFormat="1" applyFont="1" applyFill="1" applyBorder="1" applyAlignment="1" applyProtection="1">
      <alignment horizontal="center" vertical="center"/>
    </xf>
    <xf numFmtId="164" fontId="5" fillId="3" borderId="0" xfId="5" applyNumberFormat="1" applyFont="1" applyFill="1" applyBorder="1" applyAlignment="1" applyProtection="1">
      <alignment horizontal="center" vertical="center" wrapText="1"/>
    </xf>
    <xf numFmtId="2" fontId="17" fillId="3" borderId="1" xfId="0" applyNumberFormat="1" applyFont="1" applyFill="1" applyBorder="1" applyAlignment="1">
      <alignment horizontal="center" vertical="center"/>
    </xf>
    <xf numFmtId="0" fontId="3" fillId="0" borderId="0" xfId="0" applyFont="1" applyAlignment="1">
      <alignment wrapText="1"/>
    </xf>
    <xf numFmtId="0" fontId="25" fillId="0" borderId="20" xfId="0" applyFont="1" applyBorder="1" applyAlignment="1">
      <alignment wrapText="1"/>
    </xf>
    <xf numFmtId="0" fontId="11" fillId="0" borderId="0" xfId="0" applyFont="1" applyAlignment="1">
      <alignment horizontal="center" vertical="center"/>
    </xf>
    <xf numFmtId="0" fontId="5" fillId="0" borderId="1" xfId="0" applyFont="1" applyBorder="1" applyAlignment="1">
      <alignment horizontal="left" vertical="center" wrapText="1"/>
    </xf>
    <xf numFmtId="17" fontId="16" fillId="0" borderId="33" xfId="0" applyNumberFormat="1" applyFont="1" applyBorder="1" applyAlignment="1">
      <alignment horizontal="center" vertical="center"/>
    </xf>
    <xf numFmtId="0" fontId="7" fillId="0" borderId="1" xfId="0" applyFont="1" applyBorder="1" applyAlignment="1" applyProtection="1">
      <alignment vertical="top" wrapText="1"/>
      <protection locked="0"/>
    </xf>
    <xf numFmtId="2" fontId="5" fillId="0" borderId="36" xfId="0" applyNumberFormat="1" applyFont="1" applyBorder="1" applyAlignment="1">
      <alignment horizontal="center" vertical="center" wrapText="1"/>
    </xf>
    <xf numFmtId="2" fontId="5" fillId="0" borderId="0" xfId="0" applyNumberFormat="1" applyFont="1" applyAlignment="1">
      <alignment horizontal="center" vertical="center" wrapText="1"/>
    </xf>
    <xf numFmtId="0" fontId="3" fillId="3" borderId="0" xfId="5" quotePrefix="1" applyNumberFormat="1" applyFont="1" applyFill="1" applyBorder="1" applyAlignment="1" applyProtection="1">
      <alignment horizontal="center" vertical="center" wrapText="1"/>
    </xf>
    <xf numFmtId="2" fontId="5" fillId="0" borderId="38" xfId="0" applyNumberFormat="1" applyFont="1" applyBorder="1" applyAlignment="1">
      <alignment horizontal="center" wrapText="1"/>
    </xf>
    <xf numFmtId="0" fontId="6" fillId="0" borderId="1" xfId="0" applyFont="1" applyBorder="1" applyAlignment="1">
      <alignment horizontal="center"/>
    </xf>
    <xf numFmtId="2" fontId="3" fillId="0" borderId="1" xfId="0" applyNumberFormat="1" applyFont="1" applyBorder="1" applyAlignment="1">
      <alignment horizontal="center" vertical="center"/>
    </xf>
    <xf numFmtId="0" fontId="5" fillId="3" borderId="49" xfId="0" applyFont="1" applyFill="1" applyBorder="1" applyAlignment="1">
      <alignment horizontal="left" vertical="center" wrapText="1"/>
    </xf>
    <xf numFmtId="0" fontId="20" fillId="16" borderId="50" xfId="0" applyFont="1" applyFill="1" applyBorder="1" applyAlignment="1">
      <alignment horizontal="left" vertical="center" wrapText="1"/>
    </xf>
    <xf numFmtId="2" fontId="5" fillId="16" borderId="41" xfId="0" applyNumberFormat="1" applyFont="1" applyFill="1" applyBorder="1" applyAlignment="1">
      <alignment horizontal="center" vertical="center"/>
    </xf>
    <xf numFmtId="0" fontId="5" fillId="0" borderId="51" xfId="0" applyFont="1" applyBorder="1" applyAlignment="1">
      <alignment horizontal="center" vertical="center" wrapText="1"/>
    </xf>
    <xf numFmtId="0" fontId="5" fillId="3" borderId="36" xfId="5" applyNumberFormat="1" applyFont="1" applyFill="1" applyBorder="1" applyAlignment="1" applyProtection="1">
      <alignment horizontal="center" vertical="center" wrapText="1"/>
    </xf>
    <xf numFmtId="9" fontId="16" fillId="0" borderId="1" xfId="5" applyFont="1" applyFill="1" applyBorder="1" applyAlignment="1" applyProtection="1">
      <alignment horizontal="center" vertical="center"/>
    </xf>
    <xf numFmtId="9" fontId="16" fillId="16" borderId="38" xfId="5" applyFont="1" applyFill="1" applyBorder="1" applyAlignment="1" applyProtection="1">
      <alignment horizontal="center" vertical="center"/>
    </xf>
    <xf numFmtId="43" fontId="5" fillId="0" borderId="36" xfId="1" applyFont="1" applyFill="1" applyBorder="1" applyAlignment="1" applyProtection="1">
      <alignment horizontal="center" vertical="center" wrapText="1"/>
    </xf>
    <xf numFmtId="4" fontId="6" fillId="0" borderId="1" xfId="0" applyNumberFormat="1" applyFont="1" applyBorder="1" applyAlignment="1">
      <alignment horizontal="center" vertical="center"/>
    </xf>
    <xf numFmtId="14" fontId="6" fillId="0" borderId="1" xfId="0" applyNumberFormat="1" applyFont="1" applyBorder="1" applyProtection="1">
      <protection locked="0"/>
    </xf>
    <xf numFmtId="39" fontId="6" fillId="7" borderId="1" xfId="1" quotePrefix="1" applyNumberFormat="1" applyFont="1" applyFill="1" applyBorder="1" applyAlignment="1" applyProtection="1">
      <alignment horizontal="center" vertical="center" wrapText="1"/>
    </xf>
    <xf numFmtId="39" fontId="6" fillId="14" borderId="1" xfId="0" applyNumberFormat="1" applyFont="1" applyFill="1" applyBorder="1" applyAlignment="1">
      <alignment horizontal="center" vertical="center" wrapText="1"/>
    </xf>
    <xf numFmtId="39" fontId="6" fillId="7" borderId="1" xfId="0" applyNumberFormat="1" applyFont="1" applyFill="1" applyBorder="1" applyAlignment="1">
      <alignment horizontal="center" vertical="center" wrapText="1"/>
    </xf>
    <xf numFmtId="39" fontId="6" fillId="14" borderId="1" xfId="1" quotePrefix="1" applyNumberFormat="1" applyFont="1" applyFill="1" applyBorder="1" applyAlignment="1" applyProtection="1">
      <alignment horizontal="center" vertical="center" wrapText="1"/>
    </xf>
    <xf numFmtId="39" fontId="6" fillId="14" borderId="1" xfId="1" applyNumberFormat="1" applyFont="1" applyFill="1" applyBorder="1" applyAlignment="1" applyProtection="1">
      <alignment horizontal="center" vertical="center" wrapText="1"/>
    </xf>
    <xf numFmtId="39" fontId="5" fillId="13" borderId="1" xfId="1" applyNumberFormat="1" applyFont="1" applyFill="1" applyBorder="1" applyAlignment="1" applyProtection="1">
      <alignment horizontal="center" vertical="center" wrapText="1"/>
    </xf>
    <xf numFmtId="39" fontId="5" fillId="14" borderId="1" xfId="1" applyNumberFormat="1"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2" fontId="19" fillId="3" borderId="0" xfId="0" applyNumberFormat="1" applyFont="1" applyFill="1" applyAlignment="1">
      <alignment vertical="center"/>
    </xf>
    <xf numFmtId="0" fontId="5" fillId="3" borderId="2" xfId="0" applyFont="1" applyFill="1" applyBorder="1" applyAlignment="1">
      <alignment horizontal="center" vertical="center" wrapText="1"/>
    </xf>
    <xf numFmtId="0" fontId="5" fillId="0" borderId="8" xfId="0" applyFont="1" applyBorder="1" applyAlignment="1">
      <alignment horizontal="center" vertical="center" wrapText="1"/>
    </xf>
    <xf numFmtId="2" fontId="53" fillId="0" borderId="1" xfId="0" applyNumberFormat="1" applyFont="1" applyBorder="1" applyProtection="1">
      <protection locked="0"/>
    </xf>
    <xf numFmtId="2" fontId="3" fillId="0" borderId="9" xfId="0" applyNumberFormat="1" applyFont="1" applyBorder="1" applyAlignment="1">
      <alignment horizontal="center" vertical="center"/>
    </xf>
    <xf numFmtId="165" fontId="3" fillId="0" borderId="1" xfId="0" applyNumberFormat="1" applyFont="1" applyBorder="1" applyAlignment="1" applyProtection="1">
      <alignment horizontal="center"/>
      <protection locked="0"/>
    </xf>
    <xf numFmtId="0" fontId="54" fillId="2" borderId="16" xfId="0" applyFont="1" applyFill="1" applyBorder="1" applyAlignment="1" applyProtection="1">
      <alignment horizontal="center" wrapText="1"/>
      <protection locked="0"/>
    </xf>
    <xf numFmtId="2" fontId="5" fillId="8" borderId="0" xfId="0" applyNumberFormat="1" applyFont="1" applyFill="1" applyAlignment="1">
      <alignment horizontal="center"/>
    </xf>
    <xf numFmtId="0" fontId="3" fillId="18" borderId="9" xfId="0" applyFont="1" applyFill="1" applyBorder="1" applyAlignment="1" applyProtection="1">
      <alignment horizontal="center"/>
      <protection locked="0"/>
    </xf>
    <xf numFmtId="0" fontId="3" fillId="18" borderId="1" xfId="0" applyFont="1" applyFill="1" applyBorder="1" applyAlignment="1" applyProtection="1">
      <alignment horizontal="center"/>
      <protection locked="0"/>
    </xf>
    <xf numFmtId="0" fontId="6" fillId="18" borderId="9" xfId="0" applyFont="1" applyFill="1" applyBorder="1" applyAlignment="1" applyProtection="1">
      <alignment horizontal="center"/>
      <protection locked="0"/>
    </xf>
    <xf numFmtId="0" fontId="24" fillId="0" borderId="0" xfId="0" applyFont="1" applyAlignment="1">
      <alignment vertical="center" wrapText="1"/>
    </xf>
    <xf numFmtId="0" fontId="3" fillId="0" borderId="0" xfId="0" applyFont="1" applyAlignment="1">
      <alignment horizontal="left" wrapText="1"/>
    </xf>
    <xf numFmtId="0" fontId="3" fillId="0" borderId="1" xfId="0" applyFont="1" applyBorder="1" applyAlignment="1" applyProtection="1">
      <alignment horizontal="left" wrapText="1"/>
      <protection locked="0"/>
    </xf>
    <xf numFmtId="0" fontId="38" fillId="0" borderId="0" xfId="0" applyFont="1"/>
    <xf numFmtId="0" fontId="11" fillId="0" borderId="0" xfId="0" applyFont="1" applyAlignment="1">
      <alignment horizontal="center" vertical="top"/>
    </xf>
    <xf numFmtId="0" fontId="9" fillId="0" borderId="0" xfId="0" applyFont="1" applyAlignment="1">
      <alignment wrapText="1"/>
    </xf>
    <xf numFmtId="167" fontId="11" fillId="0" borderId="0" xfId="0" applyNumberFormat="1" applyFont="1" applyAlignment="1">
      <alignment wrapText="1"/>
    </xf>
    <xf numFmtId="167" fontId="9" fillId="0" borderId="4" xfId="0" applyNumberFormat="1" applyFont="1" applyBorder="1"/>
    <xf numFmtId="167" fontId="9" fillId="0" borderId="0" xfId="0" applyNumberFormat="1" applyFont="1"/>
    <xf numFmtId="168" fontId="0" fillId="0" borderId="0" xfId="0" applyNumberFormat="1"/>
    <xf numFmtId="0" fontId="9" fillId="0" borderId="0" xfId="0" applyFont="1" applyAlignment="1">
      <alignment horizontal="right" wrapText="1"/>
    </xf>
    <xf numFmtId="167" fontId="9" fillId="0" borderId="0" xfId="0" applyNumberFormat="1" applyFont="1" applyAlignment="1">
      <alignment wrapText="1"/>
    </xf>
    <xf numFmtId="167" fontId="11" fillId="0" borderId="0" xfId="0" applyNumberFormat="1" applyFont="1"/>
    <xf numFmtId="167" fontId="9" fillId="0" borderId="0" xfId="0" applyNumberFormat="1" applyFont="1" applyAlignment="1">
      <alignment horizontal="right" wrapText="1"/>
    </xf>
    <xf numFmtId="0" fontId="9" fillId="0" borderId="1" xfId="0" applyFont="1" applyBorder="1"/>
    <xf numFmtId="0" fontId="0" fillId="0" borderId="12" xfId="0" applyBorder="1"/>
    <xf numFmtId="0" fontId="9" fillId="0" borderId="12" xfId="0" applyFont="1" applyBorder="1"/>
    <xf numFmtId="2" fontId="11" fillId="0" borderId="0" xfId="0" applyNumberFormat="1" applyFont="1"/>
    <xf numFmtId="2" fontId="0" fillId="0" borderId="0" xfId="0" applyNumberFormat="1"/>
    <xf numFmtId="17" fontId="9" fillId="4" borderId="1" xfId="0" applyNumberFormat="1" applyFont="1" applyFill="1" applyBorder="1" applyAlignment="1">
      <alignment horizontal="center"/>
    </xf>
    <xf numFmtId="37" fontId="11" fillId="0" borderId="0" xfId="0" applyNumberFormat="1" applyFont="1"/>
    <xf numFmtId="43" fontId="9" fillId="9" borderId="1" xfId="0" applyNumberFormat="1" applyFont="1" applyFill="1" applyBorder="1" applyProtection="1">
      <protection locked="0"/>
    </xf>
    <xf numFmtId="171" fontId="9" fillId="0" borderId="52" xfId="35" applyNumberFormat="1" applyFont="1" applyBorder="1"/>
    <xf numFmtId="2" fontId="14" fillId="0" borderId="0" xfId="0" applyNumberFormat="1" applyFont="1"/>
    <xf numFmtId="0" fontId="9" fillId="0" borderId="0" xfId="0" applyFont="1" applyAlignment="1">
      <alignment horizontal="center"/>
    </xf>
    <xf numFmtId="39" fontId="9" fillId="0" borderId="0" xfId="0" applyNumberFormat="1" applyFont="1"/>
    <xf numFmtId="43" fontId="9" fillId="0" borderId="0" xfId="35" applyFont="1" applyFill="1" applyBorder="1" applyProtection="1"/>
    <xf numFmtId="43" fontId="11" fillId="0" borderId="0" xfId="35" applyFont="1" applyAlignment="1" applyProtection="1"/>
    <xf numFmtId="43" fontId="11" fillId="0" borderId="0" xfId="0" applyNumberFormat="1" applyFont="1"/>
    <xf numFmtId="0" fontId="11" fillId="0" borderId="0" xfId="35" applyNumberFormat="1" applyFont="1" applyAlignment="1" applyProtection="1"/>
    <xf numFmtId="166" fontId="11" fillId="0" borderId="0" xfId="35" applyNumberFormat="1" applyFont="1" applyAlignment="1" applyProtection="1"/>
    <xf numFmtId="0" fontId="11" fillId="0" borderId="0" xfId="35" applyNumberFormat="1" applyFont="1" applyAlignment="1">
      <alignment horizontal="center"/>
    </xf>
    <xf numFmtId="0" fontId="9" fillId="0" borderId="4" xfId="0" applyFont="1" applyBorder="1"/>
    <xf numFmtId="43" fontId="9" fillId="0" borderId="4" xfId="35" applyFont="1" applyFill="1" applyBorder="1" applyProtection="1"/>
    <xf numFmtId="43" fontId="11" fillId="0" borderId="0" xfId="35" applyFont="1" applyProtection="1"/>
    <xf numFmtId="2" fontId="9" fillId="0" borderId="0" xfId="0" applyNumberFormat="1" applyFont="1" applyAlignment="1">
      <alignment horizontal="right" wrapText="1"/>
    </xf>
    <xf numFmtId="2" fontId="9" fillId="0" borderId="4" xfId="35" applyNumberFormat="1" applyFont="1" applyFill="1" applyBorder="1" applyProtection="1"/>
    <xf numFmtId="2" fontId="39" fillId="0" borderId="0" xfId="35" applyNumberFormat="1" applyFont="1" applyFill="1" applyProtection="1"/>
    <xf numFmtId="2" fontId="11" fillId="0" borderId="0" xfId="35" applyNumberFormat="1" applyFont="1" applyProtection="1"/>
    <xf numFmtId="2" fontId="11" fillId="0" borderId="0" xfId="35" applyNumberFormat="1" applyFont="1" applyFill="1" applyProtection="1"/>
    <xf numFmtId="2" fontId="9" fillId="0" borderId="0" xfId="35" applyNumberFormat="1" applyFont="1" applyFill="1" applyBorder="1" applyProtection="1"/>
    <xf numFmtId="2" fontId="9" fillId="0" borderId="0" xfId="0" applyNumberFormat="1" applyFont="1"/>
    <xf numFmtId="0" fontId="9" fillId="0" borderId="0" xfId="0" applyFont="1" applyAlignment="1">
      <alignment vertical="top" wrapText="1"/>
    </xf>
    <xf numFmtId="0" fontId="0" fillId="0" borderId="0" xfId="0" applyAlignment="1">
      <alignment vertical="top" wrapText="1"/>
    </xf>
    <xf numFmtId="0" fontId="9" fillId="0" borderId="0" xfId="35" applyNumberFormat="1" applyFont="1" applyFill="1" applyProtection="1"/>
    <xf numFmtId="0" fontId="9" fillId="0" borderId="0" xfId="35" applyNumberFormat="1" applyFont="1" applyBorder="1" applyAlignment="1"/>
    <xf numFmtId="0" fontId="9" fillId="0" borderId="0" xfId="0" applyFont="1" applyProtection="1">
      <protection locked="0"/>
    </xf>
    <xf numFmtId="9" fontId="0" fillId="0" borderId="0" xfId="0" applyNumberFormat="1"/>
    <xf numFmtId="43" fontId="0" fillId="9" borderId="1" xfId="0" applyNumberFormat="1" applyFill="1" applyBorder="1" applyProtection="1">
      <protection locked="0"/>
    </xf>
    <xf numFmtId="43" fontId="3" fillId="9" borderId="1" xfId="0" applyNumberFormat="1" applyFont="1" applyFill="1" applyBorder="1" applyProtection="1">
      <protection locked="0"/>
    </xf>
    <xf numFmtId="0" fontId="9" fillId="0" borderId="4" xfId="0" applyFont="1" applyBorder="1" applyProtection="1">
      <protection locked="0"/>
    </xf>
    <xf numFmtId="43" fontId="9" fillId="0" borderId="4" xfId="0" applyNumberFormat="1" applyFont="1" applyBorder="1" applyProtection="1">
      <protection locked="0"/>
    </xf>
    <xf numFmtId="171" fontId="3" fillId="0" borderId="0" xfId="0" applyNumberFormat="1" applyFont="1"/>
    <xf numFmtId="171" fontId="9" fillId="0" borderId="4" xfId="0" applyNumberFormat="1" applyFont="1" applyBorder="1" applyProtection="1">
      <protection locked="0"/>
    </xf>
    <xf numFmtId="0" fontId="0" fillId="0" borderId="1" xfId="0" applyBorder="1"/>
    <xf numFmtId="0" fontId="3" fillId="0" borderId="24" xfId="0" applyFont="1" applyBorder="1"/>
    <xf numFmtId="0" fontId="9" fillId="0" borderId="5" xfId="0" applyFont="1" applyBorder="1" applyAlignment="1">
      <alignment horizontal="center"/>
    </xf>
    <xf numFmtId="0" fontId="9" fillId="0" borderId="5" xfId="0" applyFont="1" applyBorder="1" applyAlignment="1">
      <alignment horizontal="center" wrapText="1"/>
    </xf>
    <xf numFmtId="0" fontId="5" fillId="0" borderId="0" xfId="35" applyNumberFormat="1" applyFont="1" applyFill="1" applyProtection="1"/>
    <xf numFmtId="171" fontId="0" fillId="0" borderId="0" xfId="0" applyNumberFormat="1"/>
    <xf numFmtId="0" fontId="9" fillId="0" borderId="0" xfId="0" applyFont="1" applyAlignment="1">
      <alignment horizontal="left" wrapText="1"/>
    </xf>
    <xf numFmtId="0" fontId="20" fillId="12" borderId="15" xfId="0" applyFont="1" applyFill="1" applyBorder="1"/>
    <xf numFmtId="0" fontId="0" fillId="12" borderId="7" xfId="0" applyFill="1" applyBorder="1" applyProtection="1">
      <protection locked="0"/>
    </xf>
    <xf numFmtId="0" fontId="0" fillId="0" borderId="0" xfId="0" applyAlignment="1" applyProtection="1">
      <alignment vertical="center" wrapText="1"/>
      <protection locked="0"/>
    </xf>
    <xf numFmtId="0" fontId="0" fillId="0" borderId="45" xfId="0" applyBorder="1"/>
    <xf numFmtId="0" fontId="3" fillId="0" borderId="21" xfId="0" applyFont="1" applyBorder="1"/>
    <xf numFmtId="0" fontId="25" fillId="0" borderId="19" xfId="0" applyFont="1" applyBorder="1" applyAlignment="1">
      <alignment horizontal="center" wrapText="1"/>
    </xf>
    <xf numFmtId="0" fontId="24" fillId="0" borderId="47" xfId="0" applyFont="1" applyBorder="1" applyAlignment="1">
      <alignment horizontal="center" wrapText="1"/>
    </xf>
    <xf numFmtId="0" fontId="24" fillId="0" borderId="47" xfId="0" applyFont="1" applyBorder="1" applyAlignment="1">
      <alignment horizontal="center" vertical="top" wrapText="1"/>
    </xf>
    <xf numFmtId="10" fontId="24" fillId="0" borderId="1" xfId="0" applyNumberFormat="1" applyFont="1" applyBorder="1"/>
    <xf numFmtId="9" fontId="24" fillId="0" borderId="1" xfId="0" applyNumberFormat="1" applyFont="1" applyBorder="1"/>
    <xf numFmtId="0" fontId="25" fillId="0" borderId="1" xfId="0" applyFont="1" applyBorder="1"/>
    <xf numFmtId="0" fontId="5" fillId="3" borderId="35" xfId="0" applyFont="1" applyFill="1" applyBorder="1" applyAlignment="1">
      <alignment horizontal="left" vertical="center"/>
    </xf>
    <xf numFmtId="10"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10" fontId="3" fillId="0" borderId="1" xfId="0" applyNumberFormat="1" applyFont="1" applyBorder="1" applyAlignment="1">
      <alignment horizontal="center" vertical="center"/>
    </xf>
    <xf numFmtId="2" fontId="3" fillId="3" borderId="3" xfId="0" applyNumberFormat="1" applyFont="1" applyFill="1" applyBorder="1" applyAlignment="1">
      <alignment horizontal="center" vertical="center"/>
    </xf>
    <xf numFmtId="0" fontId="18" fillId="5" borderId="1" xfId="0" applyFont="1" applyFill="1" applyBorder="1" applyAlignment="1">
      <alignment horizontal="center" vertical="center"/>
    </xf>
    <xf numFmtId="0" fontId="5" fillId="0" borderId="35" xfId="0" applyFont="1" applyBorder="1" applyAlignment="1">
      <alignment horizontal="center" vertical="center" wrapText="1"/>
    </xf>
    <xf numFmtId="0" fontId="5" fillId="16" borderId="36" xfId="0" applyFont="1" applyFill="1" applyBorder="1" applyAlignment="1">
      <alignment horizontal="center" vertical="center" wrapText="1"/>
    </xf>
    <xf numFmtId="0" fontId="3" fillId="0" borderId="0" xfId="0" applyFont="1" applyAlignment="1">
      <alignment horizontal="right"/>
    </xf>
    <xf numFmtId="0" fontId="3" fillId="3" borderId="0" xfId="0" applyFont="1" applyFill="1"/>
    <xf numFmtId="4" fontId="6" fillId="3" borderId="38"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18" fillId="5" borderId="36" xfId="0" applyFont="1" applyFill="1" applyBorder="1" applyAlignment="1">
      <alignment horizontal="center" vertical="center" wrapText="1"/>
    </xf>
    <xf numFmtId="0" fontId="20" fillId="0" borderId="37" xfId="0" applyFont="1" applyBorder="1" applyAlignment="1">
      <alignment horizontal="left" vertical="center"/>
    </xf>
    <xf numFmtId="10" fontId="45" fillId="0" borderId="38" xfId="0" applyNumberFormat="1" applyFont="1" applyBorder="1" applyAlignment="1">
      <alignment horizontal="center" vertical="center"/>
    </xf>
    <xf numFmtId="2" fontId="17" fillId="0" borderId="38" xfId="0" applyNumberFormat="1" applyFont="1" applyBorder="1" applyAlignment="1">
      <alignment horizontal="center" vertical="center"/>
    </xf>
    <xf numFmtId="2" fontId="63" fillId="9" borderId="39" xfId="5" applyNumberFormat="1" applyFont="1" applyFill="1" applyBorder="1" applyAlignment="1" applyProtection="1">
      <alignment horizontal="center" vertical="center" wrapText="1"/>
    </xf>
    <xf numFmtId="0" fontId="5" fillId="0" borderId="55" xfId="0" applyFont="1" applyBorder="1" applyAlignment="1">
      <alignment horizontal="left" vertical="center"/>
    </xf>
    <xf numFmtId="10" fontId="19" fillId="3" borderId="16" xfId="0" applyNumberFormat="1" applyFont="1" applyFill="1" applyBorder="1" applyAlignment="1">
      <alignment horizontal="center" vertical="center"/>
    </xf>
    <xf numFmtId="4" fontId="6" fillId="0" borderId="16" xfId="0" applyNumberFormat="1" applyFont="1" applyBorder="1" applyAlignment="1">
      <alignment horizontal="center" vertical="center"/>
    </xf>
    <xf numFmtId="4" fontId="17" fillId="3" borderId="17" xfId="0" applyNumberFormat="1" applyFont="1" applyFill="1" applyBorder="1" applyAlignment="1">
      <alignment horizontal="center" vertical="center"/>
    </xf>
    <xf numFmtId="164" fontId="19" fillId="3" borderId="18" xfId="5" applyNumberFormat="1" applyFont="1" applyFill="1" applyBorder="1" applyAlignment="1" applyProtection="1">
      <alignment horizontal="center" vertical="center"/>
    </xf>
    <xf numFmtId="2" fontId="5" fillId="3" borderId="56" xfId="5" applyNumberFormat="1" applyFont="1" applyFill="1" applyBorder="1" applyAlignment="1" applyProtection="1">
      <alignment horizontal="center" vertical="center" wrapText="1"/>
    </xf>
    <xf numFmtId="10" fontId="6" fillId="0" borderId="1" xfId="5" applyNumberFormat="1" applyFont="1" applyFill="1" applyBorder="1" applyAlignment="1" applyProtection="1">
      <alignment horizontal="center" vertical="center" wrapText="1"/>
    </xf>
    <xf numFmtId="49" fontId="17" fillId="0" borderId="1" xfId="0" applyNumberFormat="1" applyFont="1" applyBorder="1" applyAlignment="1">
      <alignment horizontal="center" vertical="center"/>
    </xf>
    <xf numFmtId="0" fontId="5" fillId="2" borderId="0" xfId="0" applyFont="1" applyFill="1" applyAlignment="1" applyProtection="1">
      <alignment horizontal="left"/>
      <protection locked="0"/>
    </xf>
    <xf numFmtId="0" fontId="3" fillId="0" borderId="1" xfId="0" applyFont="1" applyBorder="1"/>
    <xf numFmtId="0" fontId="5" fillId="0" borderId="1" xfId="0" applyFont="1" applyBorder="1" applyAlignment="1">
      <alignment horizontal="center" wrapText="1"/>
    </xf>
    <xf numFmtId="0" fontId="61" fillId="0" borderId="0" xfId="36" applyFont="1"/>
    <xf numFmtId="0" fontId="64" fillId="0" borderId="0" xfId="36" applyFont="1"/>
    <xf numFmtId="0" fontId="24" fillId="0" borderId="1" xfId="0" applyFont="1" applyBorder="1" applyAlignment="1">
      <alignment wrapText="1"/>
    </xf>
    <xf numFmtId="0" fontId="24" fillId="0" borderId="19" xfId="0" applyFont="1" applyBorder="1" applyAlignment="1">
      <alignment horizontal="center" wrapText="1"/>
    </xf>
    <xf numFmtId="0" fontId="24" fillId="0" borderId="0" xfId="0" applyFont="1" applyAlignment="1">
      <alignment horizontal="center" vertical="top" wrapText="1"/>
    </xf>
    <xf numFmtId="0" fontId="9" fillId="0" borderId="4" xfId="0" applyFont="1" applyBorder="1" applyAlignment="1">
      <alignment horizontal="center"/>
    </xf>
    <xf numFmtId="0" fontId="9" fillId="0" borderId="0" xfId="0" applyFont="1" applyAlignment="1">
      <alignment horizontal="left" wrapText="1"/>
    </xf>
    <xf numFmtId="0" fontId="9" fillId="0" borderId="12" xfId="0" applyFont="1" applyBorder="1" applyAlignment="1">
      <alignment horizontal="center"/>
    </xf>
    <xf numFmtId="0" fontId="9" fillId="0" borderId="20" xfId="0" applyFont="1" applyBorder="1" applyAlignment="1">
      <alignment horizontal="center"/>
    </xf>
    <xf numFmtId="0" fontId="11" fillId="0" borderId="0" xfId="0" applyFont="1" applyAlignment="1">
      <alignment horizontal="left" vertical="top" wrapText="1"/>
    </xf>
    <xf numFmtId="0" fontId="4" fillId="0" borderId="29" xfId="0" applyFont="1" applyBorder="1" applyAlignment="1">
      <alignment horizontal="center"/>
    </xf>
    <xf numFmtId="0" fontId="4" fillId="0" borderId="0" xfId="0" applyFont="1" applyAlignment="1">
      <alignment horizontal="center"/>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xf numFmtId="0" fontId="3" fillId="0" borderId="46" xfId="0" applyFont="1" applyBorder="1" applyAlignment="1">
      <alignment horizontal="center" wrapText="1"/>
    </xf>
    <xf numFmtId="0" fontId="0" fillId="0" borderId="46" xfId="0" applyBorder="1" applyAlignment="1">
      <alignment horizontal="center" wrapText="1"/>
    </xf>
    <xf numFmtId="0" fontId="9" fillId="0" borderId="0" xfId="0" applyFont="1" applyAlignment="1">
      <alignment horizontal="center" wrapText="1"/>
    </xf>
    <xf numFmtId="0" fontId="0" fillId="0" borderId="0" xfId="0" applyAlignment="1">
      <alignment horizontal="center" wrapText="1"/>
    </xf>
    <xf numFmtId="0" fontId="12" fillId="3" borderId="3" xfId="0" applyFont="1" applyFill="1" applyBorder="1" applyAlignment="1">
      <alignment horizontal="center" vertical="center" wrapText="1"/>
    </xf>
    <xf numFmtId="0" fontId="11" fillId="0" borderId="12" xfId="0" applyFont="1" applyBorder="1" applyAlignment="1">
      <alignment horizontal="center" vertical="center"/>
    </xf>
    <xf numFmtId="0" fontId="5" fillId="0" borderId="1" xfId="0" applyFont="1" applyBorder="1"/>
    <xf numFmtId="0" fontId="9" fillId="3" borderId="42" xfId="0" applyFont="1" applyFill="1" applyBorder="1" applyAlignment="1">
      <alignment horizontal="center" vertical="center" wrapText="1"/>
    </xf>
    <xf numFmtId="0" fontId="11" fillId="0" borderId="43" xfId="0" applyFont="1" applyBorder="1" applyAlignment="1">
      <alignment horizontal="center" vertical="center" wrapText="1"/>
    </xf>
    <xf numFmtId="0" fontId="0" fillId="0" borderId="40" xfId="0" applyBorder="1" applyAlignment="1">
      <alignment horizontal="center" wrapText="1"/>
    </xf>
    <xf numFmtId="0" fontId="9" fillId="3" borderId="45" xfId="0" applyFont="1" applyFill="1" applyBorder="1" applyAlignment="1">
      <alignment horizontal="center" vertical="center" wrapText="1"/>
    </xf>
    <xf numFmtId="0" fontId="0" fillId="0" borderId="46" xfId="0" applyBorder="1" applyAlignment="1">
      <alignment wrapText="1"/>
    </xf>
    <xf numFmtId="0" fontId="0" fillId="0" borderId="23" xfId="0" applyBorder="1" applyAlignment="1">
      <alignment wrapText="1"/>
    </xf>
    <xf numFmtId="39" fontId="3" fillId="21" borderId="3" xfId="1" applyNumberFormat="1" applyFont="1" applyFill="1" applyBorder="1" applyAlignment="1" applyProtection="1">
      <alignment horizontal="center" vertical="center" wrapText="1"/>
    </xf>
    <xf numFmtId="39" fontId="3" fillId="21" borderId="9" xfId="1" applyNumberFormat="1" applyFont="1" applyFill="1" applyBorder="1" applyAlignment="1" applyProtection="1">
      <alignment horizontal="center" vertical="center" wrapText="1"/>
    </xf>
    <xf numFmtId="0" fontId="12" fillId="3" borderId="0" xfId="0" applyFont="1" applyFill="1"/>
    <xf numFmtId="0" fontId="0" fillId="3" borderId="0" xfId="0" applyFill="1"/>
    <xf numFmtId="0" fontId="5" fillId="3" borderId="29" xfId="0" applyFont="1" applyFill="1" applyBorder="1" applyAlignment="1">
      <alignment horizontal="left" vertical="center" wrapText="1"/>
    </xf>
    <xf numFmtId="0" fontId="5" fillId="0" borderId="3" xfId="0" applyFont="1"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16" fillId="0" borderId="1" xfId="0" applyFont="1" applyBorder="1" applyAlignment="1">
      <alignment horizontal="left" vertical="center" wrapText="1"/>
    </xf>
    <xf numFmtId="0" fontId="0" fillId="0" borderId="1" xfId="0" applyBorder="1" applyAlignment="1">
      <alignment horizontal="left" vertical="center" wrapText="1"/>
    </xf>
    <xf numFmtId="0" fontId="9"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0" fillId="3" borderId="1" xfId="0" applyFill="1" applyBorder="1"/>
    <xf numFmtId="0" fontId="16" fillId="0" borderId="6" xfId="0" applyFont="1" applyBorder="1" applyAlignment="1">
      <alignment horizontal="left" vertical="center" wrapText="1"/>
    </xf>
    <xf numFmtId="0" fontId="0" fillId="0" borderId="6" xfId="0" applyBorder="1" applyAlignment="1">
      <alignment horizontal="left" vertical="center" wrapText="1"/>
    </xf>
    <xf numFmtId="17" fontId="16" fillId="0" borderId="1" xfId="0" applyNumberFormat="1" applyFont="1" applyBorder="1" applyAlignment="1">
      <alignment horizontal="center" vertical="center" wrapText="1"/>
    </xf>
    <xf numFmtId="0" fontId="0" fillId="0" borderId="1" xfId="0" applyBorder="1" applyAlignment="1">
      <alignment wrapText="1"/>
    </xf>
    <xf numFmtId="0" fontId="3" fillId="0" borderId="1" xfId="0" applyFont="1" applyBorder="1" applyAlignment="1">
      <alignment horizontal="left" vertical="center" wrapText="1"/>
    </xf>
    <xf numFmtId="0" fontId="6" fillId="6" borderId="0" xfId="0" applyFont="1" applyFill="1" applyAlignment="1">
      <alignment horizontal="left" vertical="center" wrapText="1" indent="3"/>
    </xf>
    <xf numFmtId="0" fontId="6" fillId="0" borderId="0" xfId="0" applyFont="1" applyAlignment="1">
      <alignment horizontal="left" indent="3"/>
    </xf>
    <xf numFmtId="39" fontId="5" fillId="9" borderId="1" xfId="1" applyNumberFormat="1" applyFont="1" applyFill="1" applyBorder="1" applyAlignment="1" applyProtection="1">
      <alignment horizontal="center" vertical="center" wrapText="1"/>
    </xf>
    <xf numFmtId="39" fontId="5" fillId="9" borderId="1" xfId="0" applyNumberFormat="1" applyFont="1" applyFill="1" applyBorder="1" applyAlignment="1">
      <alignment horizontal="center" vertical="center" wrapText="1"/>
    </xf>
    <xf numFmtId="0" fontId="5" fillId="0" borderId="49"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50" fillId="15" borderId="0" xfId="0" applyFont="1" applyFill="1" applyAlignment="1">
      <alignment vertical="center" wrapText="1"/>
    </xf>
    <xf numFmtId="0" fontId="9"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0" fillId="0" borderId="32" xfId="0" applyBorder="1" applyAlignment="1">
      <alignment horizontal="center" wrapText="1"/>
    </xf>
    <xf numFmtId="0" fontId="9" fillId="0" borderId="45" xfId="0" applyFont="1" applyBorder="1" applyAlignment="1">
      <alignment horizontal="center" wrapText="1"/>
    </xf>
    <xf numFmtId="0" fontId="9" fillId="0" borderId="46" xfId="0" applyFont="1" applyBorder="1" applyAlignment="1">
      <alignment horizontal="center" wrapText="1"/>
    </xf>
    <xf numFmtId="0" fontId="6" fillId="0" borderId="0" xfId="0" applyFont="1" applyAlignment="1">
      <alignment horizontal="left" vertical="center" wrapText="1" indent="3"/>
    </xf>
    <xf numFmtId="0" fontId="9" fillId="0" borderId="42" xfId="0" applyFont="1" applyBorder="1" applyAlignment="1">
      <alignment horizontal="center" vertical="center" wrapText="1"/>
    </xf>
    <xf numFmtId="0" fontId="0" fillId="0" borderId="43" xfId="0" applyBorder="1"/>
    <xf numFmtId="0" fontId="16" fillId="0" borderId="35" xfId="0" applyFont="1" applyBorder="1" applyAlignment="1">
      <alignment horizontal="left" vertical="center" wrapText="1"/>
    </xf>
    <xf numFmtId="0" fontId="5" fillId="0" borderId="35" xfId="0" applyFont="1" applyBorder="1"/>
    <xf numFmtId="0" fontId="9" fillId="3" borderId="19"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12" fillId="3" borderId="19" xfId="0" applyFont="1" applyFill="1" applyBorder="1" applyAlignment="1">
      <alignment horizontal="center" vertical="center" wrapText="1"/>
    </xf>
    <xf numFmtId="0" fontId="5" fillId="0" borderId="35" xfId="0" applyFont="1" applyBorder="1" applyAlignment="1">
      <alignment horizontal="left" vertical="center" wrapText="1"/>
    </xf>
    <xf numFmtId="0" fontId="36" fillId="2" borderId="17" xfId="0" applyFont="1" applyFill="1" applyBorder="1" applyAlignment="1">
      <alignment horizontal="center" wrapText="1"/>
    </xf>
    <xf numFmtId="0" fontId="36" fillId="2" borderId="18" xfId="0" applyFont="1" applyFill="1" applyBorder="1" applyAlignment="1">
      <alignment horizontal="center" wrapText="1"/>
    </xf>
    <xf numFmtId="0" fontId="36" fillId="2" borderId="2" xfId="0" applyFont="1" applyFill="1" applyBorder="1" applyAlignment="1">
      <alignment horizontal="center" wrapText="1"/>
    </xf>
    <xf numFmtId="0" fontId="36" fillId="2" borderId="8" xfId="0" applyFont="1" applyFill="1" applyBorder="1" applyAlignment="1">
      <alignment horizontal="center" wrapText="1"/>
    </xf>
    <xf numFmtId="0" fontId="9" fillId="0" borderId="0" xfId="0" applyFont="1" applyProtection="1">
      <protection locked="0"/>
    </xf>
    <xf numFmtId="0" fontId="0" fillId="0" borderId="0" xfId="0" applyProtection="1">
      <protection locked="0"/>
    </xf>
    <xf numFmtId="0" fontId="0" fillId="0" borderId="24" xfId="0" applyBorder="1"/>
    <xf numFmtId="0" fontId="5" fillId="10" borderId="21" xfId="0" applyFont="1" applyFill="1" applyBorder="1" applyProtection="1">
      <protection locked="0"/>
    </xf>
    <xf numFmtId="0" fontId="5" fillId="10" borderId="0" xfId="0" applyFont="1" applyFill="1" applyProtection="1">
      <protection locked="0"/>
    </xf>
    <xf numFmtId="0" fontId="0" fillId="0" borderId="0" xfId="0"/>
    <xf numFmtId="0" fontId="9" fillId="0" borderId="0" xfId="0" applyFont="1" applyAlignment="1" applyProtection="1">
      <alignment wrapText="1"/>
      <protection locked="0"/>
    </xf>
    <xf numFmtId="0" fontId="0" fillId="0" borderId="0" xfId="0" applyAlignment="1">
      <alignment wrapText="1"/>
    </xf>
    <xf numFmtId="0" fontId="0" fillId="0" borderId="24" xfId="0" applyBorder="1" applyAlignment="1">
      <alignment wrapText="1"/>
    </xf>
    <xf numFmtId="0" fontId="0" fillId="0" borderId="18" xfId="0" applyBorder="1" applyAlignment="1">
      <alignment horizontal="center" wrapText="1"/>
    </xf>
    <xf numFmtId="0" fontId="5" fillId="0" borderId="20" xfId="0" applyFont="1" applyBorder="1" applyAlignment="1">
      <alignment horizontal="center"/>
    </xf>
    <xf numFmtId="0" fontId="0" fillId="0" borderId="0" xfId="0" applyAlignment="1">
      <alignment horizontal="left"/>
    </xf>
  </cellXfs>
  <cellStyles count="37">
    <cellStyle name="Actual Date" xfId="17" xr:uid="{00000000-0005-0000-0000-000000000000}"/>
    <cellStyle name="Comma" xfId="1" builtinId="3"/>
    <cellStyle name="Comma 2" xfId="7" xr:uid="{00000000-0005-0000-0000-000002000000}"/>
    <cellStyle name="Comma 2 2" xfId="2" xr:uid="{00000000-0005-0000-0000-000003000000}"/>
    <cellStyle name="Comma 2 2 2" xfId="35" xr:uid="{00000000-0005-0000-0000-000004000000}"/>
    <cellStyle name="Comma 2 3" xfId="18" xr:uid="{00000000-0005-0000-0000-000005000000}"/>
    <cellStyle name="Currency 2" xfId="16" xr:uid="{00000000-0005-0000-0000-000006000000}"/>
    <cellStyle name="Date" xfId="19" xr:uid="{00000000-0005-0000-0000-000007000000}"/>
    <cellStyle name="Date Long" xfId="12" xr:uid="{00000000-0005-0000-0000-000008000000}"/>
    <cellStyle name="Date Short" xfId="13" xr:uid="{00000000-0005-0000-0000-000009000000}"/>
    <cellStyle name="Fixed" xfId="20" xr:uid="{00000000-0005-0000-0000-00000A000000}"/>
    <cellStyle name="Grey" xfId="21" xr:uid="{00000000-0005-0000-0000-00000B000000}"/>
    <cellStyle name="HEADER" xfId="22" xr:uid="{00000000-0005-0000-0000-00000C000000}"/>
    <cellStyle name="Heading1" xfId="23" xr:uid="{00000000-0005-0000-0000-00000D000000}"/>
    <cellStyle name="Heading2" xfId="24" xr:uid="{00000000-0005-0000-0000-00000E000000}"/>
    <cellStyle name="HIGHLIGHT" xfId="25" xr:uid="{00000000-0005-0000-0000-00000F000000}"/>
    <cellStyle name="Hyperlink" xfId="3" builtinId="8"/>
    <cellStyle name="Input [yellow]" xfId="26" xr:uid="{00000000-0005-0000-0000-000011000000}"/>
    <cellStyle name="no dec" xfId="27" xr:uid="{00000000-0005-0000-0000-000012000000}"/>
    <cellStyle name="Normal" xfId="0" builtinId="0"/>
    <cellStyle name="Normal - Style1" xfId="28" xr:uid="{00000000-0005-0000-0000-000014000000}"/>
    <cellStyle name="Normal 2" xfId="8" xr:uid="{00000000-0005-0000-0000-000015000000}"/>
    <cellStyle name="Normal 2 2" xfId="15" xr:uid="{00000000-0005-0000-0000-000016000000}"/>
    <cellStyle name="Normal 2 4" xfId="36" xr:uid="{D929D255-A198-4985-90BA-AB6573FF25E6}"/>
    <cellStyle name="Normal 3" xfId="9" xr:uid="{00000000-0005-0000-0000-000017000000}"/>
    <cellStyle name="Normal 3 2" xfId="11" xr:uid="{00000000-0005-0000-0000-000018000000}"/>
    <cellStyle name="Normal 4" xfId="6" xr:uid="{00000000-0005-0000-0000-000019000000}"/>
    <cellStyle name="Normal 6" xfId="10" xr:uid="{00000000-0005-0000-0000-00001A000000}"/>
    <cellStyle name="Normal 9" xfId="4" xr:uid="{00000000-0005-0000-0000-00001B000000}"/>
    <cellStyle name="Percent" xfId="5" builtinId="5"/>
    <cellStyle name="Percent (0)" xfId="14" xr:uid="{00000000-0005-0000-0000-00001D000000}"/>
    <cellStyle name="Percent [2]" xfId="29" xr:uid="{00000000-0005-0000-0000-00001E000000}"/>
    <cellStyle name="Percent 2" xfId="33" xr:uid="{00000000-0005-0000-0000-00001F000000}"/>
    <cellStyle name="Percent 3" xfId="34" xr:uid="{00000000-0005-0000-0000-000020000000}"/>
    <cellStyle name="Unprot" xfId="30" xr:uid="{00000000-0005-0000-0000-000021000000}"/>
    <cellStyle name="Unprot$" xfId="31" xr:uid="{00000000-0005-0000-0000-000022000000}"/>
    <cellStyle name="Unprotect" xfId="32" xr:uid="{00000000-0005-0000-0000-000023000000}"/>
  </cellStyles>
  <dxfs count="6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CCFFFF"/>
      <color rgb="FFFFFF99"/>
      <color rgb="FFCCFFCC"/>
      <color rgb="FF99FFCC"/>
      <color rgb="FF0000FF"/>
      <color rgb="FFFFFFCC"/>
      <color rgb="FFFFFF66"/>
      <color rgb="FF99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147</xdr:row>
          <xdr:rowOff>22860</xdr:rowOff>
        </xdr:from>
        <xdr:to>
          <xdr:col>0</xdr:col>
          <xdr:colOff>5958840</xdr:colOff>
          <xdr:row>147</xdr:row>
          <xdr:rowOff>4457700</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178"/>
  <sheetViews>
    <sheetView showGridLines="0" topLeftCell="A164" workbookViewId="0">
      <selection activeCell="A170" sqref="A170"/>
    </sheetView>
  </sheetViews>
  <sheetFormatPr defaultColWidth="8.77734375" defaultRowHeight="13.2"/>
  <cols>
    <col min="1" max="1" width="135.77734375" style="254" customWidth="1"/>
    <col min="2" max="2" width="17.77734375" style="162" customWidth="1"/>
    <col min="3" max="16384" width="8.77734375" style="162"/>
  </cols>
  <sheetData>
    <row r="1" spans="1:2" ht="18" customHeight="1">
      <c r="A1" s="112">
        <v>44743</v>
      </c>
    </row>
    <row r="2" spans="1:2" ht="15.6">
      <c r="A2" s="113"/>
    </row>
    <row r="3" spans="1:2" ht="20.399999999999999">
      <c r="A3" s="114" t="s">
        <v>313</v>
      </c>
    </row>
    <row r="4" spans="1:2" ht="15.6">
      <c r="A4" s="115"/>
    </row>
    <row r="5" spans="1:2" ht="15.6">
      <c r="A5" s="113" t="s">
        <v>212</v>
      </c>
    </row>
    <row r="6" spans="1:2" ht="15.6">
      <c r="A6" s="116"/>
      <c r="B6" s="117"/>
    </row>
    <row r="7" spans="1:2" ht="15.6">
      <c r="A7" s="116" t="s">
        <v>620</v>
      </c>
      <c r="B7" s="117"/>
    </row>
    <row r="8" spans="1:2" ht="15.6">
      <c r="A8" s="116" t="str">
        <f>A33</f>
        <v>B.   Instructions for the Certification Sheet</v>
      </c>
      <c r="B8" s="117"/>
    </row>
    <row r="9" spans="1:2" ht="15.6">
      <c r="A9" s="116" t="str">
        <f>A48</f>
        <v>C.   LSE Allocations and ID and Local Area Sheet</v>
      </c>
      <c r="B9" s="117"/>
    </row>
    <row r="10" spans="1:2" ht="15.6">
      <c r="A10" s="116" t="str">
        <f>A74</f>
        <v>D.   Summary Tabs - Year Ahead and Month Ahead</v>
      </c>
      <c r="B10" s="117"/>
    </row>
    <row r="11" spans="1:2" ht="15.6">
      <c r="A11" s="116" t="str">
        <f>A118</f>
        <v>E.   Instructions for the Resource Reporting Worksheets</v>
      </c>
      <c r="B11" s="117"/>
    </row>
    <row r="12" spans="1:2" ht="15.6">
      <c r="A12" s="113"/>
    </row>
    <row r="13" spans="1:2" ht="17.399999999999999">
      <c r="A13" s="118" t="s">
        <v>220</v>
      </c>
    </row>
    <row r="14" spans="1:2" ht="110.25" customHeight="1">
      <c r="A14" s="113" t="s">
        <v>2505</v>
      </c>
    </row>
    <row r="15" spans="1:2" ht="15.6">
      <c r="A15" s="113"/>
    </row>
    <row r="16" spans="1:2" ht="62.4">
      <c r="A16" s="113" t="s">
        <v>969</v>
      </c>
    </row>
    <row r="17" spans="1:1" ht="15.6">
      <c r="A17" s="113"/>
    </row>
    <row r="18" spans="1:1" ht="15.6">
      <c r="A18" s="113" t="s">
        <v>722</v>
      </c>
    </row>
    <row r="20" spans="1:1" ht="46.8">
      <c r="A20" s="113" t="s">
        <v>2491</v>
      </c>
    </row>
    <row r="21" spans="1:1" ht="15.75" customHeight="1">
      <c r="A21" s="113"/>
    </row>
    <row r="22" spans="1:1" ht="80.25" customHeight="1">
      <c r="A22" s="113" t="s">
        <v>982</v>
      </c>
    </row>
    <row r="23" spans="1:1" ht="15.6">
      <c r="A23" s="113"/>
    </row>
    <row r="24" spans="1:1" ht="109.2">
      <c r="A24" s="113" t="s">
        <v>2476</v>
      </c>
    </row>
    <row r="25" spans="1:1" ht="15.6">
      <c r="A25" s="113"/>
    </row>
    <row r="26" spans="1:1" ht="140.4">
      <c r="A26" s="113" t="s">
        <v>2477</v>
      </c>
    </row>
    <row r="27" spans="1:1" ht="15.6">
      <c r="A27" s="113"/>
    </row>
    <row r="28" spans="1:1" ht="78.75" customHeight="1">
      <c r="A28" s="113" t="s">
        <v>2506</v>
      </c>
    </row>
    <row r="29" spans="1:1" ht="15.6">
      <c r="A29" s="113"/>
    </row>
    <row r="30" spans="1:1" ht="31.2">
      <c r="A30" s="113" t="s">
        <v>2507</v>
      </c>
    </row>
    <row r="31" spans="1:1" ht="14.25" customHeight="1">
      <c r="A31" s="113"/>
    </row>
    <row r="32" spans="1:1" ht="15.6">
      <c r="A32" s="113"/>
    </row>
    <row r="33" spans="1:1" ht="17.399999999999999">
      <c r="A33" s="118" t="s">
        <v>221</v>
      </c>
    </row>
    <row r="34" spans="1:1" ht="15.6">
      <c r="A34" s="116" t="s">
        <v>519</v>
      </c>
    </row>
    <row r="35" spans="1:1" ht="15.6">
      <c r="A35" s="116"/>
    </row>
    <row r="36" spans="1:1" ht="31.2">
      <c r="A36" s="116" t="s">
        <v>356</v>
      </c>
    </row>
    <row r="37" spans="1:1" ht="15.6">
      <c r="A37" s="116" t="s">
        <v>2118</v>
      </c>
    </row>
    <row r="38" spans="1:1" ht="15.6">
      <c r="A38" s="116" t="s">
        <v>357</v>
      </c>
    </row>
    <row r="39" spans="1:1" ht="15.6">
      <c r="A39" s="116" t="s">
        <v>2119</v>
      </c>
    </row>
    <row r="40" spans="1:1" ht="15.6">
      <c r="A40" s="116" t="s">
        <v>306</v>
      </c>
    </row>
    <row r="41" spans="1:1" ht="31.2">
      <c r="A41" s="116" t="s">
        <v>2117</v>
      </c>
    </row>
    <row r="42" spans="1:1" ht="15.6">
      <c r="A42" s="116" t="s">
        <v>2120</v>
      </c>
    </row>
    <row r="43" spans="1:1" ht="31.2">
      <c r="A43" s="116" t="s">
        <v>2121</v>
      </c>
    </row>
    <row r="44" spans="1:1" ht="14.25" customHeight="1">
      <c r="A44" s="116" t="s">
        <v>23</v>
      </c>
    </row>
    <row r="45" spans="1:1" ht="32.25" customHeight="1">
      <c r="A45" s="116" t="s">
        <v>67</v>
      </c>
    </row>
    <row r="46" spans="1:1" ht="30.75" customHeight="1">
      <c r="A46" s="116" t="s">
        <v>2508</v>
      </c>
    </row>
    <row r="47" spans="1:1" ht="15.6">
      <c r="A47" s="116"/>
    </row>
    <row r="48" spans="1:1" ht="17.399999999999999">
      <c r="A48" s="118" t="s">
        <v>331</v>
      </c>
    </row>
    <row r="49" spans="1:1" ht="17.399999999999999">
      <c r="A49" s="118"/>
    </row>
    <row r="50" spans="1:1" ht="15.6">
      <c r="A50" s="119" t="s">
        <v>502</v>
      </c>
    </row>
    <row r="51" spans="1:1" ht="15.6">
      <c r="A51" s="120"/>
    </row>
    <row r="52" spans="1:1" ht="97.5" customHeight="1">
      <c r="A52" s="113" t="s">
        <v>2509</v>
      </c>
    </row>
    <row r="53" spans="1:1" ht="15.6">
      <c r="A53" s="113"/>
    </row>
    <row r="54" spans="1:1" ht="141.44999999999999" customHeight="1">
      <c r="A54" s="113" t="s">
        <v>2510</v>
      </c>
    </row>
    <row r="55" spans="1:1" ht="15.6">
      <c r="A55" s="113"/>
    </row>
    <row r="56" spans="1:1" ht="15.6">
      <c r="A56" s="113" t="s">
        <v>970</v>
      </c>
    </row>
    <row r="57" spans="1:1" ht="16.5" customHeight="1">
      <c r="A57" s="113"/>
    </row>
    <row r="58" spans="1:1" ht="95.25" customHeight="1">
      <c r="A58" s="113" t="s">
        <v>2511</v>
      </c>
    </row>
    <row r="59" spans="1:1" ht="15.6">
      <c r="A59" s="113"/>
    </row>
    <row r="60" spans="1:1" ht="93.6">
      <c r="A60" s="113" t="s">
        <v>2512</v>
      </c>
    </row>
    <row r="61" spans="1:1" ht="15.6">
      <c r="A61" s="113"/>
    </row>
    <row r="62" spans="1:1" ht="51" customHeight="1">
      <c r="A62" s="113" t="s">
        <v>971</v>
      </c>
    </row>
    <row r="63" spans="1:1" ht="15" customHeight="1">
      <c r="A63" s="113"/>
    </row>
    <row r="64" spans="1:1" ht="35.4" customHeight="1">
      <c r="A64" s="113" t="s">
        <v>2492</v>
      </c>
    </row>
    <row r="65" spans="1:1" ht="19.5" customHeight="1">
      <c r="A65" s="113"/>
    </row>
    <row r="66" spans="1:1" ht="15.6">
      <c r="A66" s="119" t="s">
        <v>503</v>
      </c>
    </row>
    <row r="67" spans="1:1" ht="12.75" customHeight="1">
      <c r="A67" s="121"/>
    </row>
    <row r="68" spans="1:1" ht="171.6">
      <c r="A68" s="113" t="s">
        <v>2493</v>
      </c>
    </row>
    <row r="69" spans="1:1" ht="15.6">
      <c r="A69" s="113"/>
    </row>
    <row r="70" spans="1:1" ht="83.25" customHeight="1">
      <c r="A70" s="113" t="s">
        <v>72</v>
      </c>
    </row>
    <row r="71" spans="1:1" ht="15.6">
      <c r="A71" s="113"/>
    </row>
    <row r="72" spans="1:1" ht="52.8" customHeight="1">
      <c r="A72" s="113" t="s">
        <v>723</v>
      </c>
    </row>
    <row r="73" spans="1:1" ht="15.6">
      <c r="A73" s="113"/>
    </row>
    <row r="74" spans="1:1" ht="17.399999999999999">
      <c r="A74" s="118" t="s">
        <v>332</v>
      </c>
    </row>
    <row r="75" spans="1:1" ht="15.6">
      <c r="A75" s="113"/>
    </row>
    <row r="76" spans="1:1" ht="93.6">
      <c r="A76" s="113" t="s">
        <v>2513</v>
      </c>
    </row>
    <row r="77" spans="1:1" ht="15.6">
      <c r="A77" s="113"/>
    </row>
    <row r="78" spans="1:1" ht="16.2" thickBot="1">
      <c r="A78" s="113" t="s">
        <v>972</v>
      </c>
    </row>
    <row r="79" spans="1:1" ht="18" thickBot="1">
      <c r="A79" s="124" t="s">
        <v>312</v>
      </c>
    </row>
    <row r="80" spans="1:1" ht="15.6">
      <c r="A80" s="125"/>
    </row>
    <row r="81" spans="1:2" ht="15.6">
      <c r="A81" s="126" t="s">
        <v>576</v>
      </c>
    </row>
    <row r="82" spans="1:2" ht="12.75" customHeight="1" thickBot="1">
      <c r="A82" s="128" t="s">
        <v>628</v>
      </c>
    </row>
    <row r="83" spans="1:2" ht="15.6">
      <c r="A83" s="129"/>
    </row>
    <row r="84" spans="1:2" ht="15.6">
      <c r="A84" s="126" t="s">
        <v>629</v>
      </c>
    </row>
    <row r="85" spans="1:2" ht="16.2" thickBot="1">
      <c r="A85" s="128" t="s">
        <v>611</v>
      </c>
    </row>
    <row r="86" spans="1:2" ht="15.6">
      <c r="A86" s="129"/>
    </row>
    <row r="87" spans="1:2" ht="15.6">
      <c r="A87" s="126" t="s">
        <v>612</v>
      </c>
    </row>
    <row r="88" spans="1:2" ht="16.2" thickBot="1">
      <c r="A88" s="128" t="s">
        <v>632</v>
      </c>
    </row>
    <row r="89" spans="1:2" ht="15.6">
      <c r="A89" s="113"/>
    </row>
    <row r="90" spans="1:2" ht="46.8">
      <c r="A90" s="113" t="s">
        <v>973</v>
      </c>
    </row>
    <row r="91" spans="1:2" ht="15" customHeight="1">
      <c r="A91" s="113"/>
    </row>
    <row r="92" spans="1:2" ht="15" customHeight="1">
      <c r="A92" s="119" t="s">
        <v>222</v>
      </c>
      <c r="B92" s="127"/>
    </row>
    <row r="93" spans="1:2" ht="78">
      <c r="A93" s="122" t="s">
        <v>2494</v>
      </c>
      <c r="B93" s="400"/>
    </row>
    <row r="94" spans="1:2" ht="15" customHeight="1">
      <c r="A94" s="122"/>
      <c r="B94" s="400"/>
    </row>
    <row r="95" spans="1:2" ht="78">
      <c r="A95" s="113" t="s">
        <v>2495</v>
      </c>
      <c r="B95" s="400"/>
    </row>
    <row r="96" spans="1:2" ht="15.6">
      <c r="A96" s="113"/>
      <c r="B96" s="400"/>
    </row>
    <row r="97" spans="1:2" ht="15" customHeight="1">
      <c r="A97" s="123" t="s">
        <v>223</v>
      </c>
      <c r="B97" s="400"/>
    </row>
    <row r="98" spans="1:2" ht="46.8">
      <c r="A98" s="113" t="s">
        <v>732</v>
      </c>
      <c r="B98" s="400"/>
    </row>
    <row r="99" spans="1:2" ht="15" customHeight="1">
      <c r="A99" s="130"/>
      <c r="B99" s="400"/>
    </row>
    <row r="100" spans="1:2" ht="15.6">
      <c r="A100" s="119" t="s">
        <v>64</v>
      </c>
      <c r="B100" s="400"/>
    </row>
    <row r="101" spans="1:2">
      <c r="B101" s="400"/>
    </row>
    <row r="102" spans="1:2" ht="62.4">
      <c r="A102" s="113" t="s">
        <v>2478</v>
      </c>
      <c r="B102" s="400"/>
    </row>
    <row r="103" spans="1:2" ht="15.6">
      <c r="A103" s="113"/>
      <c r="B103" s="400"/>
    </row>
    <row r="104" spans="1:2" ht="15.6">
      <c r="A104" s="119" t="s">
        <v>2122</v>
      </c>
      <c r="B104" s="400"/>
    </row>
    <row r="105" spans="1:2" ht="12.75" customHeight="1">
      <c r="B105" s="247"/>
    </row>
    <row r="106" spans="1:2" ht="124.8">
      <c r="A106" s="113" t="s">
        <v>2280</v>
      </c>
      <c r="B106" s="400"/>
    </row>
    <row r="107" spans="1:2" ht="15.6">
      <c r="A107" s="113"/>
      <c r="B107" s="400"/>
    </row>
    <row r="108" spans="1:2" ht="15.6">
      <c r="A108" s="119" t="s">
        <v>2287</v>
      </c>
    </row>
    <row r="110" spans="1:2" ht="108.75" customHeight="1">
      <c r="A110" s="113" t="s">
        <v>2514</v>
      </c>
    </row>
    <row r="111" spans="1:2" ht="15.6">
      <c r="A111" s="113"/>
    </row>
    <row r="112" spans="1:2" ht="15.6">
      <c r="A112" s="116" t="s">
        <v>15</v>
      </c>
    </row>
    <row r="113" spans="1:1" ht="31.2">
      <c r="A113" s="113" t="s">
        <v>16</v>
      </c>
    </row>
    <row r="114" spans="1:1" ht="15.6">
      <c r="A114" s="113"/>
    </row>
    <row r="115" spans="1:1" ht="15.6">
      <c r="A115" s="255" t="s">
        <v>14</v>
      </c>
    </row>
    <row r="116" spans="1:1" ht="93.6">
      <c r="A116" s="113" t="s">
        <v>2479</v>
      </c>
    </row>
    <row r="117" spans="1:1" ht="15.6">
      <c r="A117" s="116"/>
    </row>
    <row r="118" spans="1:1" ht="17.399999999999999">
      <c r="A118" s="118" t="s">
        <v>501</v>
      </c>
    </row>
    <row r="119" spans="1:1" ht="15.6">
      <c r="A119" s="113"/>
    </row>
    <row r="120" spans="1:1" ht="97.5" customHeight="1">
      <c r="A120" s="113" t="s">
        <v>974</v>
      </c>
    </row>
    <row r="121" spans="1:1" ht="15.6">
      <c r="A121" s="116"/>
    </row>
    <row r="122" spans="1:1" ht="15.6">
      <c r="A122" s="116" t="s">
        <v>58</v>
      </c>
    </row>
    <row r="123" spans="1:1" ht="15.6">
      <c r="A123" s="116"/>
    </row>
    <row r="124" spans="1:1" ht="18">
      <c r="A124" s="131" t="s">
        <v>520</v>
      </c>
    </row>
    <row r="125" spans="1:1" ht="31.2">
      <c r="A125" s="116" t="s">
        <v>68</v>
      </c>
    </row>
    <row r="126" spans="1:1" ht="15.6">
      <c r="A126" s="116"/>
    </row>
    <row r="127" spans="1:1" ht="84" customHeight="1">
      <c r="A127" s="116" t="s">
        <v>630</v>
      </c>
    </row>
    <row r="128" spans="1:1" ht="12.75" customHeight="1">
      <c r="A128" s="116"/>
    </row>
    <row r="129" spans="1:2" ht="71.25" customHeight="1">
      <c r="A129" s="116" t="s">
        <v>2123</v>
      </c>
    </row>
    <row r="130" spans="1:2" ht="16.5" customHeight="1">
      <c r="A130" s="116"/>
    </row>
    <row r="131" spans="1:2" ht="126" customHeight="1">
      <c r="A131" s="116" t="s">
        <v>2480</v>
      </c>
    </row>
    <row r="132" spans="1:2" ht="17.25" customHeight="1">
      <c r="A132" s="116"/>
    </row>
    <row r="133" spans="1:2" ht="142.5" customHeight="1">
      <c r="A133" s="116" t="s">
        <v>2481</v>
      </c>
    </row>
    <row r="134" spans="1:2" ht="14.25" customHeight="1">
      <c r="A134" s="116"/>
    </row>
    <row r="135" spans="1:2" ht="54" customHeight="1">
      <c r="A135" s="116" t="s">
        <v>500</v>
      </c>
    </row>
    <row r="136" spans="1:2" ht="39.75" customHeight="1">
      <c r="A136" s="116" t="s">
        <v>418</v>
      </c>
    </row>
    <row r="137" spans="1:2" ht="31.2">
      <c r="A137" s="116" t="s">
        <v>2482</v>
      </c>
    </row>
    <row r="138" spans="1:2" ht="16.2" thickBot="1">
      <c r="A138" s="116"/>
    </row>
    <row r="139" spans="1:2" ht="16.2" thickBot="1">
      <c r="A139" s="361" t="s">
        <v>2282</v>
      </c>
      <c r="B139" s="366" t="s">
        <v>2283</v>
      </c>
    </row>
    <row r="140" spans="1:2" ht="31.8" thickBot="1">
      <c r="A140" s="362" t="s">
        <v>2487</v>
      </c>
      <c r="B140" s="364">
        <v>8.3000000000000004E-2</v>
      </c>
    </row>
    <row r="141" spans="1:2" ht="31.8" thickBot="1">
      <c r="A141" s="363" t="s">
        <v>2488</v>
      </c>
      <c r="B141" s="365">
        <v>0.17</v>
      </c>
    </row>
    <row r="142" spans="1:2" ht="36" customHeight="1" thickBot="1">
      <c r="A142" s="363" t="s">
        <v>2489</v>
      </c>
      <c r="B142" s="364">
        <v>0.249</v>
      </c>
    </row>
    <row r="143" spans="1:2" ht="31.8" thickBot="1">
      <c r="A143" s="363" t="s">
        <v>2490</v>
      </c>
      <c r="B143" s="364">
        <v>0.34799999999999998</v>
      </c>
    </row>
    <row r="144" spans="1:2" ht="52.8" customHeight="1" thickBot="1">
      <c r="A144" s="399" t="s">
        <v>2281</v>
      </c>
      <c r="B144" s="398" t="s">
        <v>2284</v>
      </c>
    </row>
    <row r="145" spans="1:1" ht="16.5" customHeight="1">
      <c r="A145" s="247"/>
    </row>
    <row r="146" spans="1:1" ht="62.4">
      <c r="A146" s="295" t="s">
        <v>2166</v>
      </c>
    </row>
    <row r="147" spans="1:1" ht="15.6">
      <c r="A147" s="295"/>
    </row>
    <row r="148" spans="1:1" ht="409.5" customHeight="1">
      <c r="A148" s="295"/>
    </row>
    <row r="149" spans="1:1" ht="12" customHeight="1">
      <c r="A149" s="295"/>
    </row>
    <row r="150" spans="1:1" ht="16.5" customHeight="1">
      <c r="A150" s="247"/>
    </row>
    <row r="151" spans="1:1" ht="15.6">
      <c r="A151" s="119" t="s">
        <v>686</v>
      </c>
    </row>
    <row r="152" spans="1:1" ht="15.6">
      <c r="A152" s="119"/>
    </row>
    <row r="153" spans="1:1" ht="31.2">
      <c r="A153" s="116" t="s">
        <v>574</v>
      </c>
    </row>
    <row r="154" spans="1:1" ht="62.4">
      <c r="A154" s="116" t="s">
        <v>13</v>
      </c>
    </row>
    <row r="155" spans="1:1" ht="139.94999999999999" customHeight="1">
      <c r="A155" s="116" t="s">
        <v>2483</v>
      </c>
    </row>
    <row r="156" spans="1:1" ht="78">
      <c r="A156" s="113" t="s">
        <v>2484</v>
      </c>
    </row>
    <row r="157" spans="1:1" ht="39.6" customHeight="1">
      <c r="A157" s="116" t="s">
        <v>621</v>
      </c>
    </row>
    <row r="158" spans="1:1" ht="15.6">
      <c r="A158" s="116"/>
    </row>
    <row r="159" spans="1:1" ht="15.6">
      <c r="A159" s="119" t="s">
        <v>622</v>
      </c>
    </row>
    <row r="160" spans="1:1" ht="30.75" customHeight="1">
      <c r="A160" s="116" t="s">
        <v>375</v>
      </c>
    </row>
    <row r="161" spans="1:1" ht="15.6">
      <c r="A161" s="119"/>
    </row>
    <row r="162" spans="1:1" ht="31.2">
      <c r="A162" s="113" t="s">
        <v>9</v>
      </c>
    </row>
    <row r="163" spans="1:1" ht="82.2" customHeight="1">
      <c r="A163" s="132" t="s">
        <v>397</v>
      </c>
    </row>
    <row r="164" spans="1:1" ht="12.75" customHeight="1">
      <c r="A164" s="132"/>
    </row>
    <row r="165" spans="1:1" ht="15" customHeight="1">
      <c r="A165" s="119" t="s">
        <v>623</v>
      </c>
    </row>
    <row r="166" spans="1:1" ht="15" customHeight="1">
      <c r="A166" s="116" t="s">
        <v>624</v>
      </c>
    </row>
    <row r="167" spans="1:1" ht="35.25" customHeight="1">
      <c r="A167" s="113" t="s">
        <v>2296</v>
      </c>
    </row>
    <row r="168" spans="1:1" ht="35.25" customHeight="1">
      <c r="A168" s="113" t="s">
        <v>3</v>
      </c>
    </row>
    <row r="169" spans="1:1" ht="54.45" customHeight="1">
      <c r="A169" s="116" t="s">
        <v>2515</v>
      </c>
    </row>
    <row r="170" spans="1:1" ht="63" customHeight="1">
      <c r="A170" s="116" t="s">
        <v>2516</v>
      </c>
    </row>
    <row r="171" spans="1:1" ht="124.8">
      <c r="A171" s="116" t="s">
        <v>2485</v>
      </c>
    </row>
    <row r="172" spans="1:1" ht="52.2" customHeight="1">
      <c r="A172" s="116" t="s">
        <v>2496</v>
      </c>
    </row>
    <row r="173" spans="1:1" ht="78">
      <c r="A173" s="113" t="s">
        <v>2486</v>
      </c>
    </row>
    <row r="174" spans="1:1" ht="15" customHeight="1">
      <c r="A174" s="116" t="s">
        <v>434</v>
      </c>
    </row>
    <row r="175" spans="1:1" ht="15.6">
      <c r="A175" s="116" t="s">
        <v>456</v>
      </c>
    </row>
    <row r="176" spans="1:1" ht="15.6">
      <c r="A176" s="116" t="s">
        <v>457</v>
      </c>
    </row>
    <row r="177" spans="1:1" ht="15.6">
      <c r="A177" s="116" t="s">
        <v>454</v>
      </c>
    </row>
    <row r="178" spans="1:1" ht="15.6">
      <c r="A178" s="116"/>
    </row>
  </sheetData>
  <mergeCells count="3">
    <mergeCell ref="B93:B102"/>
    <mergeCell ref="B103:B104"/>
    <mergeCell ref="B106:B107"/>
  </mergeCells>
  <phoneticPr fontId="52" type="noConversion"/>
  <pageMargins left="0.75" right="0.75" top="1" bottom="1" header="0.5" footer="0.5"/>
  <pageSetup orientation="portrait" r:id="rId1"/>
  <headerFooter alignWithMargins="0">
    <oddHeader>&amp;L{Filing Month} 2009
&amp;CRESOURCE ADEQUACY COMPLIANCE FILING&amp;R{Name of LSE}, Page &amp;P of &amp;N</oddHeader>
    <oddFooter>&amp;LFile:  &amp;F&amp;RTab:  &amp;A</oddFooter>
  </headerFooter>
  <rowBreaks count="1" manualBreakCount="1">
    <brk id="117" man="1"/>
  </rowBreaks>
  <drawing r:id="rId2"/>
  <legacyDrawing r:id="rId3"/>
  <oleObjects>
    <mc:AlternateContent xmlns:mc="http://schemas.openxmlformats.org/markup-compatibility/2006">
      <mc:Choice Requires="x14">
        <oleObject progId="Word.Document.12" shapeId="1034" r:id="rId4">
          <objectPr defaultSize="0" r:id="rId5">
            <anchor moveWithCells="1">
              <from>
                <xdr:col>0</xdr:col>
                <xdr:colOff>15240</xdr:colOff>
                <xdr:row>147</xdr:row>
                <xdr:rowOff>22860</xdr:rowOff>
              </from>
              <to>
                <xdr:col>0</xdr:col>
                <xdr:colOff>5958840</xdr:colOff>
                <xdr:row>147</xdr:row>
                <xdr:rowOff>4457700</xdr:rowOff>
              </to>
            </anchor>
          </objectPr>
        </oleObject>
      </mc:Choice>
      <mc:Fallback>
        <oleObject progId="Word.Document.12" shapeId="103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pageSetUpPr fitToPage="1"/>
  </sheetPr>
  <dimension ref="A1:F49"/>
  <sheetViews>
    <sheetView showGridLines="0" tabSelected="1" workbookViewId="0">
      <selection activeCell="B3" sqref="B3"/>
    </sheetView>
  </sheetViews>
  <sheetFormatPr defaultColWidth="8.77734375" defaultRowHeight="12" customHeight="1"/>
  <cols>
    <col min="1" max="1" width="64.6640625" customWidth="1"/>
    <col min="2" max="2" width="64" customWidth="1"/>
    <col min="4" max="6" width="8.77734375" style="137"/>
  </cols>
  <sheetData>
    <row r="1" spans="1:6" ht="17.25" customHeight="1">
      <c r="A1" s="5" t="s">
        <v>243</v>
      </c>
      <c r="B1" s="1"/>
      <c r="C1" s="2"/>
    </row>
    <row r="2" spans="1:6" ht="17.399999999999999">
      <c r="A2" s="1"/>
      <c r="B2" s="1"/>
      <c r="C2" s="2"/>
    </row>
    <row r="3" spans="1:6" ht="17.399999999999999">
      <c r="A3" s="8" t="s">
        <v>451</v>
      </c>
      <c r="B3" s="74">
        <v>45139</v>
      </c>
      <c r="C3" s="2"/>
    </row>
    <row r="4" spans="1:6" ht="17.399999999999999">
      <c r="A4" s="8" t="s">
        <v>693</v>
      </c>
      <c r="B4" s="190" t="str">
        <f>IF(AND(B3&gt;="5/1/2023"+0,B3&lt;="9/30/2023"+0),"Summer (May-Sept.)","Non-Summer (Jan.-Apr. and Oct.-Dec.)")</f>
        <v>Summer (May-Sept.)</v>
      </c>
      <c r="C4" s="2"/>
    </row>
    <row r="5" spans="1:6" ht="12" customHeight="1">
      <c r="A5" s="8" t="s">
        <v>378</v>
      </c>
      <c r="B5" s="12"/>
      <c r="E5"/>
    </row>
    <row r="6" spans="1:6" ht="12" customHeight="1">
      <c r="A6" s="8" t="s">
        <v>160</v>
      </c>
      <c r="B6" s="108"/>
    </row>
    <row r="7" spans="1:6" ht="12" customHeight="1">
      <c r="A7" s="8" t="s">
        <v>398</v>
      </c>
      <c r="B7" s="16"/>
    </row>
    <row r="8" spans="1:6" s="14" customFormat="1" ht="12" customHeight="1">
      <c r="A8" s="8" t="s">
        <v>466</v>
      </c>
      <c r="B8" s="16"/>
      <c r="D8" s="137"/>
      <c r="E8" s="137"/>
      <c r="F8" s="137"/>
    </row>
    <row r="9" spans="1:6" s="14" customFormat="1" ht="12" customHeight="1">
      <c r="A9" s="3"/>
      <c r="B9" s="6"/>
      <c r="D9" s="137"/>
      <c r="E9" s="137"/>
      <c r="F9" s="137"/>
    </row>
    <row r="10" spans="1:6" s="14" customFormat="1" ht="12" customHeight="1">
      <c r="A10" s="4" t="s">
        <v>377</v>
      </c>
      <c r="B10" s="6"/>
      <c r="D10" s="137"/>
      <c r="E10" s="137"/>
      <c r="F10" s="137"/>
    </row>
    <row r="11" spans="1:6" s="14" customFormat="1" ht="12" customHeight="1">
      <c r="A11" s="17" t="s">
        <v>468</v>
      </c>
      <c r="B11" s="6"/>
      <c r="D11" s="137"/>
      <c r="E11" s="137"/>
      <c r="F11" s="137"/>
    </row>
    <row r="12" spans="1:6" s="14" customFormat="1" ht="12" customHeight="1">
      <c r="A12" s="17" t="s">
        <v>48</v>
      </c>
      <c r="B12" s="6"/>
      <c r="D12" s="137"/>
      <c r="E12" s="137"/>
      <c r="F12" s="137"/>
    </row>
    <row r="13" spans="1:6" s="14" customFormat="1" ht="12" customHeight="1">
      <c r="A13" s="17" t="s">
        <v>78</v>
      </c>
      <c r="B13" s="6"/>
      <c r="D13" s="137"/>
      <c r="E13" s="137"/>
      <c r="F13" s="137"/>
    </row>
    <row r="14" spans="1:6" s="14" customFormat="1" ht="12" customHeight="1">
      <c r="A14" s="17" t="s">
        <v>47</v>
      </c>
      <c r="B14" s="6"/>
      <c r="D14" s="137"/>
      <c r="E14" s="137"/>
      <c r="F14" s="137"/>
    </row>
    <row r="15" spans="1:6" s="14" customFormat="1" ht="12" customHeight="1">
      <c r="A15" s="17"/>
      <c r="B15" s="6"/>
      <c r="D15" s="137"/>
      <c r="E15" s="137"/>
      <c r="F15" s="137"/>
    </row>
    <row r="16" spans="1:6" s="14" customFormat="1" ht="12" customHeight="1">
      <c r="A16" s="18" t="s">
        <v>379</v>
      </c>
      <c r="B16" s="6"/>
      <c r="D16" s="137"/>
      <c r="E16" s="137"/>
      <c r="F16" s="137"/>
    </row>
    <row r="17" spans="1:6" s="14" customFormat="1" ht="15.75" customHeight="1">
      <c r="A17" s="18" t="s">
        <v>77</v>
      </c>
      <c r="B17" s="6"/>
      <c r="D17" s="137"/>
      <c r="E17" s="137"/>
      <c r="F17" s="137"/>
    </row>
    <row r="18" spans="1:6" s="14" customFormat="1" ht="42.75" customHeight="1">
      <c r="A18" s="18" t="s">
        <v>417</v>
      </c>
      <c r="B18" s="6"/>
      <c r="D18" s="137"/>
      <c r="E18" s="137"/>
      <c r="F18" s="137"/>
    </row>
    <row r="19" spans="1:6" s="14" customFormat="1" ht="40.5" customHeight="1">
      <c r="A19" s="296" t="s">
        <v>968</v>
      </c>
      <c r="B19" s="19"/>
      <c r="D19" s="137"/>
      <c r="E19" s="137"/>
      <c r="F19" s="137"/>
    </row>
    <row r="20" spans="1:6" s="14" customFormat="1" ht="12" customHeight="1">
      <c r="A20" s="17"/>
      <c r="B20" s="16"/>
      <c r="D20" s="137"/>
      <c r="E20" s="137"/>
      <c r="F20" s="137"/>
    </row>
    <row r="21" spans="1:6" s="14" customFormat="1" ht="12" customHeight="1">
      <c r="A21" s="8" t="s">
        <v>244</v>
      </c>
      <c r="B21" s="16"/>
      <c r="D21" s="137"/>
      <c r="E21" s="137"/>
      <c r="F21" s="137"/>
    </row>
    <row r="22" spans="1:6" s="14" customFormat="1" ht="12" customHeight="1">
      <c r="A22" s="8" t="s">
        <v>2116</v>
      </c>
      <c r="B22" s="16"/>
      <c r="D22" s="137"/>
      <c r="E22" s="137"/>
      <c r="F22" s="137"/>
    </row>
    <row r="23" spans="1:6" s="14" customFormat="1" ht="12" customHeight="1">
      <c r="A23" s="8" t="s">
        <v>458</v>
      </c>
      <c r="B23" s="109"/>
      <c r="D23" s="137"/>
      <c r="E23" s="137"/>
      <c r="F23" s="137"/>
    </row>
    <row r="24" spans="1:6" s="14" customFormat="1" ht="12" customHeight="1">
      <c r="A24" s="8" t="s">
        <v>459</v>
      </c>
      <c r="B24" s="16"/>
      <c r="D24" s="137"/>
      <c r="E24" s="137"/>
      <c r="F24" s="137"/>
    </row>
    <row r="25" spans="1:6" s="14" customFormat="1" ht="35.25" customHeight="1">
      <c r="A25" s="20" t="s">
        <v>246</v>
      </c>
      <c r="B25" s="7"/>
      <c r="D25" s="137"/>
      <c r="E25" s="137"/>
      <c r="F25" s="137"/>
    </row>
    <row r="26" spans="1:6" ht="12" customHeight="1">
      <c r="A26" s="3"/>
      <c r="B26" s="7"/>
    </row>
    <row r="27" spans="1:6" ht="12" customHeight="1">
      <c r="A27" s="3" t="s">
        <v>399</v>
      </c>
      <c r="B27" s="12"/>
    </row>
    <row r="28" spans="1:6" ht="12" customHeight="1">
      <c r="A28" s="8" t="s">
        <v>79</v>
      </c>
      <c r="B28" s="12"/>
    </row>
    <row r="29" spans="1:6" ht="12" customHeight="1">
      <c r="A29" s="8" t="s">
        <v>458</v>
      </c>
      <c r="B29" s="12"/>
    </row>
    <row r="30" spans="1:6" ht="12" customHeight="1">
      <c r="A30" s="8" t="s">
        <v>247</v>
      </c>
      <c r="B30" s="12"/>
    </row>
    <row r="31" spans="1:6" ht="12" customHeight="1">
      <c r="A31" s="8" t="s">
        <v>248</v>
      </c>
      <c r="B31" s="12"/>
    </row>
    <row r="32" spans="1:6" ht="12" customHeight="1">
      <c r="A32" s="8" t="s">
        <v>380</v>
      </c>
      <c r="B32" s="12"/>
    </row>
    <row r="33" spans="1:3" ht="12" customHeight="1">
      <c r="A33" s="8" t="s">
        <v>381</v>
      </c>
      <c r="B33" s="12"/>
    </row>
    <row r="34" spans="1:3" ht="12" customHeight="1">
      <c r="A34" s="8" t="s">
        <v>162</v>
      </c>
      <c r="B34" s="12"/>
    </row>
    <row r="35" spans="1:3" ht="12" customHeight="1">
      <c r="A35" s="8" t="s">
        <v>81</v>
      </c>
      <c r="B35" s="110"/>
    </row>
    <row r="36" spans="1:3" ht="12" customHeight="1">
      <c r="A36" s="87" t="s">
        <v>400</v>
      </c>
      <c r="B36" s="110"/>
    </row>
    <row r="37" spans="1:3" ht="12" customHeight="1">
      <c r="A37" s="8" t="s">
        <v>354</v>
      </c>
      <c r="B37" s="7"/>
      <c r="C37" s="88"/>
    </row>
    <row r="38" spans="1:3" ht="12" customHeight="1">
      <c r="A38" s="8"/>
      <c r="B38" s="7"/>
    </row>
    <row r="39" spans="1:3" ht="12" customHeight="1">
      <c r="A39" s="3" t="s">
        <v>161</v>
      </c>
      <c r="B39" s="12"/>
    </row>
    <row r="40" spans="1:3" ht="12" customHeight="1">
      <c r="A40" s="8" t="s">
        <v>79</v>
      </c>
      <c r="B40" s="12"/>
    </row>
    <row r="41" spans="1:3" ht="12" customHeight="1">
      <c r="A41" s="8" t="s">
        <v>458</v>
      </c>
      <c r="B41" s="12"/>
    </row>
    <row r="42" spans="1:3" ht="12" customHeight="1">
      <c r="A42" s="87" t="s">
        <v>81</v>
      </c>
      <c r="B42" s="110"/>
    </row>
    <row r="43" spans="1:3" ht="12" customHeight="1">
      <c r="A43" s="8" t="s">
        <v>80</v>
      </c>
      <c r="B43" s="7"/>
    </row>
    <row r="44" spans="1:3" ht="12" customHeight="1" thickBot="1">
      <c r="A44" s="8"/>
      <c r="B44" s="7"/>
    </row>
    <row r="45" spans="1:3" ht="12" customHeight="1" thickTop="1" thickBot="1">
      <c r="A45" s="3" t="s">
        <v>355</v>
      </c>
      <c r="B45" s="189"/>
    </row>
    <row r="46" spans="1:3" ht="18" customHeight="1" thickTop="1" thickBot="1">
      <c r="A46" s="182" t="s">
        <v>144</v>
      </c>
      <c r="B46" s="183"/>
    </row>
    <row r="47" spans="1:3" ht="15" customHeight="1" thickTop="1" thickBot="1">
      <c r="A47" s="183"/>
      <c r="B47" s="90" t="s">
        <v>382</v>
      </c>
    </row>
    <row r="48" spans="1:3" ht="80.25" customHeight="1" thickTop="1" thickBot="1">
      <c r="A48" s="89" t="s">
        <v>143</v>
      </c>
    </row>
    <row r="49" ht="12" customHeight="1" thickTop="1"/>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7" type="noConversion"/>
  <dataValidations count="1">
    <dataValidation type="list" allowBlank="1" showInputMessage="1" showErrorMessage="1" sqref="B3" xr:uid="{00000000-0002-0000-0100-000000000000}">
      <formula1>Month</formula1>
    </dataValidation>
  </dataValidations>
  <pageMargins left="0.75" right="0.75" top="1" bottom="1" header="0.5" footer="0.5"/>
  <headerFooter alignWithMargins="0">
    <oddHeader>Page &amp;P&amp;R3PRMA_May_10</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2"/>
    <pageSetUpPr fitToPage="1"/>
  </sheetPr>
  <dimension ref="A1:R181"/>
  <sheetViews>
    <sheetView topLeftCell="B160" zoomScale="75" zoomScaleNormal="75" zoomScaleSheetLayoutView="55" zoomScalePageLayoutView="70" workbookViewId="0">
      <selection activeCell="C163" sqref="C163"/>
    </sheetView>
  </sheetViews>
  <sheetFormatPr defaultColWidth="8.77734375" defaultRowHeight="13.2" outlineLevelCol="1"/>
  <cols>
    <col min="1" max="1" width="6.33203125" customWidth="1"/>
    <col min="2" max="2" width="31.109375" customWidth="1"/>
    <col min="3" max="3" width="32.33203125" customWidth="1"/>
    <col min="4" max="4" width="21.33203125" customWidth="1" outlineLevel="1"/>
    <col min="5" max="5" width="14.33203125" customWidth="1" outlineLevel="1"/>
    <col min="6" max="6" width="19.109375" customWidth="1" outlineLevel="1"/>
    <col min="7" max="7" width="20.33203125" customWidth="1" outlineLevel="1"/>
    <col min="8" max="8" width="17.6640625" customWidth="1" outlineLevel="1"/>
    <col min="9" max="9" width="17.33203125" customWidth="1"/>
    <col min="10" max="10" width="19.6640625" customWidth="1"/>
    <col min="11" max="11" width="16" customWidth="1"/>
    <col min="12" max="12" width="13.109375" customWidth="1"/>
    <col min="13" max="13" width="12.77734375" customWidth="1"/>
    <col min="14" max="14" width="16.33203125" customWidth="1"/>
    <col min="15" max="15" width="15.33203125" customWidth="1"/>
    <col min="17" max="17" width="11" bestFit="1" customWidth="1"/>
    <col min="257" max="257" width="6.33203125" customWidth="1"/>
    <col min="258" max="258" width="31.109375" customWidth="1"/>
    <col min="259" max="259" width="32.33203125" customWidth="1"/>
    <col min="260" max="260" width="16.77734375" customWidth="1"/>
    <col min="261" max="261" width="14.33203125" customWidth="1"/>
    <col min="262" max="262" width="19.109375" customWidth="1"/>
    <col min="263" max="263" width="14.33203125" customWidth="1"/>
    <col min="264" max="264" width="22.77734375" customWidth="1"/>
    <col min="265" max="265" width="15.33203125" customWidth="1"/>
    <col min="266" max="266" width="13.6640625" customWidth="1"/>
    <col min="267" max="267" width="14.77734375" customWidth="1"/>
    <col min="268" max="268" width="13.109375" customWidth="1"/>
    <col min="269" max="269" width="12.77734375" customWidth="1"/>
    <col min="270" max="270" width="16.33203125" customWidth="1"/>
    <col min="271" max="271" width="15.33203125" customWidth="1"/>
    <col min="273" max="273" width="11" bestFit="1" customWidth="1"/>
    <col min="513" max="513" width="6.33203125" customWidth="1"/>
    <col min="514" max="514" width="31.109375" customWidth="1"/>
    <col min="515" max="515" width="32.33203125" customWidth="1"/>
    <col min="516" max="516" width="16.77734375" customWidth="1"/>
    <col min="517" max="517" width="14.33203125" customWidth="1"/>
    <col min="518" max="518" width="19.109375" customWidth="1"/>
    <col min="519" max="519" width="14.33203125" customWidth="1"/>
    <col min="520" max="520" width="22.77734375" customWidth="1"/>
    <col min="521" max="521" width="15.33203125" customWidth="1"/>
    <col min="522" max="522" width="13.6640625" customWidth="1"/>
    <col min="523" max="523" width="14.77734375" customWidth="1"/>
    <col min="524" max="524" width="13.109375" customWidth="1"/>
    <col min="525" max="525" width="12.77734375" customWidth="1"/>
    <col min="526" max="526" width="16.33203125" customWidth="1"/>
    <col min="527" max="527" width="15.33203125" customWidth="1"/>
    <col min="529" max="529" width="11" bestFit="1" customWidth="1"/>
    <col min="769" max="769" width="6.33203125" customWidth="1"/>
    <col min="770" max="770" width="31.109375" customWidth="1"/>
    <col min="771" max="771" width="32.33203125" customWidth="1"/>
    <col min="772" max="772" width="16.77734375" customWidth="1"/>
    <col min="773" max="773" width="14.33203125" customWidth="1"/>
    <col min="774" max="774" width="19.109375" customWidth="1"/>
    <col min="775" max="775" width="14.33203125" customWidth="1"/>
    <col min="776" max="776" width="22.77734375" customWidth="1"/>
    <col min="777" max="777" width="15.33203125" customWidth="1"/>
    <col min="778" max="778" width="13.6640625" customWidth="1"/>
    <col min="779" max="779" width="14.77734375" customWidth="1"/>
    <col min="780" max="780" width="13.109375" customWidth="1"/>
    <col min="781" max="781" width="12.77734375" customWidth="1"/>
    <col min="782" max="782" width="16.33203125" customWidth="1"/>
    <col min="783" max="783" width="15.33203125" customWidth="1"/>
    <col min="785" max="785" width="11" bestFit="1" customWidth="1"/>
    <col min="1025" max="1025" width="6.33203125" customWidth="1"/>
    <col min="1026" max="1026" width="31.109375" customWidth="1"/>
    <col min="1027" max="1027" width="32.33203125" customWidth="1"/>
    <col min="1028" max="1028" width="16.77734375" customWidth="1"/>
    <col min="1029" max="1029" width="14.33203125" customWidth="1"/>
    <col min="1030" max="1030" width="19.109375" customWidth="1"/>
    <col min="1031" max="1031" width="14.33203125" customWidth="1"/>
    <col min="1032" max="1032" width="22.77734375" customWidth="1"/>
    <col min="1033" max="1033" width="15.33203125" customWidth="1"/>
    <col min="1034" max="1034" width="13.6640625" customWidth="1"/>
    <col min="1035" max="1035" width="14.77734375" customWidth="1"/>
    <col min="1036" max="1036" width="13.109375" customWidth="1"/>
    <col min="1037" max="1037" width="12.77734375" customWidth="1"/>
    <col min="1038" max="1038" width="16.33203125" customWidth="1"/>
    <col min="1039" max="1039" width="15.33203125" customWidth="1"/>
    <col min="1041" max="1041" width="11" bestFit="1" customWidth="1"/>
    <col min="1281" max="1281" width="6.33203125" customWidth="1"/>
    <col min="1282" max="1282" width="31.109375" customWidth="1"/>
    <col min="1283" max="1283" width="32.33203125" customWidth="1"/>
    <col min="1284" max="1284" width="16.77734375" customWidth="1"/>
    <col min="1285" max="1285" width="14.33203125" customWidth="1"/>
    <col min="1286" max="1286" width="19.109375" customWidth="1"/>
    <col min="1287" max="1287" width="14.33203125" customWidth="1"/>
    <col min="1288" max="1288" width="22.77734375" customWidth="1"/>
    <col min="1289" max="1289" width="15.33203125" customWidth="1"/>
    <col min="1290" max="1290" width="13.6640625" customWidth="1"/>
    <col min="1291" max="1291" width="14.77734375" customWidth="1"/>
    <col min="1292" max="1292" width="13.109375" customWidth="1"/>
    <col min="1293" max="1293" width="12.77734375" customWidth="1"/>
    <col min="1294" max="1294" width="16.33203125" customWidth="1"/>
    <col min="1295" max="1295" width="15.33203125" customWidth="1"/>
    <col min="1297" max="1297" width="11" bestFit="1" customWidth="1"/>
    <col min="1537" max="1537" width="6.33203125" customWidth="1"/>
    <col min="1538" max="1538" width="31.109375" customWidth="1"/>
    <col min="1539" max="1539" width="32.33203125" customWidth="1"/>
    <col min="1540" max="1540" width="16.77734375" customWidth="1"/>
    <col min="1541" max="1541" width="14.33203125" customWidth="1"/>
    <col min="1542" max="1542" width="19.109375" customWidth="1"/>
    <col min="1543" max="1543" width="14.33203125" customWidth="1"/>
    <col min="1544" max="1544" width="22.77734375" customWidth="1"/>
    <col min="1545" max="1545" width="15.33203125" customWidth="1"/>
    <col min="1546" max="1546" width="13.6640625" customWidth="1"/>
    <col min="1547" max="1547" width="14.77734375" customWidth="1"/>
    <col min="1548" max="1548" width="13.109375" customWidth="1"/>
    <col min="1549" max="1549" width="12.77734375" customWidth="1"/>
    <col min="1550" max="1550" width="16.33203125" customWidth="1"/>
    <col min="1551" max="1551" width="15.33203125" customWidth="1"/>
    <col min="1553" max="1553" width="11" bestFit="1" customWidth="1"/>
    <col min="1793" max="1793" width="6.33203125" customWidth="1"/>
    <col min="1794" max="1794" width="31.109375" customWidth="1"/>
    <col min="1795" max="1795" width="32.33203125" customWidth="1"/>
    <col min="1796" max="1796" width="16.77734375" customWidth="1"/>
    <col min="1797" max="1797" width="14.33203125" customWidth="1"/>
    <col min="1798" max="1798" width="19.109375" customWidth="1"/>
    <col min="1799" max="1799" width="14.33203125" customWidth="1"/>
    <col min="1800" max="1800" width="22.77734375" customWidth="1"/>
    <col min="1801" max="1801" width="15.33203125" customWidth="1"/>
    <col min="1802" max="1802" width="13.6640625" customWidth="1"/>
    <col min="1803" max="1803" width="14.77734375" customWidth="1"/>
    <col min="1804" max="1804" width="13.109375" customWidth="1"/>
    <col min="1805" max="1805" width="12.77734375" customWidth="1"/>
    <col min="1806" max="1806" width="16.33203125" customWidth="1"/>
    <col min="1807" max="1807" width="15.33203125" customWidth="1"/>
    <col min="1809" max="1809" width="11" bestFit="1" customWidth="1"/>
    <col min="2049" max="2049" width="6.33203125" customWidth="1"/>
    <col min="2050" max="2050" width="31.109375" customWidth="1"/>
    <col min="2051" max="2051" width="32.33203125" customWidth="1"/>
    <col min="2052" max="2052" width="16.77734375" customWidth="1"/>
    <col min="2053" max="2053" width="14.33203125" customWidth="1"/>
    <col min="2054" max="2054" width="19.109375" customWidth="1"/>
    <col min="2055" max="2055" width="14.33203125" customWidth="1"/>
    <col min="2056" max="2056" width="22.77734375" customWidth="1"/>
    <col min="2057" max="2057" width="15.33203125" customWidth="1"/>
    <col min="2058" max="2058" width="13.6640625" customWidth="1"/>
    <col min="2059" max="2059" width="14.77734375" customWidth="1"/>
    <col min="2060" max="2060" width="13.109375" customWidth="1"/>
    <col min="2061" max="2061" width="12.77734375" customWidth="1"/>
    <col min="2062" max="2062" width="16.33203125" customWidth="1"/>
    <col min="2063" max="2063" width="15.33203125" customWidth="1"/>
    <col min="2065" max="2065" width="11" bestFit="1" customWidth="1"/>
    <col min="2305" max="2305" width="6.33203125" customWidth="1"/>
    <col min="2306" max="2306" width="31.109375" customWidth="1"/>
    <col min="2307" max="2307" width="32.33203125" customWidth="1"/>
    <col min="2308" max="2308" width="16.77734375" customWidth="1"/>
    <col min="2309" max="2309" width="14.33203125" customWidth="1"/>
    <col min="2310" max="2310" width="19.109375" customWidth="1"/>
    <col min="2311" max="2311" width="14.33203125" customWidth="1"/>
    <col min="2312" max="2312" width="22.77734375" customWidth="1"/>
    <col min="2313" max="2313" width="15.33203125" customWidth="1"/>
    <col min="2314" max="2314" width="13.6640625" customWidth="1"/>
    <col min="2315" max="2315" width="14.77734375" customWidth="1"/>
    <col min="2316" max="2316" width="13.109375" customWidth="1"/>
    <col min="2317" max="2317" width="12.77734375" customWidth="1"/>
    <col min="2318" max="2318" width="16.33203125" customWidth="1"/>
    <col min="2319" max="2319" width="15.33203125" customWidth="1"/>
    <col min="2321" max="2321" width="11" bestFit="1" customWidth="1"/>
    <col min="2561" max="2561" width="6.33203125" customWidth="1"/>
    <col min="2562" max="2562" width="31.109375" customWidth="1"/>
    <col min="2563" max="2563" width="32.33203125" customWidth="1"/>
    <col min="2564" max="2564" width="16.77734375" customWidth="1"/>
    <col min="2565" max="2565" width="14.33203125" customWidth="1"/>
    <col min="2566" max="2566" width="19.109375" customWidth="1"/>
    <col min="2567" max="2567" width="14.33203125" customWidth="1"/>
    <col min="2568" max="2568" width="22.77734375" customWidth="1"/>
    <col min="2569" max="2569" width="15.33203125" customWidth="1"/>
    <col min="2570" max="2570" width="13.6640625" customWidth="1"/>
    <col min="2571" max="2571" width="14.77734375" customWidth="1"/>
    <col min="2572" max="2572" width="13.109375" customWidth="1"/>
    <col min="2573" max="2573" width="12.77734375" customWidth="1"/>
    <col min="2574" max="2574" width="16.33203125" customWidth="1"/>
    <col min="2575" max="2575" width="15.33203125" customWidth="1"/>
    <col min="2577" max="2577" width="11" bestFit="1" customWidth="1"/>
    <col min="2817" max="2817" width="6.33203125" customWidth="1"/>
    <col min="2818" max="2818" width="31.109375" customWidth="1"/>
    <col min="2819" max="2819" width="32.33203125" customWidth="1"/>
    <col min="2820" max="2820" width="16.77734375" customWidth="1"/>
    <col min="2821" max="2821" width="14.33203125" customWidth="1"/>
    <col min="2822" max="2822" width="19.109375" customWidth="1"/>
    <col min="2823" max="2823" width="14.33203125" customWidth="1"/>
    <col min="2824" max="2824" width="22.77734375" customWidth="1"/>
    <col min="2825" max="2825" width="15.33203125" customWidth="1"/>
    <col min="2826" max="2826" width="13.6640625" customWidth="1"/>
    <col min="2827" max="2827" width="14.77734375" customWidth="1"/>
    <col min="2828" max="2828" width="13.109375" customWidth="1"/>
    <col min="2829" max="2829" width="12.77734375" customWidth="1"/>
    <col min="2830" max="2830" width="16.33203125" customWidth="1"/>
    <col min="2831" max="2831" width="15.33203125" customWidth="1"/>
    <col min="2833" max="2833" width="11" bestFit="1" customWidth="1"/>
    <col min="3073" max="3073" width="6.33203125" customWidth="1"/>
    <col min="3074" max="3074" width="31.109375" customWidth="1"/>
    <col min="3075" max="3075" width="32.33203125" customWidth="1"/>
    <col min="3076" max="3076" width="16.77734375" customWidth="1"/>
    <col min="3077" max="3077" width="14.33203125" customWidth="1"/>
    <col min="3078" max="3078" width="19.109375" customWidth="1"/>
    <col min="3079" max="3079" width="14.33203125" customWidth="1"/>
    <col min="3080" max="3080" width="22.77734375" customWidth="1"/>
    <col min="3081" max="3081" width="15.33203125" customWidth="1"/>
    <col min="3082" max="3082" width="13.6640625" customWidth="1"/>
    <col min="3083" max="3083" width="14.77734375" customWidth="1"/>
    <col min="3084" max="3084" width="13.109375" customWidth="1"/>
    <col min="3085" max="3085" width="12.77734375" customWidth="1"/>
    <col min="3086" max="3086" width="16.33203125" customWidth="1"/>
    <col min="3087" max="3087" width="15.33203125" customWidth="1"/>
    <col min="3089" max="3089" width="11" bestFit="1" customWidth="1"/>
    <col min="3329" max="3329" width="6.33203125" customWidth="1"/>
    <col min="3330" max="3330" width="31.109375" customWidth="1"/>
    <col min="3331" max="3331" width="32.33203125" customWidth="1"/>
    <col min="3332" max="3332" width="16.77734375" customWidth="1"/>
    <col min="3333" max="3333" width="14.33203125" customWidth="1"/>
    <col min="3334" max="3334" width="19.109375" customWidth="1"/>
    <col min="3335" max="3335" width="14.33203125" customWidth="1"/>
    <col min="3336" max="3336" width="22.77734375" customWidth="1"/>
    <col min="3337" max="3337" width="15.33203125" customWidth="1"/>
    <col min="3338" max="3338" width="13.6640625" customWidth="1"/>
    <col min="3339" max="3339" width="14.77734375" customWidth="1"/>
    <col min="3340" max="3340" width="13.109375" customWidth="1"/>
    <col min="3341" max="3341" width="12.77734375" customWidth="1"/>
    <col min="3342" max="3342" width="16.33203125" customWidth="1"/>
    <col min="3343" max="3343" width="15.33203125" customWidth="1"/>
    <col min="3345" max="3345" width="11" bestFit="1" customWidth="1"/>
    <col min="3585" max="3585" width="6.33203125" customWidth="1"/>
    <col min="3586" max="3586" width="31.109375" customWidth="1"/>
    <col min="3587" max="3587" width="32.33203125" customWidth="1"/>
    <col min="3588" max="3588" width="16.77734375" customWidth="1"/>
    <col min="3589" max="3589" width="14.33203125" customWidth="1"/>
    <col min="3590" max="3590" width="19.109375" customWidth="1"/>
    <col min="3591" max="3591" width="14.33203125" customWidth="1"/>
    <col min="3592" max="3592" width="22.77734375" customWidth="1"/>
    <col min="3593" max="3593" width="15.33203125" customWidth="1"/>
    <col min="3594" max="3594" width="13.6640625" customWidth="1"/>
    <col min="3595" max="3595" width="14.77734375" customWidth="1"/>
    <col min="3596" max="3596" width="13.109375" customWidth="1"/>
    <col min="3597" max="3597" width="12.77734375" customWidth="1"/>
    <col min="3598" max="3598" width="16.33203125" customWidth="1"/>
    <col min="3599" max="3599" width="15.33203125" customWidth="1"/>
    <col min="3601" max="3601" width="11" bestFit="1" customWidth="1"/>
    <col min="3841" max="3841" width="6.33203125" customWidth="1"/>
    <col min="3842" max="3842" width="31.109375" customWidth="1"/>
    <col min="3843" max="3843" width="32.33203125" customWidth="1"/>
    <col min="3844" max="3844" width="16.77734375" customWidth="1"/>
    <col min="3845" max="3845" width="14.33203125" customWidth="1"/>
    <col min="3846" max="3846" width="19.109375" customWidth="1"/>
    <col min="3847" max="3847" width="14.33203125" customWidth="1"/>
    <col min="3848" max="3848" width="22.77734375" customWidth="1"/>
    <col min="3849" max="3849" width="15.33203125" customWidth="1"/>
    <col min="3850" max="3850" width="13.6640625" customWidth="1"/>
    <col min="3851" max="3851" width="14.77734375" customWidth="1"/>
    <col min="3852" max="3852" width="13.109375" customWidth="1"/>
    <col min="3853" max="3853" width="12.77734375" customWidth="1"/>
    <col min="3854" max="3854" width="16.33203125" customWidth="1"/>
    <col min="3855" max="3855" width="15.33203125" customWidth="1"/>
    <col min="3857" max="3857" width="11" bestFit="1" customWidth="1"/>
    <col min="4097" max="4097" width="6.33203125" customWidth="1"/>
    <col min="4098" max="4098" width="31.109375" customWidth="1"/>
    <col min="4099" max="4099" width="32.33203125" customWidth="1"/>
    <col min="4100" max="4100" width="16.77734375" customWidth="1"/>
    <col min="4101" max="4101" width="14.33203125" customWidth="1"/>
    <col min="4102" max="4102" width="19.109375" customWidth="1"/>
    <col min="4103" max="4103" width="14.33203125" customWidth="1"/>
    <col min="4104" max="4104" width="22.77734375" customWidth="1"/>
    <col min="4105" max="4105" width="15.33203125" customWidth="1"/>
    <col min="4106" max="4106" width="13.6640625" customWidth="1"/>
    <col min="4107" max="4107" width="14.77734375" customWidth="1"/>
    <col min="4108" max="4108" width="13.109375" customWidth="1"/>
    <col min="4109" max="4109" width="12.77734375" customWidth="1"/>
    <col min="4110" max="4110" width="16.33203125" customWidth="1"/>
    <col min="4111" max="4111" width="15.33203125" customWidth="1"/>
    <col min="4113" max="4113" width="11" bestFit="1" customWidth="1"/>
    <col min="4353" max="4353" width="6.33203125" customWidth="1"/>
    <col min="4354" max="4354" width="31.109375" customWidth="1"/>
    <col min="4355" max="4355" width="32.33203125" customWidth="1"/>
    <col min="4356" max="4356" width="16.77734375" customWidth="1"/>
    <col min="4357" max="4357" width="14.33203125" customWidth="1"/>
    <col min="4358" max="4358" width="19.109375" customWidth="1"/>
    <col min="4359" max="4359" width="14.33203125" customWidth="1"/>
    <col min="4360" max="4360" width="22.77734375" customWidth="1"/>
    <col min="4361" max="4361" width="15.33203125" customWidth="1"/>
    <col min="4362" max="4362" width="13.6640625" customWidth="1"/>
    <col min="4363" max="4363" width="14.77734375" customWidth="1"/>
    <col min="4364" max="4364" width="13.109375" customWidth="1"/>
    <col min="4365" max="4365" width="12.77734375" customWidth="1"/>
    <col min="4366" max="4366" width="16.33203125" customWidth="1"/>
    <col min="4367" max="4367" width="15.33203125" customWidth="1"/>
    <col min="4369" max="4369" width="11" bestFit="1" customWidth="1"/>
    <col min="4609" max="4609" width="6.33203125" customWidth="1"/>
    <col min="4610" max="4610" width="31.109375" customWidth="1"/>
    <col min="4611" max="4611" width="32.33203125" customWidth="1"/>
    <col min="4612" max="4612" width="16.77734375" customWidth="1"/>
    <col min="4613" max="4613" width="14.33203125" customWidth="1"/>
    <col min="4614" max="4614" width="19.109375" customWidth="1"/>
    <col min="4615" max="4615" width="14.33203125" customWidth="1"/>
    <col min="4616" max="4616" width="22.77734375" customWidth="1"/>
    <col min="4617" max="4617" width="15.33203125" customWidth="1"/>
    <col min="4618" max="4618" width="13.6640625" customWidth="1"/>
    <col min="4619" max="4619" width="14.77734375" customWidth="1"/>
    <col min="4620" max="4620" width="13.109375" customWidth="1"/>
    <col min="4621" max="4621" width="12.77734375" customWidth="1"/>
    <col min="4622" max="4622" width="16.33203125" customWidth="1"/>
    <col min="4623" max="4623" width="15.33203125" customWidth="1"/>
    <col min="4625" max="4625" width="11" bestFit="1" customWidth="1"/>
    <col min="4865" max="4865" width="6.33203125" customWidth="1"/>
    <col min="4866" max="4866" width="31.109375" customWidth="1"/>
    <col min="4867" max="4867" width="32.33203125" customWidth="1"/>
    <col min="4868" max="4868" width="16.77734375" customWidth="1"/>
    <col min="4869" max="4869" width="14.33203125" customWidth="1"/>
    <col min="4870" max="4870" width="19.109375" customWidth="1"/>
    <col min="4871" max="4871" width="14.33203125" customWidth="1"/>
    <col min="4872" max="4872" width="22.77734375" customWidth="1"/>
    <col min="4873" max="4873" width="15.33203125" customWidth="1"/>
    <col min="4874" max="4874" width="13.6640625" customWidth="1"/>
    <col min="4875" max="4875" width="14.77734375" customWidth="1"/>
    <col min="4876" max="4876" width="13.109375" customWidth="1"/>
    <col min="4877" max="4877" width="12.77734375" customWidth="1"/>
    <col min="4878" max="4878" width="16.33203125" customWidth="1"/>
    <col min="4879" max="4879" width="15.33203125" customWidth="1"/>
    <col min="4881" max="4881" width="11" bestFit="1" customWidth="1"/>
    <col min="5121" max="5121" width="6.33203125" customWidth="1"/>
    <col min="5122" max="5122" width="31.109375" customWidth="1"/>
    <col min="5123" max="5123" width="32.33203125" customWidth="1"/>
    <col min="5124" max="5124" width="16.77734375" customWidth="1"/>
    <col min="5125" max="5125" width="14.33203125" customWidth="1"/>
    <col min="5126" max="5126" width="19.109375" customWidth="1"/>
    <col min="5127" max="5127" width="14.33203125" customWidth="1"/>
    <col min="5128" max="5128" width="22.77734375" customWidth="1"/>
    <col min="5129" max="5129" width="15.33203125" customWidth="1"/>
    <col min="5130" max="5130" width="13.6640625" customWidth="1"/>
    <col min="5131" max="5131" width="14.77734375" customWidth="1"/>
    <col min="5132" max="5132" width="13.109375" customWidth="1"/>
    <col min="5133" max="5133" width="12.77734375" customWidth="1"/>
    <col min="5134" max="5134" width="16.33203125" customWidth="1"/>
    <col min="5135" max="5135" width="15.33203125" customWidth="1"/>
    <col min="5137" max="5137" width="11" bestFit="1" customWidth="1"/>
    <col min="5377" max="5377" width="6.33203125" customWidth="1"/>
    <col min="5378" max="5378" width="31.109375" customWidth="1"/>
    <col min="5379" max="5379" width="32.33203125" customWidth="1"/>
    <col min="5380" max="5380" width="16.77734375" customWidth="1"/>
    <col min="5381" max="5381" width="14.33203125" customWidth="1"/>
    <col min="5382" max="5382" width="19.109375" customWidth="1"/>
    <col min="5383" max="5383" width="14.33203125" customWidth="1"/>
    <col min="5384" max="5384" width="22.77734375" customWidth="1"/>
    <col min="5385" max="5385" width="15.33203125" customWidth="1"/>
    <col min="5386" max="5386" width="13.6640625" customWidth="1"/>
    <col min="5387" max="5387" width="14.77734375" customWidth="1"/>
    <col min="5388" max="5388" width="13.109375" customWidth="1"/>
    <col min="5389" max="5389" width="12.77734375" customWidth="1"/>
    <col min="5390" max="5390" width="16.33203125" customWidth="1"/>
    <col min="5391" max="5391" width="15.33203125" customWidth="1"/>
    <col min="5393" max="5393" width="11" bestFit="1" customWidth="1"/>
    <col min="5633" max="5633" width="6.33203125" customWidth="1"/>
    <col min="5634" max="5634" width="31.109375" customWidth="1"/>
    <col min="5635" max="5635" width="32.33203125" customWidth="1"/>
    <col min="5636" max="5636" width="16.77734375" customWidth="1"/>
    <col min="5637" max="5637" width="14.33203125" customWidth="1"/>
    <col min="5638" max="5638" width="19.109375" customWidth="1"/>
    <col min="5639" max="5639" width="14.33203125" customWidth="1"/>
    <col min="5640" max="5640" width="22.77734375" customWidth="1"/>
    <col min="5641" max="5641" width="15.33203125" customWidth="1"/>
    <col min="5642" max="5642" width="13.6640625" customWidth="1"/>
    <col min="5643" max="5643" width="14.77734375" customWidth="1"/>
    <col min="5644" max="5644" width="13.109375" customWidth="1"/>
    <col min="5645" max="5645" width="12.77734375" customWidth="1"/>
    <col min="5646" max="5646" width="16.33203125" customWidth="1"/>
    <col min="5647" max="5647" width="15.33203125" customWidth="1"/>
    <col min="5649" max="5649" width="11" bestFit="1" customWidth="1"/>
    <col min="5889" max="5889" width="6.33203125" customWidth="1"/>
    <col min="5890" max="5890" width="31.109375" customWidth="1"/>
    <col min="5891" max="5891" width="32.33203125" customWidth="1"/>
    <col min="5892" max="5892" width="16.77734375" customWidth="1"/>
    <col min="5893" max="5893" width="14.33203125" customWidth="1"/>
    <col min="5894" max="5894" width="19.109375" customWidth="1"/>
    <col min="5895" max="5895" width="14.33203125" customWidth="1"/>
    <col min="5896" max="5896" width="22.77734375" customWidth="1"/>
    <col min="5897" max="5897" width="15.33203125" customWidth="1"/>
    <col min="5898" max="5898" width="13.6640625" customWidth="1"/>
    <col min="5899" max="5899" width="14.77734375" customWidth="1"/>
    <col min="5900" max="5900" width="13.109375" customWidth="1"/>
    <col min="5901" max="5901" width="12.77734375" customWidth="1"/>
    <col min="5902" max="5902" width="16.33203125" customWidth="1"/>
    <col min="5903" max="5903" width="15.33203125" customWidth="1"/>
    <col min="5905" max="5905" width="11" bestFit="1" customWidth="1"/>
    <col min="6145" max="6145" width="6.33203125" customWidth="1"/>
    <col min="6146" max="6146" width="31.109375" customWidth="1"/>
    <col min="6147" max="6147" width="32.33203125" customWidth="1"/>
    <col min="6148" max="6148" width="16.77734375" customWidth="1"/>
    <col min="6149" max="6149" width="14.33203125" customWidth="1"/>
    <col min="6150" max="6150" width="19.109375" customWidth="1"/>
    <col min="6151" max="6151" width="14.33203125" customWidth="1"/>
    <col min="6152" max="6152" width="22.77734375" customWidth="1"/>
    <col min="6153" max="6153" width="15.33203125" customWidth="1"/>
    <col min="6154" max="6154" width="13.6640625" customWidth="1"/>
    <col min="6155" max="6155" width="14.77734375" customWidth="1"/>
    <col min="6156" max="6156" width="13.109375" customWidth="1"/>
    <col min="6157" max="6157" width="12.77734375" customWidth="1"/>
    <col min="6158" max="6158" width="16.33203125" customWidth="1"/>
    <col min="6159" max="6159" width="15.33203125" customWidth="1"/>
    <col min="6161" max="6161" width="11" bestFit="1" customWidth="1"/>
    <col min="6401" max="6401" width="6.33203125" customWidth="1"/>
    <col min="6402" max="6402" width="31.109375" customWidth="1"/>
    <col min="6403" max="6403" width="32.33203125" customWidth="1"/>
    <col min="6404" max="6404" width="16.77734375" customWidth="1"/>
    <col min="6405" max="6405" width="14.33203125" customWidth="1"/>
    <col min="6406" max="6406" width="19.109375" customWidth="1"/>
    <col min="6407" max="6407" width="14.33203125" customWidth="1"/>
    <col min="6408" max="6408" width="22.77734375" customWidth="1"/>
    <col min="6409" max="6409" width="15.33203125" customWidth="1"/>
    <col min="6410" max="6410" width="13.6640625" customWidth="1"/>
    <col min="6411" max="6411" width="14.77734375" customWidth="1"/>
    <col min="6412" max="6412" width="13.109375" customWidth="1"/>
    <col min="6413" max="6413" width="12.77734375" customWidth="1"/>
    <col min="6414" max="6414" width="16.33203125" customWidth="1"/>
    <col min="6415" max="6415" width="15.33203125" customWidth="1"/>
    <col min="6417" max="6417" width="11" bestFit="1" customWidth="1"/>
    <col min="6657" max="6657" width="6.33203125" customWidth="1"/>
    <col min="6658" max="6658" width="31.109375" customWidth="1"/>
    <col min="6659" max="6659" width="32.33203125" customWidth="1"/>
    <col min="6660" max="6660" width="16.77734375" customWidth="1"/>
    <col min="6661" max="6661" width="14.33203125" customWidth="1"/>
    <col min="6662" max="6662" width="19.109375" customWidth="1"/>
    <col min="6663" max="6663" width="14.33203125" customWidth="1"/>
    <col min="6664" max="6664" width="22.77734375" customWidth="1"/>
    <col min="6665" max="6665" width="15.33203125" customWidth="1"/>
    <col min="6666" max="6666" width="13.6640625" customWidth="1"/>
    <col min="6667" max="6667" width="14.77734375" customWidth="1"/>
    <col min="6668" max="6668" width="13.109375" customWidth="1"/>
    <col min="6669" max="6669" width="12.77734375" customWidth="1"/>
    <col min="6670" max="6670" width="16.33203125" customWidth="1"/>
    <col min="6671" max="6671" width="15.33203125" customWidth="1"/>
    <col min="6673" max="6673" width="11" bestFit="1" customWidth="1"/>
    <col min="6913" max="6913" width="6.33203125" customWidth="1"/>
    <col min="6914" max="6914" width="31.109375" customWidth="1"/>
    <col min="6915" max="6915" width="32.33203125" customWidth="1"/>
    <col min="6916" max="6916" width="16.77734375" customWidth="1"/>
    <col min="6917" max="6917" width="14.33203125" customWidth="1"/>
    <col min="6918" max="6918" width="19.109375" customWidth="1"/>
    <col min="6919" max="6919" width="14.33203125" customWidth="1"/>
    <col min="6920" max="6920" width="22.77734375" customWidth="1"/>
    <col min="6921" max="6921" width="15.33203125" customWidth="1"/>
    <col min="6922" max="6922" width="13.6640625" customWidth="1"/>
    <col min="6923" max="6923" width="14.77734375" customWidth="1"/>
    <col min="6924" max="6924" width="13.109375" customWidth="1"/>
    <col min="6925" max="6925" width="12.77734375" customWidth="1"/>
    <col min="6926" max="6926" width="16.33203125" customWidth="1"/>
    <col min="6927" max="6927" width="15.33203125" customWidth="1"/>
    <col min="6929" max="6929" width="11" bestFit="1" customWidth="1"/>
    <col min="7169" max="7169" width="6.33203125" customWidth="1"/>
    <col min="7170" max="7170" width="31.109375" customWidth="1"/>
    <col min="7171" max="7171" width="32.33203125" customWidth="1"/>
    <col min="7172" max="7172" width="16.77734375" customWidth="1"/>
    <col min="7173" max="7173" width="14.33203125" customWidth="1"/>
    <col min="7174" max="7174" width="19.109375" customWidth="1"/>
    <col min="7175" max="7175" width="14.33203125" customWidth="1"/>
    <col min="7176" max="7176" width="22.77734375" customWidth="1"/>
    <col min="7177" max="7177" width="15.33203125" customWidth="1"/>
    <col min="7178" max="7178" width="13.6640625" customWidth="1"/>
    <col min="7179" max="7179" width="14.77734375" customWidth="1"/>
    <col min="7180" max="7180" width="13.109375" customWidth="1"/>
    <col min="7181" max="7181" width="12.77734375" customWidth="1"/>
    <col min="7182" max="7182" width="16.33203125" customWidth="1"/>
    <col min="7183" max="7183" width="15.33203125" customWidth="1"/>
    <col min="7185" max="7185" width="11" bestFit="1" customWidth="1"/>
    <col min="7425" max="7425" width="6.33203125" customWidth="1"/>
    <col min="7426" max="7426" width="31.109375" customWidth="1"/>
    <col min="7427" max="7427" width="32.33203125" customWidth="1"/>
    <col min="7428" max="7428" width="16.77734375" customWidth="1"/>
    <col min="7429" max="7429" width="14.33203125" customWidth="1"/>
    <col min="7430" max="7430" width="19.109375" customWidth="1"/>
    <col min="7431" max="7431" width="14.33203125" customWidth="1"/>
    <col min="7432" max="7432" width="22.77734375" customWidth="1"/>
    <col min="7433" max="7433" width="15.33203125" customWidth="1"/>
    <col min="7434" max="7434" width="13.6640625" customWidth="1"/>
    <col min="7435" max="7435" width="14.77734375" customWidth="1"/>
    <col min="7436" max="7436" width="13.109375" customWidth="1"/>
    <col min="7437" max="7437" width="12.77734375" customWidth="1"/>
    <col min="7438" max="7438" width="16.33203125" customWidth="1"/>
    <col min="7439" max="7439" width="15.33203125" customWidth="1"/>
    <col min="7441" max="7441" width="11" bestFit="1" customWidth="1"/>
    <col min="7681" max="7681" width="6.33203125" customWidth="1"/>
    <col min="7682" max="7682" width="31.109375" customWidth="1"/>
    <col min="7683" max="7683" width="32.33203125" customWidth="1"/>
    <col min="7684" max="7684" width="16.77734375" customWidth="1"/>
    <col min="7685" max="7685" width="14.33203125" customWidth="1"/>
    <col min="7686" max="7686" width="19.109375" customWidth="1"/>
    <col min="7687" max="7687" width="14.33203125" customWidth="1"/>
    <col min="7688" max="7688" width="22.77734375" customWidth="1"/>
    <col min="7689" max="7689" width="15.33203125" customWidth="1"/>
    <col min="7690" max="7690" width="13.6640625" customWidth="1"/>
    <col min="7691" max="7691" width="14.77734375" customWidth="1"/>
    <col min="7692" max="7692" width="13.109375" customWidth="1"/>
    <col min="7693" max="7693" width="12.77734375" customWidth="1"/>
    <col min="7694" max="7694" width="16.33203125" customWidth="1"/>
    <col min="7695" max="7695" width="15.33203125" customWidth="1"/>
    <col min="7697" max="7697" width="11" bestFit="1" customWidth="1"/>
    <col min="7937" max="7937" width="6.33203125" customWidth="1"/>
    <col min="7938" max="7938" width="31.109375" customWidth="1"/>
    <col min="7939" max="7939" width="32.33203125" customWidth="1"/>
    <col min="7940" max="7940" width="16.77734375" customWidth="1"/>
    <col min="7941" max="7941" width="14.33203125" customWidth="1"/>
    <col min="7942" max="7942" width="19.109375" customWidth="1"/>
    <col min="7943" max="7943" width="14.33203125" customWidth="1"/>
    <col min="7944" max="7944" width="22.77734375" customWidth="1"/>
    <col min="7945" max="7945" width="15.33203125" customWidth="1"/>
    <col min="7946" max="7946" width="13.6640625" customWidth="1"/>
    <col min="7947" max="7947" width="14.77734375" customWidth="1"/>
    <col min="7948" max="7948" width="13.109375" customWidth="1"/>
    <col min="7949" max="7949" width="12.77734375" customWidth="1"/>
    <col min="7950" max="7950" width="16.33203125" customWidth="1"/>
    <col min="7951" max="7951" width="15.33203125" customWidth="1"/>
    <col min="7953" max="7953" width="11" bestFit="1" customWidth="1"/>
    <col min="8193" max="8193" width="6.33203125" customWidth="1"/>
    <col min="8194" max="8194" width="31.109375" customWidth="1"/>
    <col min="8195" max="8195" width="32.33203125" customWidth="1"/>
    <col min="8196" max="8196" width="16.77734375" customWidth="1"/>
    <col min="8197" max="8197" width="14.33203125" customWidth="1"/>
    <col min="8198" max="8198" width="19.109375" customWidth="1"/>
    <col min="8199" max="8199" width="14.33203125" customWidth="1"/>
    <col min="8200" max="8200" width="22.77734375" customWidth="1"/>
    <col min="8201" max="8201" width="15.33203125" customWidth="1"/>
    <col min="8202" max="8202" width="13.6640625" customWidth="1"/>
    <col min="8203" max="8203" width="14.77734375" customWidth="1"/>
    <col min="8204" max="8204" width="13.109375" customWidth="1"/>
    <col min="8205" max="8205" width="12.77734375" customWidth="1"/>
    <col min="8206" max="8206" width="16.33203125" customWidth="1"/>
    <col min="8207" max="8207" width="15.33203125" customWidth="1"/>
    <col min="8209" max="8209" width="11" bestFit="1" customWidth="1"/>
    <col min="8449" max="8449" width="6.33203125" customWidth="1"/>
    <col min="8450" max="8450" width="31.109375" customWidth="1"/>
    <col min="8451" max="8451" width="32.33203125" customWidth="1"/>
    <col min="8452" max="8452" width="16.77734375" customWidth="1"/>
    <col min="8453" max="8453" width="14.33203125" customWidth="1"/>
    <col min="8454" max="8454" width="19.109375" customWidth="1"/>
    <col min="8455" max="8455" width="14.33203125" customWidth="1"/>
    <col min="8456" max="8456" width="22.77734375" customWidth="1"/>
    <col min="8457" max="8457" width="15.33203125" customWidth="1"/>
    <col min="8458" max="8458" width="13.6640625" customWidth="1"/>
    <col min="8459" max="8459" width="14.77734375" customWidth="1"/>
    <col min="8460" max="8460" width="13.109375" customWidth="1"/>
    <col min="8461" max="8461" width="12.77734375" customWidth="1"/>
    <col min="8462" max="8462" width="16.33203125" customWidth="1"/>
    <col min="8463" max="8463" width="15.33203125" customWidth="1"/>
    <col min="8465" max="8465" width="11" bestFit="1" customWidth="1"/>
    <col min="8705" max="8705" width="6.33203125" customWidth="1"/>
    <col min="8706" max="8706" width="31.109375" customWidth="1"/>
    <col min="8707" max="8707" width="32.33203125" customWidth="1"/>
    <col min="8708" max="8708" width="16.77734375" customWidth="1"/>
    <col min="8709" max="8709" width="14.33203125" customWidth="1"/>
    <col min="8710" max="8710" width="19.109375" customWidth="1"/>
    <col min="8711" max="8711" width="14.33203125" customWidth="1"/>
    <col min="8712" max="8712" width="22.77734375" customWidth="1"/>
    <col min="8713" max="8713" width="15.33203125" customWidth="1"/>
    <col min="8714" max="8714" width="13.6640625" customWidth="1"/>
    <col min="8715" max="8715" width="14.77734375" customWidth="1"/>
    <col min="8716" max="8716" width="13.109375" customWidth="1"/>
    <col min="8717" max="8717" width="12.77734375" customWidth="1"/>
    <col min="8718" max="8718" width="16.33203125" customWidth="1"/>
    <col min="8719" max="8719" width="15.33203125" customWidth="1"/>
    <col min="8721" max="8721" width="11" bestFit="1" customWidth="1"/>
    <col min="8961" max="8961" width="6.33203125" customWidth="1"/>
    <col min="8962" max="8962" width="31.109375" customWidth="1"/>
    <col min="8963" max="8963" width="32.33203125" customWidth="1"/>
    <col min="8964" max="8964" width="16.77734375" customWidth="1"/>
    <col min="8965" max="8965" width="14.33203125" customWidth="1"/>
    <col min="8966" max="8966" width="19.109375" customWidth="1"/>
    <col min="8967" max="8967" width="14.33203125" customWidth="1"/>
    <col min="8968" max="8968" width="22.77734375" customWidth="1"/>
    <col min="8969" max="8969" width="15.33203125" customWidth="1"/>
    <col min="8970" max="8970" width="13.6640625" customWidth="1"/>
    <col min="8971" max="8971" width="14.77734375" customWidth="1"/>
    <col min="8972" max="8972" width="13.109375" customWidth="1"/>
    <col min="8973" max="8973" width="12.77734375" customWidth="1"/>
    <col min="8974" max="8974" width="16.33203125" customWidth="1"/>
    <col min="8975" max="8975" width="15.33203125" customWidth="1"/>
    <col min="8977" max="8977" width="11" bestFit="1" customWidth="1"/>
    <col min="9217" max="9217" width="6.33203125" customWidth="1"/>
    <col min="9218" max="9218" width="31.109375" customWidth="1"/>
    <col min="9219" max="9219" width="32.33203125" customWidth="1"/>
    <col min="9220" max="9220" width="16.77734375" customWidth="1"/>
    <col min="9221" max="9221" width="14.33203125" customWidth="1"/>
    <col min="9222" max="9222" width="19.109375" customWidth="1"/>
    <col min="9223" max="9223" width="14.33203125" customWidth="1"/>
    <col min="9224" max="9224" width="22.77734375" customWidth="1"/>
    <col min="9225" max="9225" width="15.33203125" customWidth="1"/>
    <col min="9226" max="9226" width="13.6640625" customWidth="1"/>
    <col min="9227" max="9227" width="14.77734375" customWidth="1"/>
    <col min="9228" max="9228" width="13.109375" customWidth="1"/>
    <col min="9229" max="9229" width="12.77734375" customWidth="1"/>
    <col min="9230" max="9230" width="16.33203125" customWidth="1"/>
    <col min="9231" max="9231" width="15.33203125" customWidth="1"/>
    <col min="9233" max="9233" width="11" bestFit="1" customWidth="1"/>
    <col min="9473" max="9473" width="6.33203125" customWidth="1"/>
    <col min="9474" max="9474" width="31.109375" customWidth="1"/>
    <col min="9475" max="9475" width="32.33203125" customWidth="1"/>
    <col min="9476" max="9476" width="16.77734375" customWidth="1"/>
    <col min="9477" max="9477" width="14.33203125" customWidth="1"/>
    <col min="9478" max="9478" width="19.109375" customWidth="1"/>
    <col min="9479" max="9479" width="14.33203125" customWidth="1"/>
    <col min="9480" max="9480" width="22.77734375" customWidth="1"/>
    <col min="9481" max="9481" width="15.33203125" customWidth="1"/>
    <col min="9482" max="9482" width="13.6640625" customWidth="1"/>
    <col min="9483" max="9483" width="14.77734375" customWidth="1"/>
    <col min="9484" max="9484" width="13.109375" customWidth="1"/>
    <col min="9485" max="9485" width="12.77734375" customWidth="1"/>
    <col min="9486" max="9486" width="16.33203125" customWidth="1"/>
    <col min="9487" max="9487" width="15.33203125" customWidth="1"/>
    <col min="9489" max="9489" width="11" bestFit="1" customWidth="1"/>
    <col min="9729" max="9729" width="6.33203125" customWidth="1"/>
    <col min="9730" max="9730" width="31.109375" customWidth="1"/>
    <col min="9731" max="9731" width="32.33203125" customWidth="1"/>
    <col min="9732" max="9732" width="16.77734375" customWidth="1"/>
    <col min="9733" max="9733" width="14.33203125" customWidth="1"/>
    <col min="9734" max="9734" width="19.109375" customWidth="1"/>
    <col min="9735" max="9735" width="14.33203125" customWidth="1"/>
    <col min="9736" max="9736" width="22.77734375" customWidth="1"/>
    <col min="9737" max="9737" width="15.33203125" customWidth="1"/>
    <col min="9738" max="9738" width="13.6640625" customWidth="1"/>
    <col min="9739" max="9739" width="14.77734375" customWidth="1"/>
    <col min="9740" max="9740" width="13.109375" customWidth="1"/>
    <col min="9741" max="9741" width="12.77734375" customWidth="1"/>
    <col min="9742" max="9742" width="16.33203125" customWidth="1"/>
    <col min="9743" max="9743" width="15.33203125" customWidth="1"/>
    <col min="9745" max="9745" width="11" bestFit="1" customWidth="1"/>
    <col min="9985" max="9985" width="6.33203125" customWidth="1"/>
    <col min="9986" max="9986" width="31.109375" customWidth="1"/>
    <col min="9987" max="9987" width="32.33203125" customWidth="1"/>
    <col min="9988" max="9988" width="16.77734375" customWidth="1"/>
    <col min="9989" max="9989" width="14.33203125" customWidth="1"/>
    <col min="9990" max="9990" width="19.109375" customWidth="1"/>
    <col min="9991" max="9991" width="14.33203125" customWidth="1"/>
    <col min="9992" max="9992" width="22.77734375" customWidth="1"/>
    <col min="9993" max="9993" width="15.33203125" customWidth="1"/>
    <col min="9994" max="9994" width="13.6640625" customWidth="1"/>
    <col min="9995" max="9995" width="14.77734375" customWidth="1"/>
    <col min="9996" max="9996" width="13.109375" customWidth="1"/>
    <col min="9997" max="9997" width="12.77734375" customWidth="1"/>
    <col min="9998" max="9998" width="16.33203125" customWidth="1"/>
    <col min="9999" max="9999" width="15.33203125" customWidth="1"/>
    <col min="10001" max="10001" width="11" bestFit="1" customWidth="1"/>
    <col min="10241" max="10241" width="6.33203125" customWidth="1"/>
    <col min="10242" max="10242" width="31.109375" customWidth="1"/>
    <col min="10243" max="10243" width="32.33203125" customWidth="1"/>
    <col min="10244" max="10244" width="16.77734375" customWidth="1"/>
    <col min="10245" max="10245" width="14.33203125" customWidth="1"/>
    <col min="10246" max="10246" width="19.109375" customWidth="1"/>
    <col min="10247" max="10247" width="14.33203125" customWidth="1"/>
    <col min="10248" max="10248" width="22.77734375" customWidth="1"/>
    <col min="10249" max="10249" width="15.33203125" customWidth="1"/>
    <col min="10250" max="10250" width="13.6640625" customWidth="1"/>
    <col min="10251" max="10251" width="14.77734375" customWidth="1"/>
    <col min="10252" max="10252" width="13.109375" customWidth="1"/>
    <col min="10253" max="10253" width="12.77734375" customWidth="1"/>
    <col min="10254" max="10254" width="16.33203125" customWidth="1"/>
    <col min="10255" max="10255" width="15.33203125" customWidth="1"/>
    <col min="10257" max="10257" width="11" bestFit="1" customWidth="1"/>
    <col min="10497" max="10497" width="6.33203125" customWidth="1"/>
    <col min="10498" max="10498" width="31.109375" customWidth="1"/>
    <col min="10499" max="10499" width="32.33203125" customWidth="1"/>
    <col min="10500" max="10500" width="16.77734375" customWidth="1"/>
    <col min="10501" max="10501" width="14.33203125" customWidth="1"/>
    <col min="10502" max="10502" width="19.109375" customWidth="1"/>
    <col min="10503" max="10503" width="14.33203125" customWidth="1"/>
    <col min="10504" max="10504" width="22.77734375" customWidth="1"/>
    <col min="10505" max="10505" width="15.33203125" customWidth="1"/>
    <col min="10506" max="10506" width="13.6640625" customWidth="1"/>
    <col min="10507" max="10507" width="14.77734375" customWidth="1"/>
    <col min="10508" max="10508" width="13.109375" customWidth="1"/>
    <col min="10509" max="10509" width="12.77734375" customWidth="1"/>
    <col min="10510" max="10510" width="16.33203125" customWidth="1"/>
    <col min="10511" max="10511" width="15.33203125" customWidth="1"/>
    <col min="10513" max="10513" width="11" bestFit="1" customWidth="1"/>
    <col min="10753" max="10753" width="6.33203125" customWidth="1"/>
    <col min="10754" max="10754" width="31.109375" customWidth="1"/>
    <col min="10755" max="10755" width="32.33203125" customWidth="1"/>
    <col min="10756" max="10756" width="16.77734375" customWidth="1"/>
    <col min="10757" max="10757" width="14.33203125" customWidth="1"/>
    <col min="10758" max="10758" width="19.109375" customWidth="1"/>
    <col min="10759" max="10759" width="14.33203125" customWidth="1"/>
    <col min="10760" max="10760" width="22.77734375" customWidth="1"/>
    <col min="10761" max="10761" width="15.33203125" customWidth="1"/>
    <col min="10762" max="10762" width="13.6640625" customWidth="1"/>
    <col min="10763" max="10763" width="14.77734375" customWidth="1"/>
    <col min="10764" max="10764" width="13.109375" customWidth="1"/>
    <col min="10765" max="10765" width="12.77734375" customWidth="1"/>
    <col min="10766" max="10766" width="16.33203125" customWidth="1"/>
    <col min="10767" max="10767" width="15.33203125" customWidth="1"/>
    <col min="10769" max="10769" width="11" bestFit="1" customWidth="1"/>
    <col min="11009" max="11009" width="6.33203125" customWidth="1"/>
    <col min="11010" max="11010" width="31.109375" customWidth="1"/>
    <col min="11011" max="11011" width="32.33203125" customWidth="1"/>
    <col min="11012" max="11012" width="16.77734375" customWidth="1"/>
    <col min="11013" max="11013" width="14.33203125" customWidth="1"/>
    <col min="11014" max="11014" width="19.109375" customWidth="1"/>
    <col min="11015" max="11015" width="14.33203125" customWidth="1"/>
    <col min="11016" max="11016" width="22.77734375" customWidth="1"/>
    <col min="11017" max="11017" width="15.33203125" customWidth="1"/>
    <col min="11018" max="11018" width="13.6640625" customWidth="1"/>
    <col min="11019" max="11019" width="14.77734375" customWidth="1"/>
    <col min="11020" max="11020" width="13.109375" customWidth="1"/>
    <col min="11021" max="11021" width="12.77734375" customWidth="1"/>
    <col min="11022" max="11022" width="16.33203125" customWidth="1"/>
    <col min="11023" max="11023" width="15.33203125" customWidth="1"/>
    <col min="11025" max="11025" width="11" bestFit="1" customWidth="1"/>
    <col min="11265" max="11265" width="6.33203125" customWidth="1"/>
    <col min="11266" max="11266" width="31.109375" customWidth="1"/>
    <col min="11267" max="11267" width="32.33203125" customWidth="1"/>
    <col min="11268" max="11268" width="16.77734375" customWidth="1"/>
    <col min="11269" max="11269" width="14.33203125" customWidth="1"/>
    <col min="11270" max="11270" width="19.109375" customWidth="1"/>
    <col min="11271" max="11271" width="14.33203125" customWidth="1"/>
    <col min="11272" max="11272" width="22.77734375" customWidth="1"/>
    <col min="11273" max="11273" width="15.33203125" customWidth="1"/>
    <col min="11274" max="11274" width="13.6640625" customWidth="1"/>
    <col min="11275" max="11275" width="14.77734375" customWidth="1"/>
    <col min="11276" max="11276" width="13.109375" customWidth="1"/>
    <col min="11277" max="11277" width="12.77734375" customWidth="1"/>
    <col min="11278" max="11278" width="16.33203125" customWidth="1"/>
    <col min="11279" max="11279" width="15.33203125" customWidth="1"/>
    <col min="11281" max="11281" width="11" bestFit="1" customWidth="1"/>
    <col min="11521" max="11521" width="6.33203125" customWidth="1"/>
    <col min="11522" max="11522" width="31.109375" customWidth="1"/>
    <col min="11523" max="11523" width="32.33203125" customWidth="1"/>
    <col min="11524" max="11524" width="16.77734375" customWidth="1"/>
    <col min="11525" max="11525" width="14.33203125" customWidth="1"/>
    <col min="11526" max="11526" width="19.109375" customWidth="1"/>
    <col min="11527" max="11527" width="14.33203125" customWidth="1"/>
    <col min="11528" max="11528" width="22.77734375" customWidth="1"/>
    <col min="11529" max="11529" width="15.33203125" customWidth="1"/>
    <col min="11530" max="11530" width="13.6640625" customWidth="1"/>
    <col min="11531" max="11531" width="14.77734375" customWidth="1"/>
    <col min="11532" max="11532" width="13.109375" customWidth="1"/>
    <col min="11533" max="11533" width="12.77734375" customWidth="1"/>
    <col min="11534" max="11534" width="16.33203125" customWidth="1"/>
    <col min="11535" max="11535" width="15.33203125" customWidth="1"/>
    <col min="11537" max="11537" width="11" bestFit="1" customWidth="1"/>
    <col min="11777" max="11777" width="6.33203125" customWidth="1"/>
    <col min="11778" max="11778" width="31.109375" customWidth="1"/>
    <col min="11779" max="11779" width="32.33203125" customWidth="1"/>
    <col min="11780" max="11780" width="16.77734375" customWidth="1"/>
    <col min="11781" max="11781" width="14.33203125" customWidth="1"/>
    <col min="11782" max="11782" width="19.109375" customWidth="1"/>
    <col min="11783" max="11783" width="14.33203125" customWidth="1"/>
    <col min="11784" max="11784" width="22.77734375" customWidth="1"/>
    <col min="11785" max="11785" width="15.33203125" customWidth="1"/>
    <col min="11786" max="11786" width="13.6640625" customWidth="1"/>
    <col min="11787" max="11787" width="14.77734375" customWidth="1"/>
    <col min="11788" max="11788" width="13.109375" customWidth="1"/>
    <col min="11789" max="11789" width="12.77734375" customWidth="1"/>
    <col min="11790" max="11790" width="16.33203125" customWidth="1"/>
    <col min="11791" max="11791" width="15.33203125" customWidth="1"/>
    <col min="11793" max="11793" width="11" bestFit="1" customWidth="1"/>
    <col min="12033" max="12033" width="6.33203125" customWidth="1"/>
    <col min="12034" max="12034" width="31.109375" customWidth="1"/>
    <col min="12035" max="12035" width="32.33203125" customWidth="1"/>
    <col min="12036" max="12036" width="16.77734375" customWidth="1"/>
    <col min="12037" max="12037" width="14.33203125" customWidth="1"/>
    <col min="12038" max="12038" width="19.109375" customWidth="1"/>
    <col min="12039" max="12039" width="14.33203125" customWidth="1"/>
    <col min="12040" max="12040" width="22.77734375" customWidth="1"/>
    <col min="12041" max="12041" width="15.33203125" customWidth="1"/>
    <col min="12042" max="12042" width="13.6640625" customWidth="1"/>
    <col min="12043" max="12043" width="14.77734375" customWidth="1"/>
    <col min="12044" max="12044" width="13.109375" customWidth="1"/>
    <col min="12045" max="12045" width="12.77734375" customWidth="1"/>
    <col min="12046" max="12046" width="16.33203125" customWidth="1"/>
    <col min="12047" max="12047" width="15.33203125" customWidth="1"/>
    <col min="12049" max="12049" width="11" bestFit="1" customWidth="1"/>
    <col min="12289" max="12289" width="6.33203125" customWidth="1"/>
    <col min="12290" max="12290" width="31.109375" customWidth="1"/>
    <col min="12291" max="12291" width="32.33203125" customWidth="1"/>
    <col min="12292" max="12292" width="16.77734375" customWidth="1"/>
    <col min="12293" max="12293" width="14.33203125" customWidth="1"/>
    <col min="12294" max="12294" width="19.109375" customWidth="1"/>
    <col min="12295" max="12295" width="14.33203125" customWidth="1"/>
    <col min="12296" max="12296" width="22.77734375" customWidth="1"/>
    <col min="12297" max="12297" width="15.33203125" customWidth="1"/>
    <col min="12298" max="12298" width="13.6640625" customWidth="1"/>
    <col min="12299" max="12299" width="14.77734375" customWidth="1"/>
    <col min="12300" max="12300" width="13.109375" customWidth="1"/>
    <col min="12301" max="12301" width="12.77734375" customWidth="1"/>
    <col min="12302" max="12302" width="16.33203125" customWidth="1"/>
    <col min="12303" max="12303" width="15.33203125" customWidth="1"/>
    <col min="12305" max="12305" width="11" bestFit="1" customWidth="1"/>
    <col min="12545" max="12545" width="6.33203125" customWidth="1"/>
    <col min="12546" max="12546" width="31.109375" customWidth="1"/>
    <col min="12547" max="12547" width="32.33203125" customWidth="1"/>
    <col min="12548" max="12548" width="16.77734375" customWidth="1"/>
    <col min="12549" max="12549" width="14.33203125" customWidth="1"/>
    <col min="12550" max="12550" width="19.109375" customWidth="1"/>
    <col min="12551" max="12551" width="14.33203125" customWidth="1"/>
    <col min="12552" max="12552" width="22.77734375" customWidth="1"/>
    <col min="12553" max="12553" width="15.33203125" customWidth="1"/>
    <col min="12554" max="12554" width="13.6640625" customWidth="1"/>
    <col min="12555" max="12555" width="14.77734375" customWidth="1"/>
    <col min="12556" max="12556" width="13.109375" customWidth="1"/>
    <col min="12557" max="12557" width="12.77734375" customWidth="1"/>
    <col min="12558" max="12558" width="16.33203125" customWidth="1"/>
    <col min="12559" max="12559" width="15.33203125" customWidth="1"/>
    <col min="12561" max="12561" width="11" bestFit="1" customWidth="1"/>
    <col min="12801" max="12801" width="6.33203125" customWidth="1"/>
    <col min="12802" max="12802" width="31.109375" customWidth="1"/>
    <col min="12803" max="12803" width="32.33203125" customWidth="1"/>
    <col min="12804" max="12804" width="16.77734375" customWidth="1"/>
    <col min="12805" max="12805" width="14.33203125" customWidth="1"/>
    <col min="12806" max="12806" width="19.109375" customWidth="1"/>
    <col min="12807" max="12807" width="14.33203125" customWidth="1"/>
    <col min="12808" max="12808" width="22.77734375" customWidth="1"/>
    <col min="12809" max="12809" width="15.33203125" customWidth="1"/>
    <col min="12810" max="12810" width="13.6640625" customWidth="1"/>
    <col min="12811" max="12811" width="14.77734375" customWidth="1"/>
    <col min="12812" max="12812" width="13.109375" customWidth="1"/>
    <col min="12813" max="12813" width="12.77734375" customWidth="1"/>
    <col min="12814" max="12814" width="16.33203125" customWidth="1"/>
    <col min="12815" max="12815" width="15.33203125" customWidth="1"/>
    <col min="12817" max="12817" width="11" bestFit="1" customWidth="1"/>
    <col min="13057" max="13057" width="6.33203125" customWidth="1"/>
    <col min="13058" max="13058" width="31.109375" customWidth="1"/>
    <col min="13059" max="13059" width="32.33203125" customWidth="1"/>
    <col min="13060" max="13060" width="16.77734375" customWidth="1"/>
    <col min="13061" max="13061" width="14.33203125" customWidth="1"/>
    <col min="13062" max="13062" width="19.109375" customWidth="1"/>
    <col min="13063" max="13063" width="14.33203125" customWidth="1"/>
    <col min="13064" max="13064" width="22.77734375" customWidth="1"/>
    <col min="13065" max="13065" width="15.33203125" customWidth="1"/>
    <col min="13066" max="13066" width="13.6640625" customWidth="1"/>
    <col min="13067" max="13067" width="14.77734375" customWidth="1"/>
    <col min="13068" max="13068" width="13.109375" customWidth="1"/>
    <col min="13069" max="13069" width="12.77734375" customWidth="1"/>
    <col min="13070" max="13070" width="16.33203125" customWidth="1"/>
    <col min="13071" max="13071" width="15.33203125" customWidth="1"/>
    <col min="13073" max="13073" width="11" bestFit="1" customWidth="1"/>
    <col min="13313" max="13313" width="6.33203125" customWidth="1"/>
    <col min="13314" max="13314" width="31.109375" customWidth="1"/>
    <col min="13315" max="13315" width="32.33203125" customWidth="1"/>
    <col min="13316" max="13316" width="16.77734375" customWidth="1"/>
    <col min="13317" max="13317" width="14.33203125" customWidth="1"/>
    <col min="13318" max="13318" width="19.109375" customWidth="1"/>
    <col min="13319" max="13319" width="14.33203125" customWidth="1"/>
    <col min="13320" max="13320" width="22.77734375" customWidth="1"/>
    <col min="13321" max="13321" width="15.33203125" customWidth="1"/>
    <col min="13322" max="13322" width="13.6640625" customWidth="1"/>
    <col min="13323" max="13323" width="14.77734375" customWidth="1"/>
    <col min="13324" max="13324" width="13.109375" customWidth="1"/>
    <col min="13325" max="13325" width="12.77734375" customWidth="1"/>
    <col min="13326" max="13326" width="16.33203125" customWidth="1"/>
    <col min="13327" max="13327" width="15.33203125" customWidth="1"/>
    <col min="13329" max="13329" width="11" bestFit="1" customWidth="1"/>
    <col min="13569" max="13569" width="6.33203125" customWidth="1"/>
    <col min="13570" max="13570" width="31.109375" customWidth="1"/>
    <col min="13571" max="13571" width="32.33203125" customWidth="1"/>
    <col min="13572" max="13572" width="16.77734375" customWidth="1"/>
    <col min="13573" max="13573" width="14.33203125" customWidth="1"/>
    <col min="13574" max="13574" width="19.109375" customWidth="1"/>
    <col min="13575" max="13575" width="14.33203125" customWidth="1"/>
    <col min="13576" max="13576" width="22.77734375" customWidth="1"/>
    <col min="13577" max="13577" width="15.33203125" customWidth="1"/>
    <col min="13578" max="13578" width="13.6640625" customWidth="1"/>
    <col min="13579" max="13579" width="14.77734375" customWidth="1"/>
    <col min="13580" max="13580" width="13.109375" customWidth="1"/>
    <col min="13581" max="13581" width="12.77734375" customWidth="1"/>
    <col min="13582" max="13582" width="16.33203125" customWidth="1"/>
    <col min="13583" max="13583" width="15.33203125" customWidth="1"/>
    <col min="13585" max="13585" width="11" bestFit="1" customWidth="1"/>
    <col min="13825" max="13825" width="6.33203125" customWidth="1"/>
    <col min="13826" max="13826" width="31.109375" customWidth="1"/>
    <col min="13827" max="13827" width="32.33203125" customWidth="1"/>
    <col min="13828" max="13828" width="16.77734375" customWidth="1"/>
    <col min="13829" max="13829" width="14.33203125" customWidth="1"/>
    <col min="13830" max="13830" width="19.109375" customWidth="1"/>
    <col min="13831" max="13831" width="14.33203125" customWidth="1"/>
    <col min="13832" max="13832" width="22.77734375" customWidth="1"/>
    <col min="13833" max="13833" width="15.33203125" customWidth="1"/>
    <col min="13834" max="13834" width="13.6640625" customWidth="1"/>
    <col min="13835" max="13835" width="14.77734375" customWidth="1"/>
    <col min="13836" max="13836" width="13.109375" customWidth="1"/>
    <col min="13837" max="13837" width="12.77734375" customWidth="1"/>
    <col min="13838" max="13838" width="16.33203125" customWidth="1"/>
    <col min="13839" max="13839" width="15.33203125" customWidth="1"/>
    <col min="13841" max="13841" width="11" bestFit="1" customWidth="1"/>
    <col min="14081" max="14081" width="6.33203125" customWidth="1"/>
    <col min="14082" max="14082" width="31.109375" customWidth="1"/>
    <col min="14083" max="14083" width="32.33203125" customWidth="1"/>
    <col min="14084" max="14084" width="16.77734375" customWidth="1"/>
    <col min="14085" max="14085" width="14.33203125" customWidth="1"/>
    <col min="14086" max="14086" width="19.109375" customWidth="1"/>
    <col min="14087" max="14087" width="14.33203125" customWidth="1"/>
    <col min="14088" max="14088" width="22.77734375" customWidth="1"/>
    <col min="14089" max="14089" width="15.33203125" customWidth="1"/>
    <col min="14090" max="14090" width="13.6640625" customWidth="1"/>
    <col min="14091" max="14091" width="14.77734375" customWidth="1"/>
    <col min="14092" max="14092" width="13.109375" customWidth="1"/>
    <col min="14093" max="14093" width="12.77734375" customWidth="1"/>
    <col min="14094" max="14094" width="16.33203125" customWidth="1"/>
    <col min="14095" max="14095" width="15.33203125" customWidth="1"/>
    <col min="14097" max="14097" width="11" bestFit="1" customWidth="1"/>
    <col min="14337" max="14337" width="6.33203125" customWidth="1"/>
    <col min="14338" max="14338" width="31.109375" customWidth="1"/>
    <col min="14339" max="14339" width="32.33203125" customWidth="1"/>
    <col min="14340" max="14340" width="16.77734375" customWidth="1"/>
    <col min="14341" max="14341" width="14.33203125" customWidth="1"/>
    <col min="14342" max="14342" width="19.109375" customWidth="1"/>
    <col min="14343" max="14343" width="14.33203125" customWidth="1"/>
    <col min="14344" max="14344" width="22.77734375" customWidth="1"/>
    <col min="14345" max="14345" width="15.33203125" customWidth="1"/>
    <col min="14346" max="14346" width="13.6640625" customWidth="1"/>
    <col min="14347" max="14347" width="14.77734375" customWidth="1"/>
    <col min="14348" max="14348" width="13.109375" customWidth="1"/>
    <col min="14349" max="14349" width="12.77734375" customWidth="1"/>
    <col min="14350" max="14350" width="16.33203125" customWidth="1"/>
    <col min="14351" max="14351" width="15.33203125" customWidth="1"/>
    <col min="14353" max="14353" width="11" bestFit="1" customWidth="1"/>
    <col min="14593" max="14593" width="6.33203125" customWidth="1"/>
    <col min="14594" max="14594" width="31.109375" customWidth="1"/>
    <col min="14595" max="14595" width="32.33203125" customWidth="1"/>
    <col min="14596" max="14596" width="16.77734375" customWidth="1"/>
    <col min="14597" max="14597" width="14.33203125" customWidth="1"/>
    <col min="14598" max="14598" width="19.109375" customWidth="1"/>
    <col min="14599" max="14599" width="14.33203125" customWidth="1"/>
    <col min="14600" max="14600" width="22.77734375" customWidth="1"/>
    <col min="14601" max="14601" width="15.33203125" customWidth="1"/>
    <col min="14602" max="14602" width="13.6640625" customWidth="1"/>
    <col min="14603" max="14603" width="14.77734375" customWidth="1"/>
    <col min="14604" max="14604" width="13.109375" customWidth="1"/>
    <col min="14605" max="14605" width="12.77734375" customWidth="1"/>
    <col min="14606" max="14606" width="16.33203125" customWidth="1"/>
    <col min="14607" max="14607" width="15.33203125" customWidth="1"/>
    <col min="14609" max="14609" width="11" bestFit="1" customWidth="1"/>
    <col min="14849" max="14849" width="6.33203125" customWidth="1"/>
    <col min="14850" max="14850" width="31.109375" customWidth="1"/>
    <col min="14851" max="14851" width="32.33203125" customWidth="1"/>
    <col min="14852" max="14852" width="16.77734375" customWidth="1"/>
    <col min="14853" max="14853" width="14.33203125" customWidth="1"/>
    <col min="14854" max="14854" width="19.109375" customWidth="1"/>
    <col min="14855" max="14855" width="14.33203125" customWidth="1"/>
    <col min="14856" max="14856" width="22.77734375" customWidth="1"/>
    <col min="14857" max="14857" width="15.33203125" customWidth="1"/>
    <col min="14858" max="14858" width="13.6640625" customWidth="1"/>
    <col min="14859" max="14859" width="14.77734375" customWidth="1"/>
    <col min="14860" max="14860" width="13.109375" customWidth="1"/>
    <col min="14861" max="14861" width="12.77734375" customWidth="1"/>
    <col min="14862" max="14862" width="16.33203125" customWidth="1"/>
    <col min="14863" max="14863" width="15.33203125" customWidth="1"/>
    <col min="14865" max="14865" width="11" bestFit="1" customWidth="1"/>
    <col min="15105" max="15105" width="6.33203125" customWidth="1"/>
    <col min="15106" max="15106" width="31.109375" customWidth="1"/>
    <col min="15107" max="15107" width="32.33203125" customWidth="1"/>
    <col min="15108" max="15108" width="16.77734375" customWidth="1"/>
    <col min="15109" max="15109" width="14.33203125" customWidth="1"/>
    <col min="15110" max="15110" width="19.109375" customWidth="1"/>
    <col min="15111" max="15111" width="14.33203125" customWidth="1"/>
    <col min="15112" max="15112" width="22.77734375" customWidth="1"/>
    <col min="15113" max="15113" width="15.33203125" customWidth="1"/>
    <col min="15114" max="15114" width="13.6640625" customWidth="1"/>
    <col min="15115" max="15115" width="14.77734375" customWidth="1"/>
    <col min="15116" max="15116" width="13.109375" customWidth="1"/>
    <col min="15117" max="15117" width="12.77734375" customWidth="1"/>
    <col min="15118" max="15118" width="16.33203125" customWidth="1"/>
    <col min="15119" max="15119" width="15.33203125" customWidth="1"/>
    <col min="15121" max="15121" width="11" bestFit="1" customWidth="1"/>
    <col min="15361" max="15361" width="6.33203125" customWidth="1"/>
    <col min="15362" max="15362" width="31.109375" customWidth="1"/>
    <col min="15363" max="15363" width="32.33203125" customWidth="1"/>
    <col min="15364" max="15364" width="16.77734375" customWidth="1"/>
    <col min="15365" max="15365" width="14.33203125" customWidth="1"/>
    <col min="15366" max="15366" width="19.109375" customWidth="1"/>
    <col min="15367" max="15367" width="14.33203125" customWidth="1"/>
    <col min="15368" max="15368" width="22.77734375" customWidth="1"/>
    <col min="15369" max="15369" width="15.33203125" customWidth="1"/>
    <col min="15370" max="15370" width="13.6640625" customWidth="1"/>
    <col min="15371" max="15371" width="14.77734375" customWidth="1"/>
    <col min="15372" max="15372" width="13.109375" customWidth="1"/>
    <col min="15373" max="15373" width="12.77734375" customWidth="1"/>
    <col min="15374" max="15374" width="16.33203125" customWidth="1"/>
    <col min="15375" max="15375" width="15.33203125" customWidth="1"/>
    <col min="15377" max="15377" width="11" bestFit="1" customWidth="1"/>
    <col min="15617" max="15617" width="6.33203125" customWidth="1"/>
    <col min="15618" max="15618" width="31.109375" customWidth="1"/>
    <col min="15619" max="15619" width="32.33203125" customWidth="1"/>
    <col min="15620" max="15620" width="16.77734375" customWidth="1"/>
    <col min="15621" max="15621" width="14.33203125" customWidth="1"/>
    <col min="15622" max="15622" width="19.109375" customWidth="1"/>
    <col min="15623" max="15623" width="14.33203125" customWidth="1"/>
    <col min="15624" max="15624" width="22.77734375" customWidth="1"/>
    <col min="15625" max="15625" width="15.33203125" customWidth="1"/>
    <col min="15626" max="15626" width="13.6640625" customWidth="1"/>
    <col min="15627" max="15627" width="14.77734375" customWidth="1"/>
    <col min="15628" max="15628" width="13.109375" customWidth="1"/>
    <col min="15629" max="15629" width="12.77734375" customWidth="1"/>
    <col min="15630" max="15630" width="16.33203125" customWidth="1"/>
    <col min="15631" max="15631" width="15.33203125" customWidth="1"/>
    <col min="15633" max="15633" width="11" bestFit="1" customWidth="1"/>
    <col min="15873" max="15873" width="6.33203125" customWidth="1"/>
    <col min="15874" max="15874" width="31.109375" customWidth="1"/>
    <col min="15875" max="15875" width="32.33203125" customWidth="1"/>
    <col min="15876" max="15876" width="16.77734375" customWidth="1"/>
    <col min="15877" max="15877" width="14.33203125" customWidth="1"/>
    <col min="15878" max="15878" width="19.109375" customWidth="1"/>
    <col min="15879" max="15879" width="14.33203125" customWidth="1"/>
    <col min="15880" max="15880" width="22.77734375" customWidth="1"/>
    <col min="15881" max="15881" width="15.33203125" customWidth="1"/>
    <col min="15882" max="15882" width="13.6640625" customWidth="1"/>
    <col min="15883" max="15883" width="14.77734375" customWidth="1"/>
    <col min="15884" max="15884" width="13.109375" customWidth="1"/>
    <col min="15885" max="15885" width="12.77734375" customWidth="1"/>
    <col min="15886" max="15886" width="16.33203125" customWidth="1"/>
    <col min="15887" max="15887" width="15.33203125" customWidth="1"/>
    <col min="15889" max="15889" width="11" bestFit="1" customWidth="1"/>
    <col min="16129" max="16129" width="6.33203125" customWidth="1"/>
    <col min="16130" max="16130" width="31.109375" customWidth="1"/>
    <col min="16131" max="16131" width="32.33203125" customWidth="1"/>
    <col min="16132" max="16132" width="16.77734375" customWidth="1"/>
    <col min="16133" max="16133" width="14.33203125" customWidth="1"/>
    <col min="16134" max="16134" width="19.109375" customWidth="1"/>
    <col min="16135" max="16135" width="14.33203125" customWidth="1"/>
    <col min="16136" max="16136" width="22.77734375" customWidth="1"/>
    <col min="16137" max="16137" width="15.33203125" customWidth="1"/>
    <col min="16138" max="16138" width="13.6640625" customWidth="1"/>
    <col min="16139" max="16139" width="14.77734375" customWidth="1"/>
    <col min="16140" max="16140" width="13.109375" customWidth="1"/>
    <col min="16141" max="16141" width="12.77734375" customWidth="1"/>
    <col min="16142" max="16142" width="16.33203125" customWidth="1"/>
    <col min="16143" max="16143" width="15.33203125" customWidth="1"/>
    <col min="16145" max="16145" width="11" bestFit="1" customWidth="1"/>
  </cols>
  <sheetData>
    <row r="1" spans="1:18" ht="33" customHeight="1">
      <c r="B1" s="404"/>
      <c r="C1" s="404"/>
      <c r="D1" s="404"/>
      <c r="E1" s="404"/>
      <c r="F1" s="404"/>
      <c r="G1" s="404"/>
      <c r="H1" s="404"/>
      <c r="I1" s="404"/>
      <c r="J1" s="404"/>
      <c r="K1" s="404"/>
      <c r="L1" s="404"/>
      <c r="M1" s="404"/>
      <c r="N1" s="404"/>
      <c r="O1" s="404"/>
    </row>
    <row r="2" spans="1:18" ht="34.5" customHeight="1">
      <c r="B2" s="403" t="s">
        <v>2468</v>
      </c>
      <c r="C2" s="403"/>
      <c r="D2" s="403"/>
      <c r="E2" s="403"/>
      <c r="F2" s="403"/>
      <c r="G2" s="403"/>
      <c r="H2" s="403"/>
      <c r="I2" s="403"/>
      <c r="J2" s="403"/>
      <c r="K2" s="403"/>
      <c r="L2" s="403"/>
      <c r="M2" s="403"/>
      <c r="N2" s="403"/>
      <c r="O2" s="403"/>
      <c r="P2" s="318"/>
      <c r="R2" s="298"/>
    </row>
    <row r="3" spans="1:18" ht="22.5" customHeight="1">
      <c r="B3" s="406"/>
      <c r="C3" s="406"/>
      <c r="D3" s="406"/>
      <c r="E3" s="406"/>
      <c r="F3" s="406"/>
      <c r="G3" s="406"/>
      <c r="H3" s="406"/>
      <c r="I3" s="406"/>
      <c r="J3" s="406"/>
      <c r="K3" s="406"/>
      <c r="L3" s="406"/>
      <c r="M3" s="406"/>
      <c r="N3" s="406"/>
      <c r="O3" s="406"/>
      <c r="P3" s="318"/>
      <c r="R3" s="298"/>
    </row>
    <row r="4" spans="1:18" ht="23.25" customHeight="1">
      <c r="B4" s="407" t="s">
        <v>294</v>
      </c>
      <c r="C4" s="407"/>
      <c r="D4" s="407"/>
      <c r="E4" s="407"/>
      <c r="F4" s="407"/>
      <c r="G4" s="407"/>
      <c r="H4" s="407"/>
      <c r="I4" s="407"/>
      <c r="J4" s="407"/>
      <c r="K4" s="407"/>
      <c r="L4" s="407"/>
      <c r="M4" s="407"/>
      <c r="N4" s="407"/>
      <c r="O4" s="407"/>
      <c r="P4" s="27"/>
    </row>
    <row r="5" spans="1:18" ht="15">
      <c r="B5" s="27"/>
      <c r="C5" s="27"/>
      <c r="D5" s="27"/>
      <c r="E5" s="27"/>
      <c r="F5" s="27"/>
      <c r="G5" s="27"/>
      <c r="H5" s="27"/>
      <c r="I5" s="27"/>
      <c r="J5" s="27"/>
    </row>
    <row r="6" spans="1:18" ht="15.6">
      <c r="B6" s="408"/>
      <c r="C6" s="408"/>
      <c r="D6" s="408" t="s">
        <v>976</v>
      </c>
      <c r="E6" s="408"/>
      <c r="F6" s="408"/>
      <c r="G6" s="408"/>
      <c r="H6" s="408"/>
      <c r="I6" s="408"/>
      <c r="J6" s="408"/>
      <c r="K6" s="408"/>
      <c r="L6" s="408"/>
      <c r="M6" s="408"/>
      <c r="N6" s="408"/>
      <c r="O6" s="408"/>
    </row>
    <row r="7" spans="1:18" ht="15.6">
      <c r="B7" s="5" t="s">
        <v>295</v>
      </c>
      <c r="C7" s="5" t="s">
        <v>46</v>
      </c>
      <c r="D7" s="314">
        <v>44927</v>
      </c>
      <c r="E7" s="314">
        <v>44958</v>
      </c>
      <c r="F7" s="314">
        <v>44986</v>
      </c>
      <c r="G7" s="314">
        <v>45017</v>
      </c>
      <c r="H7" s="314">
        <v>45047</v>
      </c>
      <c r="I7" s="314">
        <v>45078</v>
      </c>
      <c r="J7" s="314">
        <v>45108</v>
      </c>
      <c r="K7" s="314">
        <v>45139</v>
      </c>
      <c r="L7" s="314">
        <v>45170</v>
      </c>
      <c r="M7" s="314">
        <v>45200</v>
      </c>
      <c r="N7" s="314">
        <v>45231</v>
      </c>
      <c r="O7" s="314">
        <v>45261</v>
      </c>
    </row>
    <row r="8" spans="1:18" ht="33" customHeight="1">
      <c r="B8" s="5"/>
      <c r="C8" s="5"/>
      <c r="D8" s="319">
        <v>1</v>
      </c>
      <c r="E8" s="319">
        <v>2</v>
      </c>
      <c r="F8" s="319">
        <v>3</v>
      </c>
      <c r="G8" s="319">
        <v>4</v>
      </c>
      <c r="H8" s="319">
        <v>5</v>
      </c>
      <c r="I8" s="319">
        <v>6</v>
      </c>
      <c r="J8" s="319">
        <v>7</v>
      </c>
      <c r="K8" s="319">
        <v>8</v>
      </c>
      <c r="L8" s="319">
        <v>9</v>
      </c>
      <c r="M8" s="319">
        <v>10</v>
      </c>
      <c r="N8" s="319">
        <v>11</v>
      </c>
      <c r="O8" s="319">
        <v>12</v>
      </c>
    </row>
    <row r="9" spans="1:18" ht="15" customHeight="1">
      <c r="A9">
        <v>1</v>
      </c>
      <c r="B9" s="25" t="s">
        <v>296</v>
      </c>
      <c r="C9" s="27" t="s">
        <v>293</v>
      </c>
      <c r="D9" s="320"/>
      <c r="E9" s="320"/>
      <c r="F9" s="320"/>
      <c r="G9" s="320"/>
      <c r="H9" s="320"/>
      <c r="I9" s="320"/>
      <c r="J9" s="320"/>
      <c r="K9" s="320"/>
      <c r="L9" s="320"/>
      <c r="M9" s="320"/>
      <c r="N9" s="320"/>
      <c r="O9" s="320"/>
    </row>
    <row r="10" spans="1:18" ht="15.6">
      <c r="B10" s="25"/>
      <c r="C10" s="27" t="s">
        <v>778</v>
      </c>
      <c r="D10" s="320"/>
      <c r="E10" s="320"/>
      <c r="F10" s="320"/>
      <c r="G10" s="320"/>
      <c r="H10" s="320"/>
      <c r="I10" s="320"/>
      <c r="J10" s="320"/>
      <c r="K10" s="320"/>
      <c r="L10" s="320"/>
      <c r="M10" s="320"/>
      <c r="N10" s="320"/>
      <c r="O10" s="320"/>
    </row>
    <row r="11" spans="1:18" ht="15.6">
      <c r="B11" s="25"/>
      <c r="C11" s="27" t="s">
        <v>532</v>
      </c>
      <c r="D11" s="320"/>
      <c r="E11" s="320"/>
      <c r="F11" s="320"/>
      <c r="G11" s="320"/>
      <c r="H11" s="320"/>
      <c r="I11" s="320"/>
      <c r="J11" s="320"/>
      <c r="K11" s="320"/>
      <c r="L11" s="320"/>
      <c r="M11" s="320"/>
      <c r="N11" s="320"/>
      <c r="O11" s="320"/>
    </row>
    <row r="12" spans="1:18" ht="15.6">
      <c r="B12" s="25"/>
      <c r="C12" s="27" t="s">
        <v>297</v>
      </c>
      <c r="D12" s="321"/>
      <c r="E12" s="321"/>
      <c r="F12" s="321"/>
      <c r="G12" s="321"/>
      <c r="H12" s="321"/>
      <c r="I12" s="321"/>
      <c r="J12" s="321"/>
      <c r="K12" s="321"/>
      <c r="L12" s="321"/>
      <c r="M12" s="321"/>
      <c r="N12" s="321"/>
      <c r="O12" s="321"/>
    </row>
    <row r="13" spans="1:18" ht="15">
      <c r="B13" s="25"/>
      <c r="D13" s="322"/>
      <c r="E13" s="323"/>
      <c r="F13" s="323"/>
      <c r="G13" s="322"/>
      <c r="H13" s="322"/>
      <c r="I13" s="322"/>
      <c r="J13" s="322"/>
      <c r="K13" s="322"/>
      <c r="L13" s="322"/>
      <c r="M13" s="322"/>
      <c r="N13" s="322"/>
      <c r="O13" s="322"/>
    </row>
    <row r="14" spans="1:18" ht="15" customHeight="1">
      <c r="A14">
        <v>2</v>
      </c>
      <c r="B14" s="25" t="s">
        <v>299</v>
      </c>
      <c r="C14" s="27" t="s">
        <v>293</v>
      </c>
      <c r="D14" s="322"/>
      <c r="E14" s="322"/>
      <c r="F14" s="322"/>
      <c r="G14" s="322"/>
      <c r="H14" s="322"/>
      <c r="I14" s="322"/>
      <c r="J14" s="322"/>
      <c r="K14" s="322"/>
      <c r="L14" s="322"/>
      <c r="M14" s="322"/>
      <c r="N14" s="322"/>
      <c r="O14" s="322"/>
    </row>
    <row r="15" spans="1:18" ht="15">
      <c r="B15" s="25"/>
      <c r="C15" s="27" t="s">
        <v>778</v>
      </c>
      <c r="D15" s="322"/>
      <c r="E15" s="322"/>
      <c r="F15" s="322"/>
      <c r="G15" s="322"/>
      <c r="H15" s="322"/>
      <c r="I15" s="322"/>
      <c r="J15" s="322"/>
      <c r="K15" s="322"/>
      <c r="L15" s="322"/>
      <c r="M15" s="322"/>
      <c r="N15" s="322"/>
      <c r="O15" s="322"/>
    </row>
    <row r="16" spans="1:18" ht="15">
      <c r="B16" s="25"/>
      <c r="C16" s="27" t="s">
        <v>532</v>
      </c>
      <c r="D16" s="322"/>
      <c r="E16" s="322"/>
      <c r="F16" s="322"/>
      <c r="G16" s="322"/>
      <c r="H16" s="322"/>
      <c r="I16" s="322"/>
      <c r="J16" s="322"/>
      <c r="K16" s="322"/>
      <c r="L16" s="322"/>
      <c r="M16" s="322"/>
      <c r="N16" s="322"/>
      <c r="O16" s="322"/>
    </row>
    <row r="17" spans="1:16" ht="15">
      <c r="B17" s="25"/>
      <c r="C17" s="27"/>
      <c r="D17" s="322"/>
      <c r="E17" s="323"/>
      <c r="F17" s="323"/>
      <c r="G17" s="322"/>
      <c r="H17" s="322"/>
      <c r="I17" s="322"/>
      <c r="J17" s="322"/>
      <c r="K17" s="322"/>
      <c r="L17" s="322"/>
      <c r="M17" s="322"/>
      <c r="N17" s="322"/>
      <c r="O17" s="322"/>
    </row>
    <row r="18" spans="1:16" ht="15" customHeight="1">
      <c r="A18">
        <v>3</v>
      </c>
      <c r="B18" s="405" t="s">
        <v>551</v>
      </c>
      <c r="C18" s="27" t="s">
        <v>293</v>
      </c>
      <c r="D18" s="322"/>
      <c r="E18" s="322"/>
      <c r="F18" s="322"/>
      <c r="G18" s="322"/>
      <c r="H18" s="322"/>
      <c r="I18" s="322"/>
      <c r="J18" s="322"/>
      <c r="K18" s="322"/>
      <c r="L18" s="322"/>
      <c r="M18" s="322"/>
      <c r="N18" s="322"/>
      <c r="O18" s="322"/>
    </row>
    <row r="19" spans="1:16" ht="15">
      <c r="B19" s="405"/>
      <c r="C19" s="27" t="s">
        <v>778</v>
      </c>
      <c r="D19" s="322"/>
      <c r="E19" s="322"/>
      <c r="F19" s="322"/>
      <c r="G19" s="322"/>
      <c r="H19" s="322"/>
      <c r="I19" s="322"/>
      <c r="J19" s="322"/>
      <c r="K19" s="322"/>
      <c r="L19" s="322"/>
      <c r="M19" s="322"/>
      <c r="N19" s="322"/>
      <c r="O19" s="322"/>
    </row>
    <row r="20" spans="1:16" ht="15">
      <c r="B20" s="405"/>
      <c r="C20" s="27" t="s">
        <v>532</v>
      </c>
      <c r="D20" s="322"/>
      <c r="E20" s="322"/>
      <c r="F20" s="322"/>
      <c r="G20" s="322"/>
      <c r="H20" s="322"/>
      <c r="I20" s="322"/>
      <c r="J20" s="322"/>
      <c r="K20" s="322"/>
      <c r="L20" s="322"/>
      <c r="M20" s="322"/>
      <c r="N20" s="322"/>
      <c r="O20" s="322"/>
    </row>
    <row r="21" spans="1:16" ht="15">
      <c r="D21" s="27"/>
      <c r="E21" s="27"/>
      <c r="F21" s="27"/>
      <c r="G21" s="27"/>
      <c r="H21" s="27"/>
      <c r="I21" s="27"/>
      <c r="J21" s="27"/>
      <c r="K21" s="27"/>
      <c r="L21" s="27"/>
      <c r="M21" s="27"/>
      <c r="N21" s="27"/>
      <c r="O21" s="27"/>
    </row>
    <row r="22" spans="1:16" ht="30">
      <c r="B22" s="25" t="s">
        <v>552</v>
      </c>
      <c r="C22" s="27" t="s">
        <v>293</v>
      </c>
      <c r="D22" s="322"/>
      <c r="E22" s="322"/>
      <c r="F22" s="322"/>
      <c r="G22" s="322"/>
      <c r="H22" s="322"/>
      <c r="I22" s="322"/>
      <c r="J22" s="322"/>
      <c r="K22" s="322"/>
      <c r="L22" s="322"/>
      <c r="M22" s="322"/>
      <c r="N22" s="322"/>
      <c r="O22" s="322"/>
    </row>
    <row r="23" spans="1:16" ht="15">
      <c r="B23" s="25"/>
      <c r="C23" s="27" t="s">
        <v>778</v>
      </c>
      <c r="D23" s="322"/>
      <c r="E23" s="322"/>
      <c r="F23" s="322"/>
      <c r="G23" s="322"/>
      <c r="H23" s="322"/>
      <c r="I23" s="322"/>
      <c r="J23" s="322"/>
      <c r="K23" s="322"/>
      <c r="L23" s="322"/>
      <c r="M23" s="322"/>
      <c r="N23" s="322"/>
      <c r="O23" s="322"/>
    </row>
    <row r="24" spans="1:16" ht="15">
      <c r="B24" s="25"/>
      <c r="C24" s="27" t="s">
        <v>532</v>
      </c>
      <c r="D24" s="322"/>
      <c r="E24" s="322"/>
      <c r="F24" s="322"/>
      <c r="G24" s="322"/>
      <c r="H24" s="322"/>
      <c r="I24" s="322"/>
      <c r="J24" s="322"/>
      <c r="K24" s="322"/>
      <c r="L24" s="322"/>
      <c r="M24" s="322"/>
      <c r="N24" s="322"/>
      <c r="O24" s="322"/>
    </row>
    <row r="25" spans="1:16" ht="15">
      <c r="B25" s="25"/>
      <c r="D25" s="27"/>
      <c r="E25" s="27"/>
      <c r="F25" s="324"/>
      <c r="G25" s="324"/>
      <c r="H25" s="27"/>
      <c r="I25" s="27"/>
      <c r="J25" s="27"/>
      <c r="K25" s="27"/>
      <c r="L25" s="27"/>
      <c r="M25" s="27"/>
      <c r="N25" s="27"/>
      <c r="O25" s="27"/>
    </row>
    <row r="26" spans="1:16" ht="30">
      <c r="A26">
        <v>4</v>
      </c>
      <c r="B26" s="25" t="s">
        <v>2101</v>
      </c>
      <c r="C26" s="27" t="s">
        <v>293</v>
      </c>
      <c r="D26" s="325"/>
      <c r="E26" s="325"/>
      <c r="F26" s="325"/>
      <c r="G26" s="325"/>
      <c r="H26" s="325"/>
      <c r="I26" s="325"/>
      <c r="J26" s="325"/>
      <c r="K26" s="325"/>
      <c r="L26" s="325"/>
      <c r="M26" s="325"/>
      <c r="N26" s="325"/>
      <c r="O26" s="325"/>
    </row>
    <row r="27" spans="1:16" ht="15">
      <c r="B27" s="25"/>
      <c r="C27" s="27" t="s">
        <v>778</v>
      </c>
      <c r="D27" s="325"/>
      <c r="E27" s="325"/>
      <c r="F27" s="325"/>
      <c r="G27" s="325"/>
      <c r="H27" s="325"/>
      <c r="I27" s="325"/>
      <c r="J27" s="325"/>
      <c r="K27" s="325"/>
      <c r="L27" s="325"/>
      <c r="M27" s="325"/>
      <c r="N27" s="325"/>
      <c r="O27" s="325"/>
    </row>
    <row r="28" spans="1:16" ht="15">
      <c r="B28" s="25"/>
      <c r="C28" s="27" t="s">
        <v>532</v>
      </c>
      <c r="D28" s="325"/>
      <c r="E28" s="325"/>
      <c r="F28" s="325"/>
      <c r="G28" s="325"/>
      <c r="H28" s="325"/>
      <c r="I28" s="325"/>
      <c r="J28" s="325"/>
      <c r="K28" s="325"/>
      <c r="L28" s="325"/>
      <c r="M28" s="325"/>
      <c r="N28" s="325"/>
      <c r="O28" s="325"/>
    </row>
    <row r="29" spans="1:16" ht="15">
      <c r="B29" s="25"/>
      <c r="D29" s="324"/>
      <c r="E29" s="324"/>
      <c r="F29" s="324"/>
      <c r="G29" s="324"/>
      <c r="H29" s="324"/>
      <c r="I29" s="324"/>
      <c r="J29" s="324"/>
      <c r="K29" s="324"/>
      <c r="L29" s="324"/>
      <c r="M29" s="324"/>
      <c r="N29" s="324"/>
      <c r="O29" s="324"/>
    </row>
    <row r="30" spans="1:16" ht="15" customHeight="1">
      <c r="A30" s="299">
        <v>5</v>
      </c>
      <c r="B30" s="405" t="s">
        <v>779</v>
      </c>
      <c r="C30" s="27" t="s">
        <v>293</v>
      </c>
      <c r="D30" s="322"/>
      <c r="E30" s="322"/>
      <c r="F30" s="322"/>
      <c r="G30" s="322"/>
      <c r="H30" s="322"/>
      <c r="I30" s="322"/>
      <c r="J30" s="322"/>
      <c r="K30" s="322"/>
      <c r="L30" s="322"/>
      <c r="M30" s="322"/>
      <c r="N30" s="322"/>
      <c r="O30" s="322"/>
      <c r="P30" s="326"/>
    </row>
    <row r="31" spans="1:16" ht="15">
      <c r="A31" s="299"/>
      <c r="B31" s="405"/>
      <c r="C31" s="27" t="s">
        <v>778</v>
      </c>
      <c r="D31" s="322"/>
      <c r="E31" s="322"/>
      <c r="F31" s="322"/>
      <c r="G31" s="322"/>
      <c r="H31" s="322"/>
      <c r="I31" s="322"/>
      <c r="J31" s="322"/>
      <c r="K31" s="322"/>
      <c r="L31" s="322"/>
      <c r="M31" s="322"/>
      <c r="N31" s="322"/>
      <c r="O31" s="322"/>
      <c r="P31" s="326"/>
    </row>
    <row r="32" spans="1:16" ht="15">
      <c r="B32" s="405"/>
      <c r="C32" s="27" t="s">
        <v>532</v>
      </c>
      <c r="D32" s="322"/>
      <c r="E32" s="322"/>
      <c r="F32" s="322"/>
      <c r="G32" s="322"/>
      <c r="H32" s="322"/>
      <c r="I32" s="322"/>
      <c r="J32" s="322"/>
      <c r="K32" s="322"/>
      <c r="L32" s="322"/>
      <c r="M32" s="322"/>
      <c r="N32" s="322"/>
      <c r="O32" s="322"/>
      <c r="P32" s="326"/>
    </row>
    <row r="33" spans="1:15" ht="16.5" customHeight="1">
      <c r="B33" s="25"/>
      <c r="D33" s="323"/>
      <c r="E33" s="323"/>
      <c r="F33" s="323"/>
      <c r="G33" s="323"/>
      <c r="H33" s="323"/>
      <c r="I33" s="323"/>
      <c r="J33" s="323"/>
      <c r="K33" s="323"/>
      <c r="L33" s="323"/>
      <c r="M33" s="323"/>
      <c r="N33" s="323"/>
      <c r="O33" s="323"/>
    </row>
    <row r="34" spans="1:15" ht="30">
      <c r="A34">
        <v>6</v>
      </c>
      <c r="B34" s="25" t="s">
        <v>298</v>
      </c>
      <c r="C34" s="27" t="s">
        <v>293</v>
      </c>
      <c r="D34" s="323"/>
      <c r="E34" s="323"/>
      <c r="F34" s="323"/>
      <c r="G34" s="323"/>
      <c r="H34" s="323"/>
      <c r="I34" s="323"/>
      <c r="J34" s="323"/>
      <c r="K34" s="323"/>
      <c r="L34" s="323"/>
      <c r="M34" s="323"/>
      <c r="N34" s="323"/>
      <c r="O34" s="323"/>
    </row>
    <row r="35" spans="1:15" ht="24" customHeight="1">
      <c r="B35" s="25"/>
      <c r="C35" s="27" t="s">
        <v>778</v>
      </c>
      <c r="D35" s="323"/>
      <c r="E35" s="323"/>
      <c r="F35" s="323"/>
      <c r="G35" s="323"/>
      <c r="H35" s="323"/>
      <c r="I35" s="323"/>
      <c r="J35" s="323"/>
      <c r="K35" s="323"/>
      <c r="L35" s="323"/>
      <c r="M35" s="323"/>
      <c r="N35" s="323"/>
      <c r="O35" s="323"/>
    </row>
    <row r="36" spans="1:15" ht="24" customHeight="1">
      <c r="B36" s="25"/>
      <c r="C36" s="27" t="s">
        <v>532</v>
      </c>
      <c r="D36" s="323"/>
      <c r="E36" s="323"/>
      <c r="F36" s="323"/>
      <c r="G36" s="323"/>
      <c r="H36" s="323"/>
      <c r="I36" s="323"/>
      <c r="J36" s="323"/>
      <c r="K36" s="323"/>
      <c r="L36" s="323"/>
      <c r="M36" s="323"/>
      <c r="N36" s="323"/>
      <c r="O36" s="323"/>
    </row>
    <row r="37" spans="1:15" ht="15">
      <c r="B37" s="25"/>
      <c r="D37" s="323"/>
      <c r="E37" s="323"/>
      <c r="F37" s="323"/>
      <c r="G37" s="323"/>
      <c r="H37" s="323"/>
      <c r="I37" s="323"/>
      <c r="J37" s="323"/>
      <c r="K37" s="323"/>
      <c r="L37" s="323"/>
      <c r="M37" s="323"/>
      <c r="N37" s="323"/>
      <c r="O37" s="323"/>
    </row>
    <row r="38" spans="1:15" ht="31.2">
      <c r="A38">
        <v>7</v>
      </c>
      <c r="B38" s="300" t="s">
        <v>535</v>
      </c>
      <c r="C38" s="27" t="s">
        <v>293</v>
      </c>
      <c r="D38" s="320"/>
      <c r="E38" s="320"/>
      <c r="F38" s="320"/>
      <c r="G38" s="320"/>
      <c r="H38" s="320"/>
      <c r="I38" s="320"/>
      <c r="J38" s="320"/>
      <c r="K38" s="320"/>
      <c r="L38" s="320"/>
      <c r="M38" s="320"/>
      <c r="N38" s="320"/>
      <c r="O38" s="320"/>
    </row>
    <row r="39" spans="1:15" ht="24" customHeight="1">
      <c r="B39" s="5"/>
      <c r="C39" s="27" t="s">
        <v>778</v>
      </c>
      <c r="D39" s="320"/>
      <c r="E39" s="320"/>
      <c r="F39" s="320"/>
      <c r="G39" s="320"/>
      <c r="H39" s="320"/>
      <c r="I39" s="320"/>
      <c r="J39" s="320"/>
      <c r="K39" s="320"/>
      <c r="L39" s="320"/>
      <c r="M39" s="320"/>
      <c r="N39" s="320"/>
      <c r="O39" s="320"/>
    </row>
    <row r="40" spans="1:15" ht="24" customHeight="1">
      <c r="C40" s="27" t="s">
        <v>2102</v>
      </c>
      <c r="D40" s="320"/>
      <c r="E40" s="320"/>
      <c r="F40" s="320"/>
      <c r="G40" s="320"/>
      <c r="H40" s="320"/>
      <c r="I40" s="320"/>
      <c r="J40" s="320"/>
      <c r="K40" s="320"/>
      <c r="L40" s="320"/>
      <c r="M40" s="320"/>
      <c r="N40" s="320"/>
      <c r="O40" s="320"/>
    </row>
    <row r="41" spans="1:15" ht="30" customHeight="1" thickBot="1">
      <c r="C41" s="327" t="s">
        <v>297</v>
      </c>
      <c r="D41" s="328"/>
      <c r="E41" s="328"/>
      <c r="F41" s="328"/>
      <c r="G41" s="328"/>
      <c r="H41" s="328"/>
      <c r="I41" s="328"/>
      <c r="J41" s="328"/>
      <c r="K41" s="328"/>
      <c r="L41" s="328"/>
      <c r="M41" s="328"/>
      <c r="N41" s="328"/>
      <c r="O41" s="328"/>
    </row>
    <row r="42" spans="1:15" ht="12" customHeight="1"/>
    <row r="43" spans="1:15" ht="12.75" customHeight="1">
      <c r="B43" s="27"/>
      <c r="C43" s="5"/>
      <c r="D43" s="319"/>
      <c r="E43" s="319"/>
      <c r="F43" s="319"/>
      <c r="G43" s="319"/>
      <c r="H43" s="319"/>
      <c r="I43" s="319"/>
      <c r="J43" s="319"/>
      <c r="K43" s="319"/>
      <c r="L43" s="319"/>
      <c r="M43" s="319"/>
      <c r="N43" s="319"/>
      <c r="O43" s="319"/>
    </row>
    <row r="44" spans="1:15" ht="23.25" customHeight="1">
      <c r="B44" s="403" t="s">
        <v>2469</v>
      </c>
      <c r="C44" s="403" t="s">
        <v>2103</v>
      </c>
      <c r="D44" s="403"/>
      <c r="E44" s="403"/>
      <c r="F44" s="403"/>
      <c r="G44" s="403"/>
      <c r="H44" s="403"/>
      <c r="I44" s="403"/>
      <c r="J44" s="403"/>
      <c r="K44" s="403"/>
      <c r="L44" s="403"/>
      <c r="M44" s="403"/>
      <c r="N44" s="403"/>
      <c r="O44" s="403"/>
    </row>
    <row r="45" spans="1:15" ht="15.6">
      <c r="D45" s="314">
        <v>44927</v>
      </c>
      <c r="E45" s="314">
        <v>44958</v>
      </c>
      <c r="F45" s="314">
        <v>44986</v>
      </c>
      <c r="G45" s="314">
        <v>45017</v>
      </c>
      <c r="H45" s="314">
        <v>45047</v>
      </c>
      <c r="I45" s="314">
        <v>45078</v>
      </c>
      <c r="J45" s="314">
        <v>45108</v>
      </c>
      <c r="K45" s="314">
        <v>45139</v>
      </c>
      <c r="L45" s="314">
        <v>45170</v>
      </c>
      <c r="M45" s="314">
        <v>45200</v>
      </c>
      <c r="N45" s="314">
        <v>45231</v>
      </c>
      <c r="O45" s="314">
        <v>45261</v>
      </c>
    </row>
    <row r="46" spans="1:15" ht="15.6">
      <c r="B46" s="300" t="s">
        <v>300</v>
      </c>
      <c r="C46" s="27"/>
      <c r="D46" s="329"/>
      <c r="E46" s="329"/>
      <c r="F46" s="329"/>
      <c r="G46" s="329"/>
      <c r="H46" s="329"/>
      <c r="I46" s="329"/>
      <c r="J46" s="329"/>
      <c r="K46" s="329"/>
      <c r="L46" s="329"/>
      <c r="M46" s="329"/>
      <c r="N46" s="329"/>
      <c r="O46" s="329"/>
    </row>
    <row r="47" spans="1:15" ht="15">
      <c r="D47" s="329"/>
      <c r="E47" s="329"/>
      <c r="F47" s="329"/>
      <c r="G47" s="329"/>
      <c r="H47" s="329"/>
      <c r="I47" s="329"/>
      <c r="J47" s="329"/>
      <c r="K47" s="329"/>
      <c r="L47" s="329"/>
      <c r="M47" s="329"/>
      <c r="N47" s="329"/>
      <c r="O47" s="329"/>
    </row>
    <row r="48" spans="1:15" ht="15.6">
      <c r="B48" s="330"/>
      <c r="C48" s="5" t="s">
        <v>480</v>
      </c>
      <c r="D48" s="313"/>
      <c r="E48" s="313"/>
      <c r="F48" s="313"/>
      <c r="G48" s="313"/>
      <c r="H48" s="313"/>
      <c r="I48" s="313"/>
      <c r="J48" s="313"/>
      <c r="K48" s="313"/>
      <c r="L48" s="313"/>
      <c r="M48" s="313"/>
      <c r="N48" s="313"/>
      <c r="O48" s="313"/>
    </row>
    <row r="49" spans="2:15" ht="15.6">
      <c r="B49" s="305"/>
      <c r="C49" s="5" t="s">
        <v>419</v>
      </c>
      <c r="D49" s="313"/>
      <c r="E49" s="313"/>
      <c r="F49" s="313"/>
      <c r="G49" s="313"/>
      <c r="H49" s="313"/>
      <c r="I49" s="313"/>
      <c r="J49" s="313"/>
      <c r="K49" s="313"/>
      <c r="L49" s="313"/>
      <c r="M49" s="313"/>
      <c r="N49" s="313"/>
      <c r="O49" s="313"/>
    </row>
    <row r="50" spans="2:15" ht="15.6">
      <c r="B50" s="305"/>
      <c r="C50" s="5" t="s">
        <v>690</v>
      </c>
      <c r="D50" s="312"/>
      <c r="E50" s="312"/>
      <c r="F50" s="312"/>
      <c r="G50" s="312"/>
      <c r="H50" s="312"/>
      <c r="I50" s="312"/>
      <c r="J50" s="312"/>
      <c r="K50" s="312"/>
      <c r="L50" s="312"/>
      <c r="M50" s="312"/>
      <c r="N50" s="312"/>
      <c r="O50" s="312"/>
    </row>
    <row r="51" spans="2:15" ht="16.2" thickBot="1">
      <c r="B51" s="301"/>
      <c r="C51" s="302" t="s">
        <v>301</v>
      </c>
      <c r="D51" s="331"/>
      <c r="E51" s="331"/>
      <c r="F51" s="331"/>
      <c r="G51" s="331"/>
      <c r="H51" s="331"/>
      <c r="I51" s="331"/>
      <c r="J51" s="331"/>
      <c r="K51" s="331"/>
      <c r="L51" s="331"/>
      <c r="M51" s="331"/>
      <c r="N51" s="331"/>
      <c r="O51" s="331"/>
    </row>
    <row r="52" spans="2:15" ht="15.6">
      <c r="B52" s="301"/>
      <c r="C52" s="303"/>
      <c r="D52" s="312"/>
      <c r="E52" s="312"/>
      <c r="F52" s="312"/>
      <c r="G52" s="312"/>
      <c r="H52" s="312"/>
      <c r="I52" s="312"/>
      <c r="J52" s="312"/>
      <c r="K52" s="312"/>
      <c r="L52" s="312"/>
      <c r="M52" s="312"/>
      <c r="N52" s="312"/>
      <c r="O52" s="312"/>
    </row>
    <row r="53" spans="2:15" ht="15.6">
      <c r="B53" s="301"/>
      <c r="C53" s="303"/>
      <c r="D53" s="332"/>
      <c r="E53" s="332"/>
      <c r="F53" s="332"/>
      <c r="G53" s="332"/>
      <c r="H53" s="332"/>
      <c r="I53" s="332"/>
      <c r="J53" s="332"/>
      <c r="K53" s="332"/>
      <c r="L53" s="332"/>
      <c r="M53" s="332"/>
      <c r="N53" s="332"/>
      <c r="O53" s="332"/>
    </row>
    <row r="54" spans="2:15" ht="15.6">
      <c r="B54" s="306" t="s">
        <v>282</v>
      </c>
      <c r="C54" s="307"/>
      <c r="D54" s="333"/>
      <c r="E54" s="333"/>
      <c r="F54" s="333"/>
      <c r="G54" s="333"/>
      <c r="H54" s="333"/>
      <c r="I54" s="333"/>
      <c r="J54" s="333"/>
      <c r="K54" s="334"/>
      <c r="L54" s="333"/>
      <c r="M54" s="333"/>
      <c r="N54" s="333"/>
      <c r="O54" s="333"/>
    </row>
    <row r="55" spans="2:15" ht="15">
      <c r="B55" s="307"/>
      <c r="C55" s="307"/>
      <c r="D55" s="313"/>
      <c r="E55" s="313"/>
      <c r="F55" s="313"/>
      <c r="G55" s="313"/>
      <c r="H55" s="313"/>
      <c r="I55" s="313"/>
      <c r="J55" s="313"/>
      <c r="K55" s="313"/>
      <c r="L55" s="313"/>
      <c r="M55" s="313"/>
      <c r="N55" s="313"/>
      <c r="O55" s="313"/>
    </row>
    <row r="56" spans="2:15" ht="15.6">
      <c r="B56" s="308"/>
      <c r="C56" s="5" t="s">
        <v>610</v>
      </c>
      <c r="D56" s="312"/>
      <c r="E56" s="312"/>
      <c r="F56" s="312"/>
      <c r="G56" s="312"/>
      <c r="H56" s="312"/>
      <c r="I56" s="312"/>
      <c r="J56" s="312"/>
      <c r="K56" s="312"/>
      <c r="L56" s="312"/>
      <c r="M56" s="312"/>
      <c r="N56" s="312"/>
      <c r="O56" s="312"/>
    </row>
    <row r="57" spans="2:15" ht="16.2" thickBot="1">
      <c r="B57" s="166"/>
      <c r="C57" s="302" t="s">
        <v>301</v>
      </c>
      <c r="D57" s="331"/>
      <c r="E57" s="331"/>
      <c r="F57" s="331"/>
      <c r="G57" s="331"/>
      <c r="H57" s="331"/>
      <c r="I57" s="331"/>
      <c r="J57" s="331"/>
      <c r="K57" s="331"/>
      <c r="L57" s="331"/>
      <c r="M57" s="331"/>
      <c r="N57" s="331"/>
      <c r="O57" s="331"/>
    </row>
    <row r="58" spans="2:15" ht="15.6">
      <c r="B58" s="301"/>
      <c r="C58" s="303"/>
      <c r="D58" s="335"/>
      <c r="E58" s="335"/>
      <c r="F58" s="335"/>
      <c r="G58" s="335"/>
      <c r="H58" s="335"/>
      <c r="I58" s="335"/>
      <c r="J58" s="335"/>
      <c r="K58" s="335"/>
      <c r="L58" s="335"/>
      <c r="M58" s="335"/>
      <c r="N58" s="335"/>
      <c r="O58" s="335"/>
    </row>
    <row r="59" spans="2:15" ht="15.6">
      <c r="B59" s="301"/>
      <c r="C59" s="303"/>
      <c r="D59" s="332"/>
      <c r="E59" s="332"/>
      <c r="F59" s="332"/>
      <c r="G59" s="332"/>
      <c r="H59" s="332"/>
      <c r="I59" s="332"/>
      <c r="J59" s="332"/>
      <c r="K59" s="332"/>
      <c r="L59" s="332"/>
      <c r="M59" s="332"/>
      <c r="N59" s="332"/>
      <c r="O59" s="332"/>
    </row>
    <row r="60" spans="2:15" ht="15.6">
      <c r="B60" s="306" t="s">
        <v>302</v>
      </c>
      <c r="C60" s="307"/>
      <c r="D60" s="333"/>
      <c r="E60" s="333"/>
      <c r="F60" s="333"/>
      <c r="G60" s="333"/>
      <c r="H60" s="333"/>
      <c r="I60" s="333"/>
      <c r="J60" s="333"/>
      <c r="K60" s="334"/>
      <c r="L60" s="333"/>
      <c r="M60" s="333"/>
      <c r="N60" s="333"/>
      <c r="O60" s="333"/>
    </row>
    <row r="61" spans="2:15" ht="15">
      <c r="B61" s="301"/>
      <c r="C61" s="307"/>
      <c r="D61" s="313"/>
      <c r="E61" s="313"/>
      <c r="F61" s="312"/>
      <c r="G61" s="312"/>
      <c r="H61" s="312"/>
      <c r="I61" s="312"/>
      <c r="J61" s="312"/>
      <c r="K61" s="313"/>
      <c r="L61" s="313"/>
      <c r="M61" s="313"/>
      <c r="N61" s="313"/>
      <c r="O61" s="313"/>
    </row>
    <row r="62" spans="2:15" ht="15.6">
      <c r="B62" s="308"/>
      <c r="C62" s="303" t="s">
        <v>423</v>
      </c>
      <c r="D62" s="312"/>
      <c r="E62" s="312"/>
      <c r="F62" s="312"/>
      <c r="G62" s="312"/>
      <c r="H62" s="312"/>
      <c r="I62" s="312"/>
      <c r="J62" s="312"/>
      <c r="K62" s="312"/>
      <c r="L62" s="312"/>
      <c r="M62" s="312"/>
      <c r="N62" s="312"/>
      <c r="O62" s="312"/>
    </row>
    <row r="63" spans="2:15" ht="15.6">
      <c r="B63" s="308"/>
      <c r="C63" s="5" t="s">
        <v>2105</v>
      </c>
      <c r="D63" s="312"/>
      <c r="E63" s="312"/>
      <c r="F63" s="312"/>
      <c r="G63" s="312"/>
      <c r="H63" s="312"/>
      <c r="I63" s="312"/>
      <c r="J63" s="312"/>
      <c r="K63" s="312"/>
      <c r="L63" s="312"/>
      <c r="M63" s="312"/>
      <c r="N63" s="312"/>
      <c r="O63" s="312"/>
    </row>
    <row r="64" spans="2:15" ht="15.6">
      <c r="B64" s="308"/>
      <c r="C64" s="5" t="s">
        <v>2106</v>
      </c>
      <c r="D64" s="312"/>
      <c r="E64" s="312"/>
      <c r="F64" s="312"/>
      <c r="G64" s="312"/>
      <c r="H64" s="312"/>
      <c r="I64" s="312"/>
      <c r="J64" s="312"/>
      <c r="K64" s="312"/>
      <c r="L64" s="312"/>
      <c r="M64" s="312"/>
      <c r="N64" s="312"/>
      <c r="O64" s="312"/>
    </row>
    <row r="65" spans="2:15" ht="15.6">
      <c r="B65" s="308"/>
      <c r="C65" s="5" t="s">
        <v>2107</v>
      </c>
      <c r="D65" s="312"/>
      <c r="E65" s="312"/>
      <c r="F65" s="312"/>
      <c r="G65" s="312"/>
      <c r="H65" s="312"/>
      <c r="I65" s="312"/>
      <c r="J65" s="312"/>
      <c r="K65" s="312"/>
      <c r="L65" s="312"/>
      <c r="M65" s="312"/>
      <c r="N65" s="312"/>
      <c r="O65" s="312"/>
    </row>
    <row r="66" spans="2:15" ht="15.6">
      <c r="B66" s="308"/>
      <c r="C66" s="5" t="s">
        <v>2108</v>
      </c>
      <c r="D66" s="312"/>
      <c r="E66" s="312"/>
      <c r="F66" s="312"/>
      <c r="G66" s="312"/>
      <c r="H66" s="312"/>
      <c r="I66" s="312"/>
      <c r="J66" s="312"/>
      <c r="K66" s="312"/>
      <c r="L66" s="312"/>
      <c r="M66" s="312"/>
      <c r="N66" s="312"/>
      <c r="O66" s="312"/>
    </row>
    <row r="67" spans="2:15" ht="15.6">
      <c r="B67" s="308"/>
      <c r="C67" s="5" t="s">
        <v>2109</v>
      </c>
      <c r="D67" s="312"/>
      <c r="E67" s="312"/>
      <c r="F67" s="312"/>
      <c r="G67" s="312"/>
      <c r="H67" s="312"/>
      <c r="I67" s="312"/>
      <c r="J67" s="312"/>
      <c r="K67" s="312"/>
      <c r="L67" s="312"/>
      <c r="M67" s="312"/>
      <c r="N67" s="312"/>
      <c r="O67" s="312"/>
    </row>
    <row r="68" spans="2:15" ht="15.6">
      <c r="B68" s="308"/>
      <c r="C68" s="5" t="s">
        <v>2110</v>
      </c>
      <c r="D68" s="312"/>
      <c r="E68" s="312"/>
      <c r="F68" s="312"/>
      <c r="G68" s="312"/>
      <c r="H68" s="312"/>
      <c r="I68" s="312"/>
      <c r="J68" s="312"/>
      <c r="K68" s="312"/>
      <c r="L68" s="312"/>
      <c r="M68" s="312"/>
      <c r="N68" s="312"/>
      <c r="O68" s="312"/>
    </row>
    <row r="69" spans="2:15" ht="15.6">
      <c r="B69" s="308"/>
      <c r="C69" s="303" t="s">
        <v>691</v>
      </c>
      <c r="D69" s="312"/>
      <c r="E69" s="312"/>
      <c r="F69" s="312"/>
      <c r="G69" s="312"/>
      <c r="H69" s="312"/>
      <c r="I69" s="312"/>
      <c r="J69" s="312"/>
      <c r="K69" s="312"/>
      <c r="L69" s="312"/>
      <c r="M69" s="312"/>
      <c r="N69" s="312"/>
      <c r="O69" s="312"/>
    </row>
    <row r="70" spans="2:15" ht="16.2" thickBot="1">
      <c r="B70" s="301"/>
      <c r="C70" s="302" t="s">
        <v>301</v>
      </c>
      <c r="D70" s="331"/>
      <c r="E70" s="331"/>
      <c r="F70" s="331"/>
      <c r="G70" s="331"/>
      <c r="H70" s="331"/>
      <c r="I70" s="331"/>
      <c r="J70" s="331"/>
      <c r="K70" s="331"/>
      <c r="L70" s="331"/>
      <c r="M70" s="331"/>
      <c r="N70" s="331"/>
      <c r="O70" s="331"/>
    </row>
    <row r="71" spans="2:15">
      <c r="D71" s="313"/>
      <c r="E71" s="313"/>
      <c r="F71" s="313"/>
      <c r="G71" s="313"/>
      <c r="H71" s="313"/>
      <c r="I71" s="313"/>
      <c r="J71" s="313"/>
      <c r="K71" s="313"/>
      <c r="L71" s="313"/>
      <c r="M71" s="313"/>
      <c r="N71" s="313"/>
      <c r="O71" s="313"/>
    </row>
    <row r="72" spans="2:15" ht="43.5" customHeight="1">
      <c r="B72" s="402" t="s">
        <v>283</v>
      </c>
      <c r="C72" s="402"/>
      <c r="D72" s="336"/>
      <c r="E72" s="336"/>
      <c r="F72" s="336"/>
      <c r="G72" s="336"/>
      <c r="H72" s="336"/>
      <c r="I72" s="336"/>
      <c r="J72" s="336"/>
      <c r="K72" s="336"/>
      <c r="L72" s="336"/>
      <c r="M72" s="336"/>
      <c r="N72" s="336"/>
      <c r="O72" s="336"/>
    </row>
    <row r="73" spans="2:15" ht="43.5" customHeight="1">
      <c r="B73" s="355"/>
      <c r="C73" s="355"/>
      <c r="D73" s="336"/>
      <c r="E73" s="336"/>
      <c r="F73" s="336"/>
      <c r="G73" s="336"/>
      <c r="H73" s="336"/>
      <c r="I73" s="336"/>
      <c r="J73" s="336"/>
      <c r="K73" s="336"/>
      <c r="L73" s="336"/>
      <c r="M73" s="336"/>
      <c r="N73" s="336"/>
      <c r="O73" s="336"/>
    </row>
    <row r="74" spans="2:15" ht="15.6">
      <c r="D74" s="314">
        <v>45505</v>
      </c>
      <c r="E74" s="314">
        <v>45870</v>
      </c>
    </row>
    <row r="75" spans="2:15" ht="15.6">
      <c r="B75" s="300" t="s">
        <v>300</v>
      </c>
      <c r="C75" s="27"/>
      <c r="D75" s="329"/>
      <c r="E75" s="329"/>
    </row>
    <row r="76" spans="2:15" ht="15">
      <c r="D76" s="329"/>
      <c r="E76" s="329"/>
    </row>
    <row r="77" spans="2:15" ht="15.6">
      <c r="B77" s="330"/>
      <c r="C77" s="5" t="s">
        <v>480</v>
      </c>
      <c r="D77" s="313"/>
      <c r="E77" s="313"/>
    </row>
    <row r="78" spans="2:15" ht="15.6">
      <c r="B78" s="305"/>
      <c r="C78" s="5" t="s">
        <v>419</v>
      </c>
      <c r="D78" s="313"/>
      <c r="E78" s="313"/>
    </row>
    <row r="79" spans="2:15" ht="15.6">
      <c r="B79" s="305"/>
      <c r="C79" s="5" t="s">
        <v>690</v>
      </c>
      <c r="D79" s="312"/>
      <c r="E79" s="312"/>
    </row>
    <row r="80" spans="2:15" ht="16.2" thickBot="1">
      <c r="B80" s="301"/>
      <c r="C80" s="302" t="s">
        <v>301</v>
      </c>
      <c r="D80" s="331"/>
      <c r="E80" s="331"/>
    </row>
    <row r="81" spans="2:5" ht="15.6">
      <c r="B81" s="301"/>
      <c r="C81" s="303"/>
      <c r="D81" s="312"/>
      <c r="E81" s="312"/>
    </row>
    <row r="82" spans="2:5" ht="15.6">
      <c r="B82" s="301"/>
      <c r="C82" s="303"/>
      <c r="D82" s="332"/>
      <c r="E82" s="332"/>
    </row>
    <row r="83" spans="2:5" ht="15.6">
      <c r="B83" s="306" t="s">
        <v>282</v>
      </c>
      <c r="C83" s="307"/>
      <c r="D83" s="334"/>
      <c r="E83" s="333"/>
    </row>
    <row r="84" spans="2:5" ht="15">
      <c r="B84" s="307"/>
      <c r="C84" s="307"/>
      <c r="D84" s="313"/>
      <c r="E84" s="313"/>
    </row>
    <row r="85" spans="2:5" ht="15.6">
      <c r="B85" s="308"/>
      <c r="C85" s="5" t="s">
        <v>610</v>
      </c>
      <c r="D85" s="312"/>
      <c r="E85" s="312"/>
    </row>
    <row r="86" spans="2:5" ht="16.2" thickBot="1">
      <c r="B86" s="166"/>
      <c r="C86" s="302" t="s">
        <v>301</v>
      </c>
      <c r="D86" s="331"/>
      <c r="E86" s="331"/>
    </row>
    <row r="87" spans="2:5" ht="15.6">
      <c r="B87" s="301"/>
      <c r="C87" s="303"/>
      <c r="D87" s="335"/>
      <c r="E87" s="335"/>
    </row>
    <row r="88" spans="2:5" ht="15.6">
      <c r="B88" s="301"/>
      <c r="C88" s="303"/>
      <c r="D88" s="332"/>
      <c r="E88" s="332"/>
    </row>
    <row r="89" spans="2:5" ht="15.6">
      <c r="B89" s="306" t="s">
        <v>302</v>
      </c>
      <c r="C89" s="307"/>
      <c r="D89" s="334"/>
      <c r="E89" s="333"/>
    </row>
    <row r="90" spans="2:5" ht="15">
      <c r="B90" s="301"/>
      <c r="C90" s="307"/>
      <c r="D90" s="313"/>
      <c r="E90" s="313"/>
    </row>
    <row r="91" spans="2:5" ht="15.6">
      <c r="B91" s="308"/>
      <c r="C91" s="303" t="s">
        <v>423</v>
      </c>
      <c r="D91" s="312"/>
      <c r="E91" s="312"/>
    </row>
    <row r="92" spans="2:5" ht="15.6">
      <c r="B92" s="308"/>
      <c r="C92" s="5" t="s">
        <v>2105</v>
      </c>
      <c r="D92" s="312"/>
      <c r="E92" s="312"/>
    </row>
    <row r="93" spans="2:5" ht="15.6">
      <c r="B93" s="308"/>
      <c r="C93" s="5" t="s">
        <v>2106</v>
      </c>
      <c r="D93" s="312"/>
      <c r="E93" s="312"/>
    </row>
    <row r="94" spans="2:5" ht="15.6">
      <c r="B94" s="308"/>
      <c r="C94" s="5" t="s">
        <v>2107</v>
      </c>
      <c r="D94" s="312"/>
      <c r="E94" s="312"/>
    </row>
    <row r="95" spans="2:5" ht="15.6">
      <c r="B95" s="308"/>
      <c r="C95" s="5" t="s">
        <v>2108</v>
      </c>
      <c r="D95" s="312"/>
      <c r="E95" s="312"/>
    </row>
    <row r="96" spans="2:5" ht="15.6">
      <c r="B96" s="308"/>
      <c r="C96" s="5" t="s">
        <v>2109</v>
      </c>
      <c r="D96" s="312"/>
      <c r="E96" s="312"/>
    </row>
    <row r="97" spans="1:15" ht="15.6">
      <c r="B97" s="308"/>
      <c r="C97" s="5" t="s">
        <v>2110</v>
      </c>
      <c r="D97" s="312"/>
      <c r="E97" s="312"/>
    </row>
    <row r="98" spans="1:15" ht="15.6">
      <c r="B98" s="308"/>
      <c r="C98" s="303" t="s">
        <v>691</v>
      </c>
      <c r="D98" s="312"/>
      <c r="E98" s="312"/>
    </row>
    <row r="99" spans="1:15" ht="16.2" thickBot="1">
      <c r="B99" s="301"/>
      <c r="C99" s="302" t="s">
        <v>301</v>
      </c>
      <c r="D99" s="331"/>
      <c r="E99" s="331"/>
    </row>
    <row r="100" spans="1:15">
      <c r="D100" s="313"/>
      <c r="E100" s="313"/>
    </row>
    <row r="101" spans="1:15" ht="43.5" customHeight="1">
      <c r="B101" s="402" t="s">
        <v>283</v>
      </c>
      <c r="C101" s="402"/>
      <c r="D101" s="336"/>
      <c r="E101" s="336"/>
    </row>
    <row r="102" spans="1:15">
      <c r="I102" s="304"/>
      <c r="J102" s="304"/>
      <c r="K102" s="304"/>
      <c r="L102" s="304"/>
      <c r="M102" s="304"/>
      <c r="N102" s="304"/>
      <c r="O102" s="304"/>
    </row>
    <row r="103" spans="1:15">
      <c r="I103" s="304"/>
      <c r="J103" s="304"/>
      <c r="K103" s="304"/>
      <c r="L103" s="304"/>
      <c r="M103" s="304"/>
      <c r="N103" s="304"/>
      <c r="O103" s="304"/>
    </row>
    <row r="104" spans="1:15" ht="15.6">
      <c r="B104" s="403" t="s">
        <v>2470</v>
      </c>
      <c r="C104" s="403" t="s">
        <v>2104</v>
      </c>
      <c r="D104" s="403"/>
      <c r="E104" s="403"/>
      <c r="F104" s="403"/>
      <c r="G104" s="403"/>
      <c r="H104" s="403"/>
      <c r="I104" s="403"/>
      <c r="J104" s="403"/>
      <c r="K104" s="403"/>
      <c r="L104" s="403"/>
      <c r="M104" s="403"/>
      <c r="N104" s="403"/>
      <c r="O104" s="403"/>
    </row>
    <row r="105" spans="1:15" ht="15.6">
      <c r="B105" s="27"/>
      <c r="D105" s="5">
        <v>2023</v>
      </c>
      <c r="E105" s="27"/>
      <c r="F105" s="27"/>
      <c r="G105" s="5">
        <v>2024</v>
      </c>
      <c r="H105" s="27"/>
      <c r="I105" s="27"/>
      <c r="J105" s="5">
        <v>2025</v>
      </c>
      <c r="K105" s="27"/>
      <c r="M105" s="27"/>
      <c r="N105" s="27"/>
      <c r="O105" s="27"/>
    </row>
    <row r="106" spans="1:15" ht="34.5" customHeight="1" thickBot="1">
      <c r="C106" s="13"/>
      <c r="D106" s="351" t="s">
        <v>214</v>
      </c>
      <c r="E106" s="352" t="s">
        <v>215</v>
      </c>
      <c r="F106" s="9"/>
      <c r="G106" s="351" t="s">
        <v>214</v>
      </c>
      <c r="H106" s="352" t="s">
        <v>215</v>
      </c>
      <c r="I106" s="9"/>
      <c r="J106" s="351" t="s">
        <v>214</v>
      </c>
      <c r="K106" s="352" t="s">
        <v>215</v>
      </c>
      <c r="M106" s="300"/>
      <c r="N106" s="300"/>
    </row>
    <row r="107" spans="1:15" ht="15.6">
      <c r="C107">
        <v>1</v>
      </c>
      <c r="D107" s="5" t="s">
        <v>480</v>
      </c>
      <c r="F107">
        <v>1</v>
      </c>
      <c r="G107" s="5" t="s">
        <v>480</v>
      </c>
      <c r="I107">
        <v>1</v>
      </c>
      <c r="J107" s="5" t="s">
        <v>480</v>
      </c>
      <c r="K107" s="81"/>
      <c r="M107" s="27"/>
      <c r="N107" s="27"/>
    </row>
    <row r="108" spans="1:15" ht="15.6">
      <c r="C108">
        <v>2</v>
      </c>
      <c r="D108" s="5" t="s">
        <v>419</v>
      </c>
      <c r="F108">
        <v>2</v>
      </c>
      <c r="G108" s="5" t="s">
        <v>419</v>
      </c>
      <c r="I108">
        <v>2</v>
      </c>
      <c r="J108" s="5" t="s">
        <v>419</v>
      </c>
      <c r="K108" s="81"/>
      <c r="M108" s="27"/>
      <c r="N108" s="27"/>
    </row>
    <row r="109" spans="1:15" ht="15.6">
      <c r="A109" s="337"/>
      <c r="C109">
        <v>3</v>
      </c>
      <c r="D109" s="5" t="s">
        <v>610</v>
      </c>
      <c r="F109">
        <v>3</v>
      </c>
      <c r="G109" s="5" t="s">
        <v>610</v>
      </c>
      <c r="I109">
        <v>3</v>
      </c>
      <c r="J109" s="5" t="s">
        <v>610</v>
      </c>
      <c r="K109" s="81"/>
      <c r="M109" s="27"/>
      <c r="N109" s="27"/>
    </row>
    <row r="110" spans="1:15" ht="15.75" customHeight="1">
      <c r="A110" s="338"/>
      <c r="C110">
        <v>4</v>
      </c>
      <c r="D110" s="5" t="s">
        <v>423</v>
      </c>
      <c r="F110">
        <v>4</v>
      </c>
      <c r="G110" s="5" t="s">
        <v>423</v>
      </c>
      <c r="I110">
        <v>4</v>
      </c>
      <c r="J110" s="5" t="s">
        <v>423</v>
      </c>
      <c r="K110" s="81"/>
      <c r="M110" s="27"/>
      <c r="N110" s="27"/>
    </row>
    <row r="111" spans="1:15" ht="15.6">
      <c r="A111" s="338"/>
      <c r="C111">
        <v>5</v>
      </c>
      <c r="D111" s="5" t="s">
        <v>2105</v>
      </c>
      <c r="F111">
        <v>5</v>
      </c>
      <c r="G111" s="5" t="s">
        <v>2105</v>
      </c>
      <c r="I111">
        <v>5</v>
      </c>
      <c r="J111" s="5" t="s">
        <v>2105</v>
      </c>
      <c r="K111" s="81"/>
      <c r="M111" s="27"/>
      <c r="N111" s="27"/>
    </row>
    <row r="112" spans="1:15" ht="15.6">
      <c r="A112" s="338"/>
      <c r="C112" s="162">
        <v>6</v>
      </c>
      <c r="D112" s="5" t="s">
        <v>2106</v>
      </c>
      <c r="F112" s="162">
        <v>6</v>
      </c>
      <c r="G112" s="5" t="s">
        <v>2106</v>
      </c>
      <c r="I112" s="162">
        <v>6</v>
      </c>
      <c r="J112" s="5" t="s">
        <v>2106</v>
      </c>
      <c r="K112" s="353"/>
      <c r="M112" s="27"/>
      <c r="N112" s="27"/>
    </row>
    <row r="113" spans="1:15" ht="15.6">
      <c r="A113" s="338"/>
      <c r="C113" s="162">
        <v>7</v>
      </c>
      <c r="D113" s="5" t="s">
        <v>2107</v>
      </c>
      <c r="F113" s="162">
        <v>7</v>
      </c>
      <c r="G113" s="5" t="s">
        <v>2107</v>
      </c>
      <c r="I113" s="162">
        <v>7</v>
      </c>
      <c r="J113" s="5" t="s">
        <v>2107</v>
      </c>
      <c r="K113" s="353"/>
      <c r="M113" s="27"/>
      <c r="N113" s="27"/>
    </row>
    <row r="114" spans="1:15" ht="15.6">
      <c r="A114" s="338"/>
      <c r="C114" s="162">
        <v>8</v>
      </c>
      <c r="D114" s="5" t="s">
        <v>2108</v>
      </c>
      <c r="F114" s="162">
        <v>8</v>
      </c>
      <c r="G114" s="5" t="s">
        <v>2108</v>
      </c>
      <c r="I114" s="162">
        <v>8</v>
      </c>
      <c r="J114" s="5" t="s">
        <v>2108</v>
      </c>
      <c r="K114" s="353"/>
      <c r="M114" s="27"/>
      <c r="N114" s="27"/>
    </row>
    <row r="115" spans="1:15" ht="15.6">
      <c r="A115" s="338"/>
      <c r="C115" s="162">
        <v>9</v>
      </c>
      <c r="D115" s="5" t="s">
        <v>2109</v>
      </c>
      <c r="F115" s="162">
        <v>9</v>
      </c>
      <c r="G115" s="5" t="s">
        <v>2109</v>
      </c>
      <c r="I115" s="162">
        <v>9</v>
      </c>
      <c r="J115" s="5" t="s">
        <v>2109</v>
      </c>
      <c r="K115" s="353"/>
      <c r="M115" s="27"/>
      <c r="N115" s="27"/>
    </row>
    <row r="116" spans="1:15" ht="15.6">
      <c r="A116" s="338"/>
      <c r="C116" s="162">
        <v>10</v>
      </c>
      <c r="D116" s="5" t="s">
        <v>2110</v>
      </c>
      <c r="F116" s="162">
        <v>10</v>
      </c>
      <c r="G116" s="5" t="s">
        <v>2110</v>
      </c>
      <c r="I116" s="162">
        <v>10</v>
      </c>
      <c r="J116" s="5" t="s">
        <v>2110</v>
      </c>
      <c r="K116" s="353"/>
      <c r="M116" s="27"/>
      <c r="N116" s="27"/>
    </row>
    <row r="117" spans="1:15" ht="15.6">
      <c r="A117" s="338"/>
      <c r="C117" s="5"/>
      <c r="D117" s="339"/>
      <c r="F117" s="81"/>
      <c r="H117" s="5"/>
      <c r="I117" s="27"/>
      <c r="J117" s="340"/>
      <c r="K117" s="27"/>
      <c r="L117" s="339"/>
      <c r="M117" s="27"/>
      <c r="N117" s="27"/>
    </row>
    <row r="118" spans="1:15" ht="15.6">
      <c r="A118" s="338"/>
      <c r="C118" s="5"/>
      <c r="D118" s="339"/>
      <c r="F118" s="81"/>
      <c r="H118" s="5"/>
      <c r="I118" s="27"/>
      <c r="J118" s="340"/>
      <c r="K118" s="27"/>
      <c r="L118" s="339"/>
      <c r="M118" s="27"/>
      <c r="N118" s="27"/>
    </row>
    <row r="119" spans="1:15" ht="15.6">
      <c r="A119" s="338"/>
      <c r="B119" s="409" t="s">
        <v>2471</v>
      </c>
      <c r="C119" s="409" t="s">
        <v>1080</v>
      </c>
      <c r="D119" s="409"/>
      <c r="E119" s="409"/>
      <c r="F119" s="409"/>
      <c r="G119" s="409"/>
      <c r="H119" s="409"/>
      <c r="I119" s="409"/>
      <c r="J119" s="409"/>
      <c r="K119" s="409"/>
      <c r="L119" s="409"/>
      <c r="M119" s="409"/>
      <c r="N119" s="409"/>
      <c r="O119" s="409"/>
    </row>
    <row r="120" spans="1:15" ht="15.6">
      <c r="A120" s="338"/>
      <c r="C120" s="341" t="s">
        <v>530</v>
      </c>
      <c r="D120" s="314">
        <v>44927</v>
      </c>
      <c r="E120" s="314">
        <v>44958</v>
      </c>
      <c r="F120" s="314">
        <v>44986</v>
      </c>
      <c r="G120" s="314">
        <v>45017</v>
      </c>
      <c r="H120" s="314">
        <v>45047</v>
      </c>
      <c r="I120" s="314">
        <v>45078</v>
      </c>
      <c r="J120" s="314">
        <v>45108</v>
      </c>
      <c r="K120" s="314">
        <v>45139</v>
      </c>
      <c r="L120" s="314">
        <v>45170</v>
      </c>
      <c r="M120" s="314">
        <v>45200</v>
      </c>
      <c r="N120" s="314">
        <v>45231</v>
      </c>
      <c r="O120" s="314">
        <v>45261</v>
      </c>
    </row>
    <row r="121" spans="1:15" ht="15.6">
      <c r="A121" s="338"/>
      <c r="B121" s="342"/>
      <c r="C121" s="341" t="s">
        <v>293</v>
      </c>
      <c r="D121" s="343"/>
      <c r="E121" s="343"/>
      <c r="F121" s="343"/>
      <c r="G121" s="343"/>
      <c r="H121" s="343"/>
      <c r="I121" s="344"/>
      <c r="J121" s="344"/>
      <c r="K121" s="344"/>
      <c r="L121" s="343"/>
      <c r="M121" s="343"/>
      <c r="N121" s="343"/>
      <c r="O121" s="343"/>
    </row>
    <row r="122" spans="1:15" ht="15.6">
      <c r="A122" s="338"/>
      <c r="C122" s="341" t="s">
        <v>778</v>
      </c>
      <c r="D122" s="343"/>
      <c r="E122" s="343"/>
      <c r="F122" s="343"/>
      <c r="G122" s="343"/>
      <c r="H122" s="343"/>
      <c r="I122" s="344"/>
      <c r="J122" s="344"/>
      <c r="K122" s="344"/>
      <c r="L122" s="343"/>
      <c r="M122" s="343"/>
      <c r="N122" s="343"/>
      <c r="O122" s="343"/>
    </row>
    <row r="123" spans="1:15" ht="15.6">
      <c r="A123" s="338"/>
      <c r="C123" s="341" t="s">
        <v>532</v>
      </c>
      <c r="D123" s="343"/>
      <c r="E123" s="343"/>
      <c r="F123" s="343"/>
      <c r="G123" s="343"/>
      <c r="H123" s="343"/>
      <c r="I123" s="344"/>
      <c r="J123" s="344"/>
      <c r="K123" s="344"/>
      <c r="L123" s="343"/>
      <c r="M123" s="343"/>
      <c r="N123" s="343"/>
      <c r="O123" s="343"/>
    </row>
    <row r="124" spans="1:15" ht="16.2" thickBot="1">
      <c r="A124" s="338"/>
      <c r="C124" s="345" t="s">
        <v>297</v>
      </c>
      <c r="D124" s="346">
        <v>0</v>
      </c>
      <c r="E124" s="346">
        <v>0</v>
      </c>
      <c r="F124" s="346">
        <v>0</v>
      </c>
      <c r="G124" s="346">
        <v>0</v>
      </c>
      <c r="H124" s="346">
        <v>0</v>
      </c>
      <c r="I124" s="346">
        <v>0</v>
      </c>
      <c r="J124" s="346">
        <v>0</v>
      </c>
      <c r="K124" s="346">
        <v>0</v>
      </c>
      <c r="L124" s="346">
        <v>0</v>
      </c>
      <c r="M124" s="346">
        <v>0</v>
      </c>
      <c r="N124" s="346">
        <v>0</v>
      </c>
      <c r="O124" s="346">
        <v>0</v>
      </c>
    </row>
    <row r="125" spans="1:15">
      <c r="A125" s="338"/>
    </row>
    <row r="126" spans="1:15">
      <c r="A126" s="338"/>
    </row>
    <row r="127" spans="1:15" ht="15.6">
      <c r="A127" s="338"/>
      <c r="B127" s="403" t="s">
        <v>2472</v>
      </c>
      <c r="C127" s="403" t="s">
        <v>533</v>
      </c>
      <c r="D127" s="403"/>
      <c r="E127" s="403"/>
      <c r="F127" s="403"/>
      <c r="G127" s="403"/>
      <c r="H127" s="403"/>
      <c r="I127" s="403"/>
      <c r="J127" s="403"/>
      <c r="K127" s="403"/>
      <c r="L127" s="403"/>
      <c r="M127" s="403"/>
      <c r="N127" s="403"/>
      <c r="O127" s="403"/>
    </row>
    <row r="128" spans="1:15">
      <c r="A128" s="338"/>
    </row>
    <row r="129" spans="1:15" ht="15.6">
      <c r="A129" s="338"/>
      <c r="H129" s="410"/>
      <c r="I129" s="410" t="s">
        <v>534</v>
      </c>
      <c r="J129" s="410"/>
      <c r="K129" s="410"/>
      <c r="L129" s="410"/>
      <c r="M129" s="410"/>
      <c r="N129" s="410"/>
    </row>
    <row r="130" spans="1:15" ht="15.6">
      <c r="A130" s="338"/>
      <c r="H130" s="5"/>
      <c r="I130" s="81" t="s">
        <v>480</v>
      </c>
      <c r="J130" s="316"/>
      <c r="K130" s="323"/>
    </row>
    <row r="131" spans="1:15" ht="15.6">
      <c r="A131" s="338"/>
      <c r="H131" s="5"/>
      <c r="I131" s="81" t="s">
        <v>419</v>
      </c>
      <c r="J131" s="316"/>
      <c r="K131" s="323"/>
    </row>
    <row r="132" spans="1:15" ht="15.6">
      <c r="A132" s="338"/>
      <c r="H132" s="5"/>
      <c r="I132" s="81" t="s">
        <v>610</v>
      </c>
      <c r="J132" s="316"/>
      <c r="K132" s="323"/>
    </row>
    <row r="133" spans="1:15" ht="15.6">
      <c r="A133" s="338"/>
      <c r="H133" s="303"/>
      <c r="I133" s="81" t="s">
        <v>423</v>
      </c>
      <c r="J133" s="316"/>
      <c r="K133" s="323"/>
    </row>
    <row r="134" spans="1:15" ht="15.6">
      <c r="A134" s="338"/>
      <c r="H134" s="303"/>
      <c r="I134" s="81" t="s">
        <v>2105</v>
      </c>
      <c r="J134" s="316"/>
      <c r="K134" s="323"/>
    </row>
    <row r="135" spans="1:15" ht="15.6">
      <c r="A135" s="338"/>
      <c r="H135" s="303"/>
      <c r="I135" s="81" t="s">
        <v>2106</v>
      </c>
      <c r="J135" s="316"/>
      <c r="K135" s="323"/>
    </row>
    <row r="136" spans="1:15" ht="15.6">
      <c r="A136" s="338"/>
      <c r="H136" s="303"/>
      <c r="I136" s="81" t="s">
        <v>2107</v>
      </c>
      <c r="J136" s="316"/>
      <c r="K136" s="323"/>
    </row>
    <row r="137" spans="1:15" ht="15.6">
      <c r="A137" s="338"/>
      <c r="H137" s="303"/>
      <c r="I137" s="81" t="s">
        <v>2108</v>
      </c>
      <c r="J137" s="316"/>
      <c r="K137" s="323"/>
    </row>
    <row r="138" spans="1:15" ht="15.6">
      <c r="A138" s="338"/>
      <c r="H138" s="303"/>
      <c r="I138" s="81" t="s">
        <v>2109</v>
      </c>
      <c r="J138" s="316"/>
      <c r="K138" s="323"/>
    </row>
    <row r="139" spans="1:15" ht="15.6">
      <c r="A139" s="338"/>
      <c r="H139" s="303"/>
      <c r="I139" s="81" t="s">
        <v>2110</v>
      </c>
      <c r="J139" s="316"/>
    </row>
    <row r="140" spans="1:15">
      <c r="A140" s="338"/>
    </row>
    <row r="141" spans="1:15">
      <c r="A141" s="338"/>
    </row>
    <row r="142" spans="1:15" ht="15.6">
      <c r="A142" s="338"/>
      <c r="B142" s="403" t="s">
        <v>2111</v>
      </c>
      <c r="C142" s="403" t="s">
        <v>1081</v>
      </c>
      <c r="D142" s="403"/>
      <c r="E142" s="403"/>
      <c r="F142" s="403"/>
      <c r="G142" s="403"/>
      <c r="H142" s="403"/>
      <c r="I142" s="403"/>
      <c r="J142" s="403"/>
      <c r="K142" s="403"/>
      <c r="L142" s="403"/>
      <c r="M142" s="403"/>
      <c r="N142" s="403"/>
      <c r="O142" s="403"/>
    </row>
    <row r="143" spans="1:15" ht="15.6">
      <c r="A143" s="338"/>
      <c r="C143" s="5" t="s">
        <v>530</v>
      </c>
      <c r="D143" s="314">
        <v>44927</v>
      </c>
      <c r="E143" s="314">
        <v>44958</v>
      </c>
      <c r="F143" s="314">
        <v>44986</v>
      </c>
      <c r="G143" s="314">
        <v>45017</v>
      </c>
      <c r="H143" s="314">
        <v>45047</v>
      </c>
      <c r="I143" s="314">
        <v>45078</v>
      </c>
      <c r="J143" s="314">
        <v>45108</v>
      </c>
      <c r="K143" s="314">
        <v>45139</v>
      </c>
      <c r="L143" s="314">
        <v>45170</v>
      </c>
      <c r="M143" s="314">
        <v>45200</v>
      </c>
      <c r="N143" s="314">
        <v>45231</v>
      </c>
      <c r="O143" s="314">
        <v>45261</v>
      </c>
    </row>
    <row r="144" spans="1:15" ht="15.6">
      <c r="A144" s="338"/>
      <c r="C144" s="5" t="s">
        <v>727</v>
      </c>
      <c r="D144" s="347"/>
      <c r="E144" s="347"/>
      <c r="F144" s="347"/>
      <c r="G144" s="347"/>
      <c r="H144" s="347"/>
      <c r="I144" s="347"/>
      <c r="J144" s="347"/>
      <c r="K144" s="347"/>
      <c r="L144" s="347"/>
      <c r="M144" s="347"/>
      <c r="N144" s="347"/>
      <c r="O144" s="347"/>
    </row>
    <row r="145" spans="1:15" ht="15.6">
      <c r="A145" s="338"/>
      <c r="C145" s="5" t="s">
        <v>728</v>
      </c>
      <c r="D145" s="354"/>
      <c r="E145" s="354"/>
      <c r="F145" s="354"/>
      <c r="G145" s="354"/>
      <c r="H145" s="354"/>
      <c r="I145" s="354"/>
      <c r="J145" s="354"/>
      <c r="K145" s="354"/>
      <c r="L145" s="354"/>
      <c r="M145" s="354"/>
      <c r="N145" s="354"/>
      <c r="O145" s="354"/>
    </row>
    <row r="146" spans="1:15" ht="15.6">
      <c r="A146" s="338"/>
      <c r="C146" s="5" t="s">
        <v>729</v>
      </c>
      <c r="D146" s="354"/>
      <c r="E146" s="354"/>
      <c r="F146" s="354"/>
      <c r="G146" s="354"/>
      <c r="H146" s="354"/>
      <c r="I146" s="354"/>
      <c r="J146" s="354"/>
      <c r="K146" s="354"/>
      <c r="L146" s="354"/>
      <c r="M146" s="354"/>
      <c r="N146" s="354"/>
      <c r="O146" s="354"/>
    </row>
    <row r="147" spans="1:15" ht="16.2" thickBot="1">
      <c r="A147" s="338"/>
      <c r="C147" s="345" t="s">
        <v>0</v>
      </c>
      <c r="D147" s="348"/>
      <c r="E147" s="348"/>
      <c r="F147" s="348"/>
      <c r="G147" s="348"/>
      <c r="H147" s="348"/>
      <c r="I147" s="348"/>
      <c r="J147" s="348"/>
      <c r="K147" s="348"/>
      <c r="L147" s="348"/>
      <c r="M147" s="348"/>
      <c r="N147" s="348"/>
      <c r="O147" s="348"/>
    </row>
    <row r="148" spans="1:15">
      <c r="A148" s="338"/>
    </row>
    <row r="149" spans="1:15" ht="16.2" thickBot="1">
      <c r="B149" s="401" t="s">
        <v>2112</v>
      </c>
      <c r="C149" s="401"/>
      <c r="D149" s="401"/>
      <c r="E149" s="401"/>
      <c r="F149" s="401"/>
      <c r="G149" s="401"/>
      <c r="H149" s="401"/>
      <c r="I149" s="401"/>
      <c r="J149" s="401"/>
      <c r="K149" s="401"/>
      <c r="L149" s="401"/>
      <c r="M149" s="401"/>
      <c r="N149" s="401"/>
      <c r="O149" s="401"/>
    </row>
    <row r="150" spans="1:15" ht="15.6">
      <c r="A150" s="310"/>
      <c r="B150" s="311"/>
      <c r="C150" s="309" t="s">
        <v>530</v>
      </c>
      <c r="D150" s="314">
        <v>44927</v>
      </c>
      <c r="E150" s="314">
        <v>44958</v>
      </c>
      <c r="F150" s="314">
        <v>44986</v>
      </c>
      <c r="G150" s="314">
        <v>45017</v>
      </c>
      <c r="H150" s="314">
        <v>45047</v>
      </c>
      <c r="I150" s="314">
        <v>45078</v>
      </c>
      <c r="J150" s="314">
        <v>45108</v>
      </c>
      <c r="K150" s="314">
        <v>45139</v>
      </c>
      <c r="L150" s="314">
        <v>45170</v>
      </c>
      <c r="M150" s="314">
        <v>45200</v>
      </c>
      <c r="N150" s="314">
        <v>45231</v>
      </c>
      <c r="O150" s="314">
        <v>45261</v>
      </c>
    </row>
    <row r="151" spans="1:15" ht="15.6">
      <c r="C151" s="5" t="s">
        <v>727</v>
      </c>
      <c r="D151" s="315"/>
      <c r="E151" s="315"/>
      <c r="F151" s="315"/>
      <c r="G151" s="315"/>
      <c r="H151" s="315"/>
      <c r="I151" s="315"/>
      <c r="J151" s="316"/>
      <c r="K151" s="316"/>
      <c r="L151" s="316"/>
      <c r="M151" s="316"/>
      <c r="N151" s="316"/>
      <c r="O151" s="316"/>
    </row>
    <row r="152" spans="1:15" ht="15.6">
      <c r="A152" s="299"/>
      <c r="B152" s="25"/>
      <c r="C152" s="5" t="s">
        <v>728</v>
      </c>
      <c r="D152" s="315"/>
      <c r="E152" s="315"/>
      <c r="F152" s="315"/>
      <c r="G152" s="315"/>
      <c r="H152" s="315"/>
      <c r="I152" s="315"/>
      <c r="J152" s="316"/>
      <c r="K152" s="316"/>
      <c r="L152" s="316"/>
      <c r="M152" s="316"/>
      <c r="N152" s="316"/>
      <c r="O152" s="316"/>
    </row>
    <row r="153" spans="1:15" ht="15.6">
      <c r="A153" s="299"/>
      <c r="B153" s="25"/>
      <c r="C153" s="5" t="s">
        <v>729</v>
      </c>
      <c r="D153" s="315"/>
      <c r="E153" s="315"/>
      <c r="F153" s="315"/>
      <c r="G153" s="315"/>
      <c r="H153" s="315"/>
      <c r="I153" s="315"/>
      <c r="J153" s="316"/>
      <c r="K153" s="316"/>
      <c r="L153" s="316"/>
      <c r="M153" s="316"/>
      <c r="N153" s="316"/>
      <c r="O153" s="316"/>
    </row>
    <row r="154" spans="1:15" ht="16.2" thickBot="1">
      <c r="B154" s="25"/>
      <c r="C154" s="5" t="s">
        <v>0</v>
      </c>
      <c r="D154" s="317"/>
      <c r="E154" s="317"/>
      <c r="F154" s="317"/>
      <c r="G154" s="317"/>
      <c r="H154" s="317"/>
      <c r="I154" s="317"/>
      <c r="J154" s="317">
        <f>SUM(J151:J153)</f>
        <v>0</v>
      </c>
      <c r="K154" s="317">
        <f t="shared" ref="K154:O154" si="0">SUM(K151:K153)</f>
        <v>0</v>
      </c>
      <c r="L154" s="317">
        <f t="shared" si="0"/>
        <v>0</v>
      </c>
      <c r="M154" s="317">
        <f t="shared" si="0"/>
        <v>0</v>
      </c>
      <c r="N154" s="317">
        <f t="shared" si="0"/>
        <v>0</v>
      </c>
      <c r="O154" s="317">
        <f t="shared" si="0"/>
        <v>0</v>
      </c>
    </row>
    <row r="155" spans="1:15" ht="13.8" thickTop="1">
      <c r="A155" s="338"/>
    </row>
    <row r="156" spans="1:15">
      <c r="A156" s="338"/>
    </row>
    <row r="157" spans="1:15" ht="16.2" thickBot="1">
      <c r="A157" s="338"/>
      <c r="B157" s="401" t="s">
        <v>2113</v>
      </c>
      <c r="C157" s="401"/>
      <c r="D157" s="401"/>
      <c r="E157" s="401"/>
      <c r="F157" s="401"/>
      <c r="G157" s="401"/>
      <c r="H157" s="401"/>
      <c r="I157" s="401"/>
      <c r="J157" s="401"/>
      <c r="K157" s="401"/>
      <c r="L157" s="401"/>
      <c r="M157" s="401"/>
      <c r="N157" s="401"/>
      <c r="O157" s="401"/>
    </row>
    <row r="158" spans="1:15" ht="15.6">
      <c r="A158" s="338"/>
      <c r="B158" s="311"/>
      <c r="C158" s="309" t="s">
        <v>530</v>
      </c>
      <c r="D158" s="314">
        <v>44927</v>
      </c>
      <c r="E158" s="314">
        <v>44958</v>
      </c>
      <c r="F158" s="314">
        <v>44986</v>
      </c>
      <c r="G158" s="314">
        <v>45017</v>
      </c>
      <c r="H158" s="314">
        <v>45047</v>
      </c>
      <c r="I158" s="314">
        <v>45078</v>
      </c>
      <c r="J158" s="314">
        <v>45108</v>
      </c>
      <c r="K158" s="314">
        <v>45139</v>
      </c>
      <c r="L158" s="314">
        <v>45170</v>
      </c>
      <c r="M158" s="314">
        <v>45200</v>
      </c>
      <c r="N158" s="314">
        <v>45231</v>
      </c>
      <c r="O158" s="314">
        <v>45261</v>
      </c>
    </row>
    <row r="159" spans="1:15">
      <c r="A159" s="338"/>
      <c r="C159" s="81" t="s">
        <v>439</v>
      </c>
      <c r="D159" s="81"/>
      <c r="E159" s="81"/>
      <c r="F159" s="81"/>
      <c r="G159" s="81"/>
      <c r="H159" s="81"/>
      <c r="I159" s="81"/>
      <c r="J159" s="81"/>
      <c r="K159" s="81"/>
      <c r="L159" s="81"/>
      <c r="M159" s="81"/>
      <c r="N159" s="81"/>
      <c r="O159" s="81"/>
    </row>
    <row r="160" spans="1:15">
      <c r="A160" s="338"/>
      <c r="C160" s="81" t="s">
        <v>440</v>
      </c>
      <c r="D160" s="81"/>
      <c r="E160" s="81"/>
      <c r="F160" s="81"/>
      <c r="G160" s="81"/>
      <c r="H160" s="81"/>
      <c r="I160" s="81"/>
      <c r="J160" s="81"/>
      <c r="K160" s="81"/>
      <c r="L160" s="81"/>
      <c r="M160" s="81"/>
      <c r="N160" s="81"/>
      <c r="O160" s="81"/>
    </row>
    <row r="161" spans="1:15">
      <c r="A161" s="338"/>
      <c r="C161" s="81" t="s">
        <v>216</v>
      </c>
      <c r="D161" s="81"/>
      <c r="E161" s="81"/>
      <c r="F161" s="81"/>
      <c r="G161" s="81"/>
      <c r="H161" s="81"/>
      <c r="I161" s="81"/>
      <c r="J161" s="81"/>
      <c r="K161" s="81"/>
      <c r="L161" s="81"/>
      <c r="M161" s="81"/>
      <c r="N161" s="81"/>
      <c r="O161" s="81"/>
    </row>
    <row r="162" spans="1:15">
      <c r="A162" s="338"/>
      <c r="C162" s="81" t="s">
        <v>2279</v>
      </c>
      <c r="D162" s="81"/>
      <c r="E162" s="81"/>
      <c r="F162" s="81"/>
      <c r="G162" s="81"/>
      <c r="H162" s="81"/>
      <c r="I162" s="81"/>
      <c r="J162" s="81"/>
      <c r="K162" s="81"/>
      <c r="L162" s="81"/>
      <c r="M162" s="81"/>
      <c r="N162" s="81"/>
      <c r="O162" s="81"/>
    </row>
    <row r="163" spans="1:15">
      <c r="A163" s="338"/>
      <c r="C163" s="81" t="s">
        <v>2334</v>
      </c>
      <c r="D163" s="81"/>
      <c r="E163" s="81"/>
      <c r="F163" s="81"/>
      <c r="G163" s="81"/>
      <c r="H163" s="81"/>
      <c r="I163" s="81"/>
      <c r="J163" s="81"/>
      <c r="K163" s="81"/>
      <c r="L163" s="81"/>
      <c r="M163" s="81"/>
      <c r="N163" s="81"/>
      <c r="O163" s="81"/>
    </row>
    <row r="164" spans="1:15">
      <c r="A164" s="338"/>
    </row>
    <row r="165" spans="1:15">
      <c r="A165" s="338"/>
    </row>
    <row r="166" spans="1:15" ht="16.2" thickBot="1">
      <c r="A166" s="338"/>
      <c r="B166" s="401" t="s">
        <v>2114</v>
      </c>
      <c r="C166" s="401"/>
      <c r="D166" s="401"/>
      <c r="E166" s="401"/>
      <c r="F166" s="401"/>
      <c r="G166" s="401"/>
      <c r="H166" s="401"/>
      <c r="I166" s="401"/>
      <c r="J166" s="401"/>
      <c r="K166" s="401"/>
      <c r="L166" s="401"/>
      <c r="M166" s="401"/>
      <c r="N166" s="401"/>
      <c r="O166" s="401"/>
    </row>
    <row r="167" spans="1:15" ht="15.6">
      <c r="A167" s="338"/>
      <c r="B167" s="311"/>
      <c r="C167" s="309" t="s">
        <v>530</v>
      </c>
      <c r="D167" s="314">
        <v>44927</v>
      </c>
      <c r="E167" s="314">
        <v>44958</v>
      </c>
      <c r="F167" s="314">
        <v>44986</v>
      </c>
      <c r="G167" s="314">
        <v>45017</v>
      </c>
      <c r="H167" s="314">
        <v>45047</v>
      </c>
      <c r="I167" s="314">
        <v>45078</v>
      </c>
      <c r="J167" s="314">
        <v>45108</v>
      </c>
      <c r="K167" s="314">
        <v>45139</v>
      </c>
      <c r="L167" s="314">
        <v>45170</v>
      </c>
      <c r="M167" s="314">
        <v>45200</v>
      </c>
      <c r="N167" s="314">
        <v>45231</v>
      </c>
      <c r="O167" s="314">
        <v>45261</v>
      </c>
    </row>
    <row r="168" spans="1:15">
      <c r="A168" s="338"/>
      <c r="C168" s="81" t="s">
        <v>439</v>
      </c>
      <c r="D168" s="81"/>
      <c r="E168" s="81"/>
      <c r="F168" s="81"/>
      <c r="G168" s="81"/>
      <c r="H168" s="81"/>
      <c r="I168" s="81"/>
      <c r="J168" s="81"/>
      <c r="K168" s="81"/>
      <c r="L168" s="81"/>
      <c r="M168" s="81"/>
      <c r="N168" s="81"/>
      <c r="O168" s="81"/>
    </row>
    <row r="169" spans="1:15">
      <c r="A169" s="338"/>
      <c r="C169" s="81" t="s">
        <v>440</v>
      </c>
      <c r="D169" s="81"/>
      <c r="E169" s="81"/>
      <c r="F169" s="81"/>
      <c r="G169" s="81"/>
      <c r="H169" s="81"/>
      <c r="I169" s="81"/>
      <c r="J169" s="81"/>
      <c r="K169" s="81"/>
      <c r="L169" s="81"/>
      <c r="M169" s="81"/>
      <c r="N169" s="81"/>
      <c r="O169" s="81"/>
    </row>
    <row r="170" spans="1:15">
      <c r="C170" s="81" t="s">
        <v>216</v>
      </c>
      <c r="D170" s="81"/>
      <c r="E170" s="81"/>
      <c r="F170" s="81"/>
      <c r="G170" s="81"/>
      <c r="H170" s="81"/>
      <c r="I170" s="81"/>
      <c r="J170" s="81"/>
      <c r="K170" s="81"/>
      <c r="L170" s="81"/>
      <c r="M170" s="81"/>
      <c r="N170" s="81"/>
      <c r="O170" s="81"/>
    </row>
    <row r="171" spans="1:15">
      <c r="C171" s="81" t="s">
        <v>2279</v>
      </c>
    </row>
    <row r="172" spans="1:15">
      <c r="C172" s="81" t="s">
        <v>2334</v>
      </c>
      <c r="D172" s="81"/>
      <c r="E172" s="81"/>
      <c r="F172" s="81"/>
      <c r="G172" s="81"/>
      <c r="H172" s="81"/>
      <c r="I172" s="81"/>
      <c r="J172" s="81"/>
      <c r="K172" s="81"/>
      <c r="L172" s="81"/>
      <c r="M172" s="81"/>
      <c r="N172" s="81"/>
      <c r="O172" s="81"/>
    </row>
    <row r="173" spans="1:15">
      <c r="C173" s="81" t="s">
        <v>2124</v>
      </c>
    </row>
    <row r="174" spans="1:15">
      <c r="C174" s="81" t="s">
        <v>2125</v>
      </c>
    </row>
    <row r="175" spans="1:15">
      <c r="C175" s="81" t="s">
        <v>2126</v>
      </c>
    </row>
    <row r="176" spans="1:15">
      <c r="C176" s="81"/>
    </row>
    <row r="178" spans="2:15" ht="16.2" thickBot="1">
      <c r="B178" s="401" t="s">
        <v>2473</v>
      </c>
      <c r="C178" s="401"/>
      <c r="D178" s="401"/>
      <c r="E178" s="401"/>
      <c r="F178" s="401"/>
      <c r="G178" s="401"/>
      <c r="H178" s="401"/>
      <c r="I178" s="401"/>
      <c r="J178" s="401"/>
      <c r="K178" s="401"/>
      <c r="L178" s="401"/>
      <c r="M178" s="401"/>
      <c r="N178" s="401"/>
      <c r="O178" s="401"/>
    </row>
    <row r="179" spans="2:15" ht="15.6">
      <c r="B179" s="311"/>
      <c r="C179" s="309" t="s">
        <v>530</v>
      </c>
      <c r="D179" s="314">
        <v>44927</v>
      </c>
      <c r="E179" s="314">
        <v>44958</v>
      </c>
      <c r="F179" s="314">
        <v>44986</v>
      </c>
      <c r="G179" s="314">
        <v>45017</v>
      </c>
      <c r="H179" s="314">
        <v>45047</v>
      </c>
      <c r="I179" s="314">
        <v>45078</v>
      </c>
      <c r="J179" s="314">
        <v>45108</v>
      </c>
      <c r="K179" s="314">
        <v>45139</v>
      </c>
      <c r="L179" s="314">
        <v>45170</v>
      </c>
      <c r="M179" s="314">
        <v>45200</v>
      </c>
      <c r="N179" s="314">
        <v>45231</v>
      </c>
      <c r="O179" s="314">
        <v>45261</v>
      </c>
    </row>
    <row r="180" spans="2:15">
      <c r="C180" s="81" t="s">
        <v>439</v>
      </c>
    </row>
    <row r="181" spans="2:15">
      <c r="C181" s="81" t="s">
        <v>440</v>
      </c>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19">
    <mergeCell ref="B72:C72"/>
    <mergeCell ref="B104:O104"/>
    <mergeCell ref="B119:O119"/>
    <mergeCell ref="B127:O127"/>
    <mergeCell ref="H129:N129"/>
    <mergeCell ref="B44:O44"/>
    <mergeCell ref="B1:O1"/>
    <mergeCell ref="B18:B20"/>
    <mergeCell ref="B30:B32"/>
    <mergeCell ref="B2:O2"/>
    <mergeCell ref="B3:O3"/>
    <mergeCell ref="B4:O4"/>
    <mergeCell ref="B6:O6"/>
    <mergeCell ref="B149:O149"/>
    <mergeCell ref="B157:O157"/>
    <mergeCell ref="B101:C101"/>
    <mergeCell ref="B178:O178"/>
    <mergeCell ref="B166:O166"/>
    <mergeCell ref="B142:O142"/>
  </mergeCells>
  <phoneticPr fontId="7" type="noConversion"/>
  <pageMargins left="0.75" right="0.75" top="0.51" bottom="0.5" header="0.5" footer="0.5"/>
  <pageSetup scale="35" orientation="portrait" horizontalDpi="4294967295" verticalDpi="4294967295"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22"/>
  </sheetPr>
  <dimension ref="A1:Q2004"/>
  <sheetViews>
    <sheetView topLeftCell="A1140" zoomScale="70" zoomScaleNormal="70" zoomScalePageLayoutView="85" workbookViewId="0">
      <selection activeCell="A1053" sqref="A1053"/>
    </sheetView>
  </sheetViews>
  <sheetFormatPr defaultColWidth="8.77734375" defaultRowHeight="13.2"/>
  <cols>
    <col min="1" max="1" width="21.109375" style="9" bestFit="1" customWidth="1"/>
    <col min="2" max="2" width="48" style="9" customWidth="1"/>
    <col min="3" max="3" width="19.109375" bestFit="1" customWidth="1"/>
    <col min="4" max="4" width="19.33203125" style="9" customWidth="1"/>
    <col min="6" max="6" width="9.33203125" bestFit="1" customWidth="1"/>
    <col min="7" max="7" width="10.33203125" bestFit="1" customWidth="1"/>
    <col min="9" max="9" width="22" style="93" bestFit="1" customWidth="1"/>
    <col min="12" max="12" width="20.33203125" bestFit="1" customWidth="1"/>
    <col min="13" max="13" width="18.33203125" bestFit="1" customWidth="1"/>
    <col min="14" max="14" width="23.6640625" bestFit="1" customWidth="1"/>
    <col min="15" max="15" width="18.33203125" bestFit="1" customWidth="1"/>
  </cols>
  <sheetData>
    <row r="1" spans="1:14" ht="27.6" thickTop="1" thickBot="1">
      <c r="A1" s="164" t="s">
        <v>625</v>
      </c>
      <c r="B1" s="165" t="s">
        <v>626</v>
      </c>
      <c r="C1" s="356" t="s">
        <v>93</v>
      </c>
      <c r="D1" s="164" t="s">
        <v>666</v>
      </c>
      <c r="I1" s="357" t="s">
        <v>687</v>
      </c>
    </row>
    <row r="2" spans="1:14" ht="13.8" thickTop="1">
      <c r="A2" t="s">
        <v>65</v>
      </c>
      <c r="B2" t="s">
        <v>65</v>
      </c>
      <c r="C2" t="s">
        <v>65</v>
      </c>
      <c r="D2" t="s">
        <v>65</v>
      </c>
      <c r="I2" s="358"/>
    </row>
    <row r="3" spans="1:14" ht="13.5" customHeight="1">
      <c r="A3" t="s">
        <v>789</v>
      </c>
      <c r="B3" t="s">
        <v>1205</v>
      </c>
      <c r="C3" t="s">
        <v>476</v>
      </c>
      <c r="D3" t="s">
        <v>2108</v>
      </c>
      <c r="I3" s="396" t="s">
        <v>475</v>
      </c>
    </row>
    <row r="4" spans="1:14" s="82" customFormat="1">
      <c r="A4" t="s">
        <v>790</v>
      </c>
      <c r="B4" t="s">
        <v>1206</v>
      </c>
      <c r="C4" t="s">
        <v>479</v>
      </c>
      <c r="D4" t="s">
        <v>419</v>
      </c>
      <c r="I4" s="396" t="s">
        <v>2193</v>
      </c>
    </row>
    <row r="5" spans="1:14" s="82" customFormat="1">
      <c r="A5" t="s">
        <v>983</v>
      </c>
      <c r="B5" t="s">
        <v>1207</v>
      </c>
      <c r="C5" t="s">
        <v>476</v>
      </c>
      <c r="D5" t="s">
        <v>2105</v>
      </c>
      <c r="I5" s="396" t="s">
        <v>477</v>
      </c>
    </row>
    <row r="6" spans="1:14" s="82" customFormat="1">
      <c r="A6" t="s">
        <v>475</v>
      </c>
      <c r="B6" t="s">
        <v>1208</v>
      </c>
      <c r="C6" t="s">
        <v>476</v>
      </c>
      <c r="D6" t="s">
        <v>2110</v>
      </c>
      <c r="I6" s="396" t="s">
        <v>478</v>
      </c>
      <c r="K6" s="166"/>
    </row>
    <row r="7" spans="1:14" s="82" customFormat="1" ht="12.75" customHeight="1">
      <c r="A7" t="s">
        <v>791</v>
      </c>
      <c r="B7" t="s">
        <v>1209</v>
      </c>
      <c r="C7" t="s">
        <v>476</v>
      </c>
      <c r="D7" t="s">
        <v>2105</v>
      </c>
      <c r="I7" s="396" t="s">
        <v>2297</v>
      </c>
    </row>
    <row r="8" spans="1:14">
      <c r="A8" t="s">
        <v>734</v>
      </c>
      <c r="B8" t="s">
        <v>1210</v>
      </c>
      <c r="C8" t="s">
        <v>476</v>
      </c>
      <c r="D8" t="s">
        <v>420</v>
      </c>
      <c r="I8" s="396" t="s">
        <v>2340</v>
      </c>
      <c r="K8" t="s">
        <v>706</v>
      </c>
      <c r="L8" t="s">
        <v>707</v>
      </c>
      <c r="M8" s="162" t="s">
        <v>2291</v>
      </c>
      <c r="N8" s="162" t="s">
        <v>2294</v>
      </c>
    </row>
    <row r="9" spans="1:14">
      <c r="A9" t="s">
        <v>477</v>
      </c>
      <c r="B9" t="s">
        <v>1211</v>
      </c>
      <c r="C9" t="s">
        <v>476</v>
      </c>
      <c r="D9" t="s">
        <v>2105</v>
      </c>
      <c r="I9" s="396" t="s">
        <v>481</v>
      </c>
      <c r="K9">
        <v>1</v>
      </c>
      <c r="L9" s="7">
        <v>1</v>
      </c>
      <c r="M9" s="375" t="s">
        <v>2289</v>
      </c>
      <c r="N9" s="7" t="s">
        <v>2289</v>
      </c>
    </row>
    <row r="10" spans="1:14">
      <c r="A10" t="s">
        <v>478</v>
      </c>
      <c r="B10" t="s">
        <v>1212</v>
      </c>
      <c r="C10" t="s">
        <v>476</v>
      </c>
      <c r="D10" t="s">
        <v>2105</v>
      </c>
      <c r="F10" s="138">
        <v>44927</v>
      </c>
      <c r="G10" s="138">
        <v>44957</v>
      </c>
      <c r="H10" t="s">
        <v>476</v>
      </c>
      <c r="I10" s="396" t="s">
        <v>482</v>
      </c>
      <c r="K10">
        <v>2</v>
      </c>
      <c r="L10" s="7">
        <v>2</v>
      </c>
      <c r="M10" s="375" t="s">
        <v>2290</v>
      </c>
      <c r="N10" s="7" t="s">
        <v>2290</v>
      </c>
    </row>
    <row r="11" spans="1:14">
      <c r="A11" t="s">
        <v>792</v>
      </c>
      <c r="B11" t="s">
        <v>1213</v>
      </c>
      <c r="C11" t="s">
        <v>479</v>
      </c>
      <c r="D11" t="s">
        <v>420</v>
      </c>
      <c r="F11" s="138">
        <v>44958</v>
      </c>
      <c r="G11" s="138">
        <v>44985</v>
      </c>
      <c r="H11" t="s">
        <v>479</v>
      </c>
      <c r="I11" s="396" t="s">
        <v>483</v>
      </c>
      <c r="K11">
        <v>3</v>
      </c>
      <c r="L11" s="7">
        <v>3</v>
      </c>
    </row>
    <row r="12" spans="1:14">
      <c r="A12" t="s">
        <v>2338</v>
      </c>
      <c r="B12" t="s">
        <v>2339</v>
      </c>
      <c r="C12" t="s">
        <v>476</v>
      </c>
      <c r="D12" t="s">
        <v>2105</v>
      </c>
      <c r="F12" s="138">
        <v>44986</v>
      </c>
      <c r="G12" s="138">
        <v>45016</v>
      </c>
      <c r="I12" s="396" t="s">
        <v>484</v>
      </c>
      <c r="L12" s="7">
        <v>4</v>
      </c>
    </row>
    <row r="13" spans="1:14">
      <c r="A13" t="s">
        <v>2297</v>
      </c>
      <c r="B13" t="s">
        <v>2298</v>
      </c>
      <c r="C13" t="s">
        <v>479</v>
      </c>
      <c r="D13" t="s">
        <v>480</v>
      </c>
      <c r="F13" s="138">
        <v>45017</v>
      </c>
      <c r="G13" s="138">
        <v>45046</v>
      </c>
      <c r="I13" s="396" t="s">
        <v>2517</v>
      </c>
      <c r="L13" s="7" t="s">
        <v>710</v>
      </c>
    </row>
    <row r="14" spans="1:14" ht="13.8" thickBot="1">
      <c r="A14" t="s">
        <v>2340</v>
      </c>
      <c r="B14" t="s">
        <v>2341</v>
      </c>
      <c r="C14" t="s">
        <v>479</v>
      </c>
      <c r="D14" t="s">
        <v>480</v>
      </c>
      <c r="F14" s="138">
        <v>45047</v>
      </c>
      <c r="G14" s="138">
        <v>45077</v>
      </c>
      <c r="I14" s="396" t="s">
        <v>485</v>
      </c>
      <c r="L14" s="7"/>
    </row>
    <row r="15" spans="1:14">
      <c r="A15" t="s">
        <v>481</v>
      </c>
      <c r="B15" t="s">
        <v>1214</v>
      </c>
      <c r="C15" t="s">
        <v>479</v>
      </c>
      <c r="D15" t="s">
        <v>480</v>
      </c>
      <c r="F15" s="138">
        <v>45078</v>
      </c>
      <c r="G15" s="138">
        <v>45107</v>
      </c>
      <c r="I15" s="396" t="s">
        <v>424</v>
      </c>
      <c r="K15" s="359"/>
      <c r="L15" s="411" t="s">
        <v>706</v>
      </c>
      <c r="M15" s="412"/>
      <c r="N15" s="227"/>
    </row>
    <row r="16" spans="1:14">
      <c r="A16" t="s">
        <v>482</v>
      </c>
      <c r="B16" t="s">
        <v>1215</v>
      </c>
      <c r="C16" t="s">
        <v>479</v>
      </c>
      <c r="D16" t="s">
        <v>480</v>
      </c>
      <c r="F16" s="138">
        <v>45108</v>
      </c>
      <c r="G16" s="140">
        <v>45138</v>
      </c>
      <c r="I16" s="396" t="s">
        <v>597</v>
      </c>
      <c r="K16" s="228"/>
      <c r="L16" s="162"/>
      <c r="M16" s="162"/>
      <c r="N16" s="141"/>
    </row>
    <row r="17" spans="1:14">
      <c r="A17" t="s">
        <v>483</v>
      </c>
      <c r="B17" t="s">
        <v>1216</v>
      </c>
      <c r="C17" t="s">
        <v>479</v>
      </c>
      <c r="D17" t="s">
        <v>480</v>
      </c>
      <c r="F17" s="138">
        <v>45139</v>
      </c>
      <c r="G17" s="138">
        <v>45169</v>
      </c>
      <c r="I17" s="396" t="s">
        <v>598</v>
      </c>
      <c r="K17" s="360" t="s">
        <v>258</v>
      </c>
      <c r="L17" s="162" t="s">
        <v>694</v>
      </c>
      <c r="N17" s="141"/>
    </row>
    <row r="18" spans="1:14">
      <c r="A18" t="s">
        <v>484</v>
      </c>
      <c r="B18" t="s">
        <v>1217</v>
      </c>
      <c r="C18" t="s">
        <v>479</v>
      </c>
      <c r="D18" t="s">
        <v>419</v>
      </c>
      <c r="F18" s="138">
        <v>45170</v>
      </c>
      <c r="G18" s="138">
        <v>45199</v>
      </c>
      <c r="I18" s="396" t="s">
        <v>585</v>
      </c>
      <c r="K18" s="228">
        <v>1</v>
      </c>
      <c r="L18" s="162" t="s">
        <v>2497</v>
      </c>
      <c r="M18">
        <v>0.46</v>
      </c>
      <c r="N18" s="350" t="s">
        <v>2498</v>
      </c>
    </row>
    <row r="19" spans="1:14">
      <c r="A19" t="s">
        <v>793</v>
      </c>
      <c r="B19" t="s">
        <v>1218</v>
      </c>
      <c r="C19" t="s">
        <v>476</v>
      </c>
      <c r="D19" t="s">
        <v>2106</v>
      </c>
      <c r="F19" s="138">
        <v>45200</v>
      </c>
      <c r="G19" s="138">
        <v>45230</v>
      </c>
      <c r="I19" s="396" t="s">
        <v>586</v>
      </c>
      <c r="K19" s="228">
        <v>2</v>
      </c>
      <c r="L19" s="162" t="s">
        <v>2499</v>
      </c>
      <c r="M19">
        <v>0.49</v>
      </c>
      <c r="N19" s="350" t="s">
        <v>2500</v>
      </c>
    </row>
    <row r="20" spans="1:14">
      <c r="A20" t="s">
        <v>2517</v>
      </c>
      <c r="B20" t="s">
        <v>2576</v>
      </c>
      <c r="C20" t="s">
        <v>479</v>
      </c>
      <c r="D20" t="s">
        <v>420</v>
      </c>
      <c r="F20" s="138">
        <v>45231</v>
      </c>
      <c r="G20" s="138">
        <v>45260</v>
      </c>
      <c r="I20" s="396" t="s">
        <v>2520</v>
      </c>
      <c r="K20" s="228">
        <v>3</v>
      </c>
      <c r="L20" t="s">
        <v>692</v>
      </c>
      <c r="M20">
        <v>0.05</v>
      </c>
      <c r="N20" s="141" t="s">
        <v>2165</v>
      </c>
    </row>
    <row r="21" spans="1:14">
      <c r="A21" t="s">
        <v>2342</v>
      </c>
      <c r="B21" t="s">
        <v>2343</v>
      </c>
      <c r="C21" t="s">
        <v>479</v>
      </c>
      <c r="D21" t="s">
        <v>420</v>
      </c>
      <c r="F21" s="138">
        <v>45261</v>
      </c>
      <c r="G21" s="138">
        <v>45291</v>
      </c>
      <c r="I21" s="396" t="s">
        <v>541</v>
      </c>
      <c r="K21" s="228"/>
      <c r="N21" s="141"/>
    </row>
    <row r="22" spans="1:14">
      <c r="A22" t="s">
        <v>2344</v>
      </c>
      <c r="B22" t="s">
        <v>2345</v>
      </c>
      <c r="C22" t="s">
        <v>479</v>
      </c>
      <c r="D22" t="s">
        <v>420</v>
      </c>
      <c r="F22" s="138"/>
      <c r="I22" s="396" t="s">
        <v>542</v>
      </c>
      <c r="K22" s="228"/>
      <c r="N22" s="141"/>
    </row>
    <row r="23" spans="1:14" ht="15.6">
      <c r="A23" t="s">
        <v>2518</v>
      </c>
      <c r="B23" t="s">
        <v>2577</v>
      </c>
      <c r="C23" t="s">
        <v>479</v>
      </c>
      <c r="D23" t="s">
        <v>420</v>
      </c>
      <c r="F23" s="138"/>
      <c r="G23" s="5"/>
      <c r="I23" s="396" t="s">
        <v>543</v>
      </c>
      <c r="K23" s="360" t="s">
        <v>258</v>
      </c>
      <c r="L23" s="162" t="s">
        <v>684</v>
      </c>
      <c r="N23" s="141"/>
    </row>
    <row r="24" spans="1:14">
      <c r="A24" t="s">
        <v>2519</v>
      </c>
      <c r="B24" t="s">
        <v>2578</v>
      </c>
      <c r="C24" t="s">
        <v>479</v>
      </c>
      <c r="D24" t="s">
        <v>420</v>
      </c>
      <c r="F24" s="138">
        <v>2</v>
      </c>
      <c r="I24" s="396" t="s">
        <v>386</v>
      </c>
      <c r="K24" s="228">
        <v>1</v>
      </c>
      <c r="L24" s="162" t="s">
        <v>2501</v>
      </c>
      <c r="M24">
        <v>0.32</v>
      </c>
      <c r="N24" s="350" t="s">
        <v>2502</v>
      </c>
    </row>
    <row r="25" spans="1:14">
      <c r="A25" t="s">
        <v>485</v>
      </c>
      <c r="B25" t="s">
        <v>1219</v>
      </c>
      <c r="C25" t="s">
        <v>476</v>
      </c>
      <c r="D25" t="s">
        <v>423</v>
      </c>
      <c r="F25" s="138"/>
      <c r="I25" s="396" t="s">
        <v>883</v>
      </c>
      <c r="K25" s="228">
        <v>2</v>
      </c>
      <c r="L25" s="162" t="s">
        <v>2503</v>
      </c>
      <c r="M25">
        <v>0.63</v>
      </c>
      <c r="N25" s="350" t="s">
        <v>2504</v>
      </c>
    </row>
    <row r="26" spans="1:14" ht="13.8" thickBot="1">
      <c r="A26" t="s">
        <v>424</v>
      </c>
      <c r="B26" t="s">
        <v>1220</v>
      </c>
      <c r="C26" t="s">
        <v>476</v>
      </c>
      <c r="D26" t="s">
        <v>423</v>
      </c>
      <c r="I26" s="396" t="s">
        <v>387</v>
      </c>
      <c r="K26" s="229">
        <v>3</v>
      </c>
      <c r="L26" s="230" t="s">
        <v>692</v>
      </c>
      <c r="M26" s="230">
        <v>0.05</v>
      </c>
      <c r="N26" s="231" t="s">
        <v>2165</v>
      </c>
    </row>
    <row r="27" spans="1:14">
      <c r="A27" t="s">
        <v>633</v>
      </c>
      <c r="B27" t="s">
        <v>1221</v>
      </c>
      <c r="C27" t="s">
        <v>476</v>
      </c>
      <c r="D27" t="s">
        <v>420</v>
      </c>
      <c r="I27" s="396" t="s">
        <v>388</v>
      </c>
      <c r="L27" s="191"/>
      <c r="M27" s="191"/>
    </row>
    <row r="28" spans="1:14">
      <c r="A28" t="s">
        <v>634</v>
      </c>
      <c r="B28" t="s">
        <v>1222</v>
      </c>
      <c r="C28" t="s">
        <v>476</v>
      </c>
      <c r="D28" t="s">
        <v>420</v>
      </c>
      <c r="I28" s="396" t="s">
        <v>389</v>
      </c>
      <c r="L28" s="191"/>
      <c r="M28" s="191"/>
    </row>
    <row r="29" spans="1:14">
      <c r="A29" t="s">
        <v>635</v>
      </c>
      <c r="B29" t="s">
        <v>1223</v>
      </c>
      <c r="C29" t="s">
        <v>479</v>
      </c>
      <c r="D29" t="s">
        <v>420</v>
      </c>
      <c r="I29" s="396" t="s">
        <v>390</v>
      </c>
    </row>
    <row r="30" spans="1:14">
      <c r="A30" t="s">
        <v>695</v>
      </c>
      <c r="B30" t="s">
        <v>1224</v>
      </c>
      <c r="C30" t="s">
        <v>479</v>
      </c>
      <c r="D30" t="s">
        <v>420</v>
      </c>
      <c r="I30" s="396" t="s">
        <v>421</v>
      </c>
    </row>
    <row r="31" spans="1:14">
      <c r="A31" t="s">
        <v>583</v>
      </c>
      <c r="B31" t="s">
        <v>1225</v>
      </c>
      <c r="C31" t="s">
        <v>479</v>
      </c>
      <c r="D31" t="s">
        <v>420</v>
      </c>
      <c r="I31" s="396" t="s">
        <v>2526</v>
      </c>
    </row>
    <row r="32" spans="1:14">
      <c r="A32" t="s">
        <v>584</v>
      </c>
      <c r="B32" t="s">
        <v>1226</v>
      </c>
      <c r="C32" t="s">
        <v>479</v>
      </c>
      <c r="D32" t="s">
        <v>420</v>
      </c>
      <c r="I32" s="396" t="s">
        <v>436</v>
      </c>
    </row>
    <row r="33" spans="1:9">
      <c r="A33" t="s">
        <v>595</v>
      </c>
      <c r="B33" t="s">
        <v>1227</v>
      </c>
      <c r="C33" t="s">
        <v>479</v>
      </c>
      <c r="D33" t="s">
        <v>420</v>
      </c>
      <c r="I33" s="396" t="s">
        <v>437</v>
      </c>
    </row>
    <row r="34" spans="1:9">
      <c r="A34" t="s">
        <v>580</v>
      </c>
      <c r="B34" t="s">
        <v>1228</v>
      </c>
      <c r="C34" t="s">
        <v>479</v>
      </c>
      <c r="D34" t="s">
        <v>420</v>
      </c>
      <c r="I34" s="396" t="s">
        <v>438</v>
      </c>
    </row>
    <row r="35" spans="1:9">
      <c r="A35" t="s">
        <v>581</v>
      </c>
      <c r="B35" t="s">
        <v>1229</v>
      </c>
      <c r="C35" t="s">
        <v>479</v>
      </c>
      <c r="D35" t="s">
        <v>420</v>
      </c>
      <c r="I35" s="396" t="s">
        <v>2354</v>
      </c>
    </row>
    <row r="36" spans="1:9">
      <c r="A36" t="s">
        <v>582</v>
      </c>
      <c r="B36" t="s">
        <v>1230</v>
      </c>
      <c r="C36" t="s">
        <v>479</v>
      </c>
      <c r="D36" t="s">
        <v>420</v>
      </c>
      <c r="I36" s="396" t="s">
        <v>2527</v>
      </c>
    </row>
    <row r="37" spans="1:9">
      <c r="A37" t="s">
        <v>596</v>
      </c>
      <c r="B37" t="s">
        <v>1231</v>
      </c>
      <c r="C37" t="s">
        <v>479</v>
      </c>
      <c r="D37" t="s">
        <v>420</v>
      </c>
      <c r="I37" s="396" t="s">
        <v>884</v>
      </c>
    </row>
    <row r="38" spans="1:9">
      <c r="A38" t="s">
        <v>877</v>
      </c>
      <c r="B38" t="s">
        <v>1232</v>
      </c>
      <c r="C38" t="s">
        <v>479</v>
      </c>
      <c r="D38" t="s">
        <v>420</v>
      </c>
      <c r="I38" s="396" t="s">
        <v>402</v>
      </c>
    </row>
    <row r="39" spans="1:9">
      <c r="A39" t="s">
        <v>878</v>
      </c>
      <c r="B39" t="s">
        <v>1233</v>
      </c>
      <c r="C39" t="s">
        <v>479</v>
      </c>
      <c r="D39" t="s">
        <v>420</v>
      </c>
      <c r="I39" s="396" t="s">
        <v>403</v>
      </c>
    </row>
    <row r="40" spans="1:9">
      <c r="A40" t="s">
        <v>2346</v>
      </c>
      <c r="B40" t="s">
        <v>2347</v>
      </c>
      <c r="C40" t="s">
        <v>479</v>
      </c>
      <c r="D40" t="s">
        <v>480</v>
      </c>
      <c r="I40" s="396" t="s">
        <v>536</v>
      </c>
    </row>
    <row r="41" spans="1:9">
      <c r="A41" t="s">
        <v>2348</v>
      </c>
      <c r="B41" t="s">
        <v>2349</v>
      </c>
      <c r="C41" t="s">
        <v>479</v>
      </c>
      <c r="D41" t="s">
        <v>480</v>
      </c>
      <c r="I41" s="396" t="s">
        <v>228</v>
      </c>
    </row>
    <row r="42" spans="1:9">
      <c r="A42" t="s">
        <v>597</v>
      </c>
      <c r="B42" t="s">
        <v>1234</v>
      </c>
      <c r="C42" t="s">
        <v>479</v>
      </c>
      <c r="D42" t="s">
        <v>480</v>
      </c>
      <c r="I42" s="396" t="s">
        <v>427</v>
      </c>
    </row>
    <row r="43" spans="1:9">
      <c r="A43" t="s">
        <v>598</v>
      </c>
      <c r="B43" t="s">
        <v>1235</v>
      </c>
      <c r="C43" t="s">
        <v>479</v>
      </c>
      <c r="D43" t="s">
        <v>480</v>
      </c>
      <c r="I43" s="396" t="s">
        <v>2530</v>
      </c>
    </row>
    <row r="44" spans="1:9">
      <c r="A44" t="s">
        <v>585</v>
      </c>
      <c r="B44" t="s">
        <v>1236</v>
      </c>
      <c r="C44" t="s">
        <v>479</v>
      </c>
      <c r="D44" t="s">
        <v>480</v>
      </c>
      <c r="I44" s="396" t="s">
        <v>429</v>
      </c>
    </row>
    <row r="45" spans="1:9">
      <c r="A45" t="s">
        <v>586</v>
      </c>
      <c r="B45" t="s">
        <v>1237</v>
      </c>
      <c r="C45" t="s">
        <v>479</v>
      </c>
      <c r="D45" t="s">
        <v>480</v>
      </c>
      <c r="I45" s="396" t="s">
        <v>430</v>
      </c>
    </row>
    <row r="46" spans="1:9">
      <c r="A46" t="s">
        <v>425</v>
      </c>
      <c r="B46" t="s">
        <v>1238</v>
      </c>
      <c r="C46" t="s">
        <v>479</v>
      </c>
      <c r="D46" t="s">
        <v>420</v>
      </c>
      <c r="I46" s="396" t="s">
        <v>562</v>
      </c>
    </row>
    <row r="47" spans="1:9">
      <c r="A47" t="s">
        <v>2520</v>
      </c>
      <c r="B47" t="s">
        <v>2579</v>
      </c>
      <c r="C47" t="s">
        <v>476</v>
      </c>
      <c r="D47" t="s">
        <v>2106</v>
      </c>
      <c r="I47" s="396" t="s">
        <v>431</v>
      </c>
    </row>
    <row r="48" spans="1:9">
      <c r="A48" t="s">
        <v>2521</v>
      </c>
      <c r="B48" t="s">
        <v>2580</v>
      </c>
      <c r="C48" t="s">
        <v>476</v>
      </c>
      <c r="D48" t="s">
        <v>420</v>
      </c>
      <c r="I48" s="396" t="s">
        <v>432</v>
      </c>
    </row>
    <row r="49" spans="1:9">
      <c r="A49" t="s">
        <v>735</v>
      </c>
      <c r="B49" t="s">
        <v>1239</v>
      </c>
      <c r="C49" t="s">
        <v>479</v>
      </c>
      <c r="D49" t="s">
        <v>420</v>
      </c>
      <c r="I49" s="396" t="s">
        <v>66</v>
      </c>
    </row>
    <row r="50" spans="1:9">
      <c r="A50" t="s">
        <v>879</v>
      </c>
      <c r="B50" t="s">
        <v>1240</v>
      </c>
      <c r="C50" t="s">
        <v>479</v>
      </c>
      <c r="D50" t="s">
        <v>480</v>
      </c>
      <c r="I50" s="396" t="s">
        <v>2131</v>
      </c>
    </row>
    <row r="51" spans="1:9">
      <c r="A51" t="s">
        <v>2522</v>
      </c>
      <c r="B51" t="s">
        <v>2581</v>
      </c>
      <c r="C51" t="s">
        <v>479</v>
      </c>
      <c r="D51" t="s">
        <v>420</v>
      </c>
      <c r="I51" s="396" t="s">
        <v>2133</v>
      </c>
    </row>
    <row r="52" spans="1:9">
      <c r="A52" t="s">
        <v>880</v>
      </c>
      <c r="B52" t="s">
        <v>1241</v>
      </c>
      <c r="C52" t="s">
        <v>476</v>
      </c>
      <c r="D52" t="s">
        <v>420</v>
      </c>
      <c r="I52" s="396" t="s">
        <v>376</v>
      </c>
    </row>
    <row r="53" spans="1:9">
      <c r="A53" t="s">
        <v>736</v>
      </c>
      <c r="B53" t="s">
        <v>1242</v>
      </c>
      <c r="C53" t="s">
        <v>476</v>
      </c>
      <c r="D53" t="s">
        <v>420</v>
      </c>
      <c r="I53" s="396" t="s">
        <v>280</v>
      </c>
    </row>
    <row r="54" spans="1:9">
      <c r="A54" t="s">
        <v>984</v>
      </c>
      <c r="B54" t="s">
        <v>1243</v>
      </c>
      <c r="C54" t="s">
        <v>479</v>
      </c>
      <c r="D54" t="s">
        <v>420</v>
      </c>
      <c r="I54" s="396" t="s">
        <v>281</v>
      </c>
    </row>
    <row r="55" spans="1:9">
      <c r="A55" t="s">
        <v>985</v>
      </c>
      <c r="B55" t="s">
        <v>1244</v>
      </c>
      <c r="C55" t="s">
        <v>479</v>
      </c>
      <c r="D55" t="s">
        <v>420</v>
      </c>
      <c r="I55" s="396" t="s">
        <v>888</v>
      </c>
    </row>
    <row r="56" spans="1:9">
      <c r="A56" t="s">
        <v>2523</v>
      </c>
      <c r="B56" t="s">
        <v>2582</v>
      </c>
      <c r="C56" t="s">
        <v>479</v>
      </c>
      <c r="D56" t="s">
        <v>420</v>
      </c>
      <c r="I56" s="396" t="s">
        <v>314</v>
      </c>
    </row>
    <row r="57" spans="1:9">
      <c r="A57" t="s">
        <v>2524</v>
      </c>
      <c r="B57" t="s">
        <v>2583</v>
      </c>
      <c r="C57" t="s">
        <v>479</v>
      </c>
      <c r="D57" t="s">
        <v>420</v>
      </c>
      <c r="I57" s="396" t="s">
        <v>315</v>
      </c>
    </row>
    <row r="58" spans="1:9">
      <c r="A58" t="s">
        <v>794</v>
      </c>
      <c r="B58" t="s">
        <v>1245</v>
      </c>
      <c r="C58" t="s">
        <v>476</v>
      </c>
      <c r="D58" t="s">
        <v>420</v>
      </c>
      <c r="I58" s="396" t="s">
        <v>1096</v>
      </c>
    </row>
    <row r="59" spans="1:9">
      <c r="A59" t="s">
        <v>721</v>
      </c>
      <c r="B59" t="s">
        <v>1246</v>
      </c>
      <c r="C59" t="s">
        <v>476</v>
      </c>
      <c r="D59" t="s">
        <v>420</v>
      </c>
      <c r="I59" s="396" t="s">
        <v>894</v>
      </c>
    </row>
    <row r="60" spans="1:9">
      <c r="A60" t="s">
        <v>553</v>
      </c>
      <c r="B60" t="s">
        <v>1247</v>
      </c>
      <c r="C60" t="s">
        <v>476</v>
      </c>
      <c r="D60" t="s">
        <v>2105</v>
      </c>
      <c r="I60" s="396" t="s">
        <v>317</v>
      </c>
    </row>
    <row r="61" spans="1:9">
      <c r="A61" t="s">
        <v>1082</v>
      </c>
      <c r="B61" t="s">
        <v>1248</v>
      </c>
      <c r="C61" t="s">
        <v>476</v>
      </c>
      <c r="D61" t="s">
        <v>2105</v>
      </c>
      <c r="I61" s="396" t="s">
        <v>689</v>
      </c>
    </row>
    <row r="62" spans="1:9">
      <c r="A62" t="s">
        <v>1083</v>
      </c>
      <c r="B62" t="s">
        <v>1249</v>
      </c>
      <c r="C62" t="s">
        <v>476</v>
      </c>
      <c r="D62" t="s">
        <v>2105</v>
      </c>
      <c r="I62" s="396" t="s">
        <v>700</v>
      </c>
    </row>
    <row r="63" spans="1:9">
      <c r="A63" t="s">
        <v>554</v>
      </c>
      <c r="B63" t="s">
        <v>1250</v>
      </c>
      <c r="C63" t="s">
        <v>476</v>
      </c>
      <c r="D63" t="s">
        <v>2105</v>
      </c>
      <c r="I63" s="396" t="s">
        <v>636</v>
      </c>
    </row>
    <row r="64" spans="1:9">
      <c r="A64" t="s">
        <v>555</v>
      </c>
      <c r="B64" t="s">
        <v>1251</v>
      </c>
      <c r="C64" t="s">
        <v>476</v>
      </c>
      <c r="D64" t="s">
        <v>2105</v>
      </c>
      <c r="I64" s="396" t="s">
        <v>637</v>
      </c>
    </row>
    <row r="65" spans="1:9">
      <c r="A65" t="s">
        <v>881</v>
      </c>
      <c r="B65" t="s">
        <v>1252</v>
      </c>
      <c r="C65" t="s">
        <v>479</v>
      </c>
      <c r="D65" t="s">
        <v>420</v>
      </c>
      <c r="I65" s="396" t="s">
        <v>320</v>
      </c>
    </row>
    <row r="66" spans="1:9">
      <c r="A66" t="s">
        <v>2525</v>
      </c>
      <c r="B66" t="s">
        <v>2584</v>
      </c>
      <c r="C66" t="s">
        <v>476</v>
      </c>
      <c r="D66" t="s">
        <v>420</v>
      </c>
      <c r="I66" s="396" t="s">
        <v>321</v>
      </c>
    </row>
    <row r="67" spans="1:9">
      <c r="A67" t="s">
        <v>541</v>
      </c>
      <c r="B67" t="s">
        <v>1253</v>
      </c>
      <c r="C67" t="s">
        <v>476</v>
      </c>
      <c r="D67" t="s">
        <v>2105</v>
      </c>
      <c r="I67" s="396" t="s">
        <v>119</v>
      </c>
    </row>
    <row r="68" spans="1:9">
      <c r="A68" t="s">
        <v>542</v>
      </c>
      <c r="B68" t="s">
        <v>1254</v>
      </c>
      <c r="C68" t="s">
        <v>476</v>
      </c>
      <c r="D68" t="s">
        <v>2105</v>
      </c>
      <c r="I68" s="396" t="s">
        <v>593</v>
      </c>
    </row>
    <row r="69" spans="1:9">
      <c r="A69" t="s">
        <v>543</v>
      </c>
      <c r="B69" t="s">
        <v>1255</v>
      </c>
      <c r="C69" t="s">
        <v>476</v>
      </c>
      <c r="D69" t="s">
        <v>2105</v>
      </c>
      <c r="I69" s="396" t="s">
        <v>120</v>
      </c>
    </row>
    <row r="70" spans="1:9">
      <c r="A70" t="s">
        <v>882</v>
      </c>
      <c r="B70" t="s">
        <v>882</v>
      </c>
      <c r="C70" t="s">
        <v>476</v>
      </c>
      <c r="D70" t="s">
        <v>423</v>
      </c>
      <c r="I70" s="396" t="s">
        <v>101</v>
      </c>
    </row>
    <row r="71" spans="1:9">
      <c r="A71" t="s">
        <v>544</v>
      </c>
      <c r="B71" t="s">
        <v>1256</v>
      </c>
      <c r="C71" t="s">
        <v>479</v>
      </c>
      <c r="D71" t="s">
        <v>480</v>
      </c>
      <c r="I71" s="396" t="s">
        <v>103</v>
      </c>
    </row>
    <row r="72" spans="1:9">
      <c r="A72" t="s">
        <v>386</v>
      </c>
      <c r="B72" t="s">
        <v>1257</v>
      </c>
      <c r="C72" t="s">
        <v>479</v>
      </c>
      <c r="D72" t="s">
        <v>480</v>
      </c>
      <c r="I72" s="396" t="s">
        <v>104</v>
      </c>
    </row>
    <row r="73" spans="1:9">
      <c r="A73" t="s">
        <v>883</v>
      </c>
      <c r="B73" t="s">
        <v>2269</v>
      </c>
      <c r="C73" t="s">
        <v>476</v>
      </c>
      <c r="D73" t="s">
        <v>420</v>
      </c>
      <c r="I73" s="396" t="s">
        <v>109</v>
      </c>
    </row>
    <row r="74" spans="1:9">
      <c r="A74" t="s">
        <v>387</v>
      </c>
      <c r="B74" t="s">
        <v>1258</v>
      </c>
      <c r="C74" t="s">
        <v>476</v>
      </c>
      <c r="D74" t="s">
        <v>2108</v>
      </c>
      <c r="I74" s="396" t="s">
        <v>514</v>
      </c>
    </row>
    <row r="75" spans="1:9">
      <c r="A75" t="s">
        <v>388</v>
      </c>
      <c r="B75" t="s">
        <v>1259</v>
      </c>
      <c r="C75" t="s">
        <v>476</v>
      </c>
      <c r="D75" t="s">
        <v>2107</v>
      </c>
      <c r="I75" s="396" t="s">
        <v>515</v>
      </c>
    </row>
    <row r="76" spans="1:9">
      <c r="A76" t="s">
        <v>389</v>
      </c>
      <c r="B76" t="s">
        <v>1260</v>
      </c>
      <c r="C76" t="s">
        <v>476</v>
      </c>
      <c r="D76" t="s">
        <v>2108</v>
      </c>
      <c r="I76" s="396" t="s">
        <v>310</v>
      </c>
    </row>
    <row r="77" spans="1:9">
      <c r="A77" t="s">
        <v>390</v>
      </c>
      <c r="B77" t="s">
        <v>1261</v>
      </c>
      <c r="C77" t="s">
        <v>476</v>
      </c>
      <c r="D77" t="s">
        <v>2106</v>
      </c>
      <c r="I77" s="396" t="s">
        <v>311</v>
      </c>
    </row>
    <row r="78" spans="1:9">
      <c r="A78" t="s">
        <v>2127</v>
      </c>
      <c r="B78" t="s">
        <v>2128</v>
      </c>
      <c r="C78" t="s">
        <v>479</v>
      </c>
      <c r="D78" t="s">
        <v>419</v>
      </c>
      <c r="I78" s="396" t="s">
        <v>1201</v>
      </c>
    </row>
    <row r="79" spans="1:9">
      <c r="A79" t="s">
        <v>2167</v>
      </c>
      <c r="B79" t="s">
        <v>2168</v>
      </c>
      <c r="C79" t="s">
        <v>479</v>
      </c>
      <c r="D79" t="s">
        <v>419</v>
      </c>
      <c r="I79" s="396" t="s">
        <v>182</v>
      </c>
    </row>
    <row r="80" spans="1:9">
      <c r="A80" t="s">
        <v>2350</v>
      </c>
      <c r="B80" t="s">
        <v>2351</v>
      </c>
      <c r="C80" t="s">
        <v>479</v>
      </c>
      <c r="D80" t="s">
        <v>419</v>
      </c>
      <c r="I80" s="396" t="s">
        <v>122</v>
      </c>
    </row>
    <row r="81" spans="1:9">
      <c r="A81" t="s">
        <v>2352</v>
      </c>
      <c r="B81" t="s">
        <v>2353</v>
      </c>
      <c r="C81" t="s">
        <v>479</v>
      </c>
      <c r="D81" t="s">
        <v>419</v>
      </c>
      <c r="I81" s="396" t="s">
        <v>123</v>
      </c>
    </row>
    <row r="82" spans="1:9">
      <c r="A82" t="s">
        <v>2257</v>
      </c>
      <c r="B82" t="s">
        <v>2270</v>
      </c>
      <c r="C82" t="s">
        <v>479</v>
      </c>
      <c r="D82" t="s">
        <v>419</v>
      </c>
      <c r="I82" s="396" t="s">
        <v>2365</v>
      </c>
    </row>
    <row r="83" spans="1:9">
      <c r="A83" t="s">
        <v>421</v>
      </c>
      <c r="B83" t="s">
        <v>1262</v>
      </c>
      <c r="C83" t="s">
        <v>479</v>
      </c>
      <c r="D83" t="s">
        <v>419</v>
      </c>
      <c r="I83" s="396" t="s">
        <v>2367</v>
      </c>
    </row>
    <row r="84" spans="1:9">
      <c r="A84" t="s">
        <v>986</v>
      </c>
      <c r="B84" t="s">
        <v>1263</v>
      </c>
      <c r="C84" t="s">
        <v>479</v>
      </c>
      <c r="D84" t="s">
        <v>419</v>
      </c>
      <c r="I84" s="396" t="s">
        <v>2369</v>
      </c>
    </row>
    <row r="85" spans="1:9">
      <c r="A85" t="s">
        <v>987</v>
      </c>
      <c r="B85" t="s">
        <v>1264</v>
      </c>
      <c r="C85" t="s">
        <v>479</v>
      </c>
      <c r="D85" t="s">
        <v>419</v>
      </c>
      <c r="I85" s="396" t="s">
        <v>124</v>
      </c>
    </row>
    <row r="86" spans="1:9">
      <c r="A86" t="s">
        <v>2526</v>
      </c>
      <c r="B86" t="s">
        <v>2585</v>
      </c>
      <c r="C86" t="s">
        <v>479</v>
      </c>
      <c r="D86" t="s">
        <v>419</v>
      </c>
      <c r="I86" s="396" t="s">
        <v>125</v>
      </c>
    </row>
    <row r="87" spans="1:9">
      <c r="A87" t="s">
        <v>1164</v>
      </c>
      <c r="B87" t="s">
        <v>1265</v>
      </c>
      <c r="C87" t="s">
        <v>479</v>
      </c>
      <c r="D87" t="s">
        <v>419</v>
      </c>
      <c r="I87" s="396" t="s">
        <v>126</v>
      </c>
    </row>
    <row r="88" spans="1:9">
      <c r="A88" t="s">
        <v>1165</v>
      </c>
      <c r="B88" t="s">
        <v>1266</v>
      </c>
      <c r="C88" t="s">
        <v>479</v>
      </c>
      <c r="D88" t="s">
        <v>419</v>
      </c>
      <c r="I88" s="396" t="s">
        <v>127</v>
      </c>
    </row>
    <row r="89" spans="1:9">
      <c r="A89" t="s">
        <v>1166</v>
      </c>
      <c r="B89" t="s">
        <v>1267</v>
      </c>
      <c r="C89" t="s">
        <v>479</v>
      </c>
      <c r="D89" t="s">
        <v>419</v>
      </c>
      <c r="I89" s="396" t="s">
        <v>2373</v>
      </c>
    </row>
    <row r="90" spans="1:9">
      <c r="A90" t="s">
        <v>988</v>
      </c>
      <c r="B90" t="s">
        <v>1268</v>
      </c>
      <c r="C90" t="s">
        <v>479</v>
      </c>
      <c r="D90" t="s">
        <v>419</v>
      </c>
      <c r="I90" s="396" t="s">
        <v>129</v>
      </c>
    </row>
    <row r="91" spans="1:9">
      <c r="A91" t="s">
        <v>1084</v>
      </c>
      <c r="B91" t="s">
        <v>1269</v>
      </c>
      <c r="C91" t="s">
        <v>479</v>
      </c>
      <c r="D91" t="s">
        <v>419</v>
      </c>
      <c r="I91" s="396" t="s">
        <v>130</v>
      </c>
    </row>
    <row r="92" spans="1:9">
      <c r="A92" t="s">
        <v>989</v>
      </c>
      <c r="B92" t="s">
        <v>1270</v>
      </c>
      <c r="C92" t="s">
        <v>479</v>
      </c>
      <c r="D92" t="s">
        <v>419</v>
      </c>
      <c r="I92" s="396" t="s">
        <v>131</v>
      </c>
    </row>
    <row r="93" spans="1:9">
      <c r="A93" t="s">
        <v>1085</v>
      </c>
      <c r="B93" t="s">
        <v>1271</v>
      </c>
      <c r="C93" t="s">
        <v>479</v>
      </c>
      <c r="D93" t="s">
        <v>419</v>
      </c>
      <c r="I93" s="396" t="s">
        <v>194</v>
      </c>
    </row>
    <row r="94" spans="1:9">
      <c r="A94" t="s">
        <v>1086</v>
      </c>
      <c r="B94" t="s">
        <v>1272</v>
      </c>
      <c r="C94" t="s">
        <v>479</v>
      </c>
      <c r="D94" t="s">
        <v>419</v>
      </c>
      <c r="I94" s="396" t="s">
        <v>516</v>
      </c>
    </row>
    <row r="95" spans="1:9">
      <c r="A95" t="s">
        <v>1087</v>
      </c>
      <c r="B95" t="s">
        <v>1273</v>
      </c>
      <c r="C95" t="s">
        <v>479</v>
      </c>
      <c r="D95" t="s">
        <v>419</v>
      </c>
      <c r="I95" s="396" t="s">
        <v>2535</v>
      </c>
    </row>
    <row r="96" spans="1:9">
      <c r="A96" t="s">
        <v>1088</v>
      </c>
      <c r="B96" t="s">
        <v>1274</v>
      </c>
      <c r="C96" t="s">
        <v>479</v>
      </c>
      <c r="D96" t="s">
        <v>419</v>
      </c>
      <c r="I96" s="396" t="s">
        <v>2536</v>
      </c>
    </row>
    <row r="97" spans="1:9">
      <c r="A97" t="s">
        <v>391</v>
      </c>
      <c r="B97" t="s">
        <v>1275</v>
      </c>
      <c r="C97" t="s">
        <v>476</v>
      </c>
      <c r="D97" t="s">
        <v>2106</v>
      </c>
      <c r="I97" s="396" t="s">
        <v>1108</v>
      </c>
    </row>
    <row r="98" spans="1:9">
      <c r="A98" t="s">
        <v>392</v>
      </c>
      <c r="B98" t="s">
        <v>1276</v>
      </c>
      <c r="C98" t="s">
        <v>479</v>
      </c>
      <c r="D98" t="s">
        <v>420</v>
      </c>
      <c r="I98" s="396" t="s">
        <v>591</v>
      </c>
    </row>
    <row r="99" spans="1:9">
      <c r="A99" t="s">
        <v>435</v>
      </c>
      <c r="B99" t="s">
        <v>1277</v>
      </c>
      <c r="C99" t="s">
        <v>479</v>
      </c>
      <c r="D99" t="s">
        <v>420</v>
      </c>
      <c r="I99" s="396" t="s">
        <v>195</v>
      </c>
    </row>
    <row r="100" spans="1:9">
      <c r="A100" t="s">
        <v>990</v>
      </c>
      <c r="B100" t="s">
        <v>1278</v>
      </c>
      <c r="C100" t="s">
        <v>476</v>
      </c>
      <c r="D100" t="s">
        <v>2108</v>
      </c>
      <c r="I100" s="396" t="s">
        <v>198</v>
      </c>
    </row>
    <row r="101" spans="1:9">
      <c r="A101" t="s">
        <v>436</v>
      </c>
      <c r="B101" t="s">
        <v>1279</v>
      </c>
      <c r="C101" t="s">
        <v>476</v>
      </c>
      <c r="D101" t="s">
        <v>420</v>
      </c>
      <c r="I101" s="396" t="s">
        <v>199</v>
      </c>
    </row>
    <row r="102" spans="1:9">
      <c r="A102" t="s">
        <v>437</v>
      </c>
      <c r="B102" t="s">
        <v>1280</v>
      </c>
      <c r="C102" t="s">
        <v>476</v>
      </c>
      <c r="D102" t="s">
        <v>420</v>
      </c>
      <c r="I102" s="396" t="s">
        <v>200</v>
      </c>
    </row>
    <row r="103" spans="1:9">
      <c r="A103" t="s">
        <v>556</v>
      </c>
      <c r="B103" t="s">
        <v>1281</v>
      </c>
      <c r="C103" t="s">
        <v>479</v>
      </c>
      <c r="D103" t="s">
        <v>480</v>
      </c>
      <c r="I103" s="396" t="s">
        <v>2537</v>
      </c>
    </row>
    <row r="104" spans="1:9">
      <c r="A104" t="s">
        <v>438</v>
      </c>
      <c r="B104" t="s">
        <v>1282</v>
      </c>
      <c r="C104" t="s">
        <v>476</v>
      </c>
      <c r="D104" t="s">
        <v>420</v>
      </c>
      <c r="I104" s="396" t="s">
        <v>639</v>
      </c>
    </row>
    <row r="105" spans="1:9">
      <c r="A105" t="s">
        <v>795</v>
      </c>
      <c r="B105" t="s">
        <v>1283</v>
      </c>
      <c r="C105" t="s">
        <v>476</v>
      </c>
      <c r="D105" t="s">
        <v>420</v>
      </c>
      <c r="I105" s="396" t="s">
        <v>640</v>
      </c>
    </row>
    <row r="106" spans="1:9">
      <c r="A106" t="s">
        <v>2354</v>
      </c>
      <c r="B106" t="s">
        <v>2586</v>
      </c>
      <c r="C106" t="s">
        <v>479</v>
      </c>
      <c r="D106" t="s">
        <v>420</v>
      </c>
      <c r="I106" s="396" t="s">
        <v>1109</v>
      </c>
    </row>
    <row r="107" spans="1:9">
      <c r="A107" t="s">
        <v>991</v>
      </c>
      <c r="B107" t="s">
        <v>1284</v>
      </c>
      <c r="C107" t="s">
        <v>479</v>
      </c>
      <c r="D107" t="s">
        <v>420</v>
      </c>
      <c r="I107" s="396" t="s">
        <v>1110</v>
      </c>
    </row>
    <row r="108" spans="1:9">
      <c r="A108" t="s">
        <v>2527</v>
      </c>
      <c r="B108" t="s">
        <v>2587</v>
      </c>
      <c r="C108" t="s">
        <v>476</v>
      </c>
      <c r="D108" t="s">
        <v>423</v>
      </c>
      <c r="I108" s="396" t="s">
        <v>1111</v>
      </c>
    </row>
    <row r="109" spans="1:9">
      <c r="A109" t="s">
        <v>2528</v>
      </c>
      <c r="B109" t="s">
        <v>2588</v>
      </c>
      <c r="C109" t="s">
        <v>479</v>
      </c>
      <c r="D109" t="s">
        <v>420</v>
      </c>
      <c r="I109" s="396" t="s">
        <v>202</v>
      </c>
    </row>
    <row r="110" spans="1:9">
      <c r="A110" t="s">
        <v>884</v>
      </c>
      <c r="B110" t="s">
        <v>1285</v>
      </c>
      <c r="C110" t="s">
        <v>479</v>
      </c>
      <c r="D110" t="s">
        <v>420</v>
      </c>
      <c r="I110" s="396" t="s">
        <v>203</v>
      </c>
    </row>
    <row r="111" spans="1:9">
      <c r="A111" t="s">
        <v>589</v>
      </c>
      <c r="B111" t="s">
        <v>1286</v>
      </c>
      <c r="C111" t="s">
        <v>479</v>
      </c>
      <c r="D111" t="s">
        <v>420</v>
      </c>
      <c r="I111" s="396" t="s">
        <v>912</v>
      </c>
    </row>
    <row r="112" spans="1:9">
      <c r="A112" t="s">
        <v>1089</v>
      </c>
      <c r="B112" t="s">
        <v>1287</v>
      </c>
      <c r="C112" t="s">
        <v>479</v>
      </c>
      <c r="D112" t="s">
        <v>420</v>
      </c>
      <c r="I112" s="396" t="s">
        <v>2539</v>
      </c>
    </row>
    <row r="113" spans="1:9">
      <c r="A113" t="s">
        <v>401</v>
      </c>
      <c r="B113" t="s">
        <v>1288</v>
      </c>
      <c r="C113" t="s">
        <v>476</v>
      </c>
      <c r="D113" t="s">
        <v>2106</v>
      </c>
      <c r="I113" s="396" t="s">
        <v>205</v>
      </c>
    </row>
    <row r="114" spans="1:9">
      <c r="A114" t="s">
        <v>402</v>
      </c>
      <c r="B114" t="s">
        <v>1289</v>
      </c>
      <c r="C114" t="s">
        <v>476</v>
      </c>
      <c r="D114" t="s">
        <v>2106</v>
      </c>
      <c r="I114" s="396" t="s">
        <v>207</v>
      </c>
    </row>
    <row r="115" spans="1:9">
      <c r="A115" t="s">
        <v>403</v>
      </c>
      <c r="B115" t="s">
        <v>1290</v>
      </c>
      <c r="C115" t="s">
        <v>479</v>
      </c>
      <c r="D115" t="s">
        <v>610</v>
      </c>
      <c r="I115" s="396" t="s">
        <v>210</v>
      </c>
    </row>
    <row r="116" spans="1:9">
      <c r="A116" t="s">
        <v>1090</v>
      </c>
      <c r="B116" t="s">
        <v>1291</v>
      </c>
      <c r="C116" t="s">
        <v>476</v>
      </c>
      <c r="D116" t="s">
        <v>2106</v>
      </c>
      <c r="I116" s="396" t="s">
        <v>211</v>
      </c>
    </row>
    <row r="117" spans="1:9">
      <c r="A117" t="s">
        <v>796</v>
      </c>
      <c r="B117" t="s">
        <v>1292</v>
      </c>
      <c r="C117" t="s">
        <v>476</v>
      </c>
      <c r="D117" t="s">
        <v>2109</v>
      </c>
      <c r="I117" s="396" t="s">
        <v>2541</v>
      </c>
    </row>
    <row r="118" spans="1:9">
      <c r="A118" t="s">
        <v>225</v>
      </c>
      <c r="B118" t="s">
        <v>1293</v>
      </c>
      <c r="C118" t="s">
        <v>476</v>
      </c>
      <c r="D118" t="s">
        <v>423</v>
      </c>
      <c r="I118" s="396" t="s">
        <v>2302</v>
      </c>
    </row>
    <row r="119" spans="1:9">
      <c r="A119" t="s">
        <v>557</v>
      </c>
      <c r="B119" t="s">
        <v>1294</v>
      </c>
      <c r="C119" t="s">
        <v>476</v>
      </c>
      <c r="D119" t="s">
        <v>423</v>
      </c>
      <c r="I119" s="396" t="s">
        <v>517</v>
      </c>
    </row>
    <row r="120" spans="1:9">
      <c r="A120" t="s">
        <v>587</v>
      </c>
      <c r="B120" t="s">
        <v>1295</v>
      </c>
      <c r="C120" t="s">
        <v>476</v>
      </c>
      <c r="D120" t="s">
        <v>423</v>
      </c>
      <c r="I120" s="396" t="s">
        <v>38</v>
      </c>
    </row>
    <row r="121" spans="1:9">
      <c r="A121" t="s">
        <v>226</v>
      </c>
      <c r="B121" t="s">
        <v>1296</v>
      </c>
      <c r="C121" t="s">
        <v>476</v>
      </c>
      <c r="D121" t="s">
        <v>423</v>
      </c>
      <c r="I121" s="396" t="s">
        <v>39</v>
      </c>
    </row>
    <row r="122" spans="1:9">
      <c r="A122" t="s">
        <v>422</v>
      </c>
      <c r="B122" t="s">
        <v>1297</v>
      </c>
      <c r="C122" t="s">
        <v>476</v>
      </c>
      <c r="D122" t="s">
        <v>423</v>
      </c>
      <c r="I122" s="396" t="s">
        <v>40</v>
      </c>
    </row>
    <row r="123" spans="1:9">
      <c r="A123" t="s">
        <v>558</v>
      </c>
      <c r="B123" t="s">
        <v>1298</v>
      </c>
      <c r="C123" t="s">
        <v>476</v>
      </c>
      <c r="D123" t="s">
        <v>423</v>
      </c>
      <c r="I123" s="396" t="s">
        <v>41</v>
      </c>
    </row>
    <row r="124" spans="1:9">
      <c r="A124" t="s">
        <v>696</v>
      </c>
      <c r="B124" t="s">
        <v>1299</v>
      </c>
      <c r="C124" t="s">
        <v>476</v>
      </c>
      <c r="D124" t="s">
        <v>423</v>
      </c>
      <c r="I124" s="396" t="s">
        <v>42</v>
      </c>
    </row>
    <row r="125" spans="1:9">
      <c r="A125" t="s">
        <v>885</v>
      </c>
      <c r="B125" t="s">
        <v>1300</v>
      </c>
      <c r="C125" t="s">
        <v>479</v>
      </c>
      <c r="D125" t="s">
        <v>610</v>
      </c>
      <c r="I125" s="396" t="s">
        <v>43</v>
      </c>
    </row>
    <row r="126" spans="1:9">
      <c r="A126" t="s">
        <v>697</v>
      </c>
      <c r="B126" t="s">
        <v>1301</v>
      </c>
      <c r="C126" t="s">
        <v>479</v>
      </c>
      <c r="D126" t="s">
        <v>610</v>
      </c>
      <c r="I126" s="396" t="s">
        <v>84</v>
      </c>
    </row>
    <row r="127" spans="1:9">
      <c r="A127" t="s">
        <v>559</v>
      </c>
      <c r="B127" t="s">
        <v>1302</v>
      </c>
      <c r="C127" t="s">
        <v>479</v>
      </c>
      <c r="D127" t="s">
        <v>420</v>
      </c>
      <c r="I127" s="396" t="s">
        <v>85</v>
      </c>
    </row>
    <row r="128" spans="1:9">
      <c r="A128" t="s">
        <v>536</v>
      </c>
      <c r="B128" t="s">
        <v>1303</v>
      </c>
      <c r="C128" t="s">
        <v>479</v>
      </c>
      <c r="D128" t="s">
        <v>420</v>
      </c>
      <c r="I128" s="396" t="s">
        <v>86</v>
      </c>
    </row>
    <row r="129" spans="1:9">
      <c r="A129" t="s">
        <v>992</v>
      </c>
      <c r="B129" t="s">
        <v>1304</v>
      </c>
      <c r="C129" t="s">
        <v>476</v>
      </c>
      <c r="D129" t="s">
        <v>2106</v>
      </c>
      <c r="I129" s="396" t="s">
        <v>87</v>
      </c>
    </row>
    <row r="130" spans="1:9">
      <c r="A130" t="s">
        <v>227</v>
      </c>
      <c r="B130" t="s">
        <v>1305</v>
      </c>
      <c r="C130" t="s">
        <v>476</v>
      </c>
      <c r="D130" t="s">
        <v>2106</v>
      </c>
      <c r="I130" s="396" t="s">
        <v>88</v>
      </c>
    </row>
    <row r="131" spans="1:9">
      <c r="A131" t="s">
        <v>228</v>
      </c>
      <c r="B131" t="s">
        <v>1306</v>
      </c>
      <c r="C131" t="s">
        <v>476</v>
      </c>
      <c r="D131" t="s">
        <v>2106</v>
      </c>
      <c r="I131" s="396" t="s">
        <v>1119</v>
      </c>
    </row>
    <row r="132" spans="1:9">
      <c r="A132" t="s">
        <v>698</v>
      </c>
      <c r="B132" t="s">
        <v>1307</v>
      </c>
      <c r="C132" t="s">
        <v>479</v>
      </c>
      <c r="D132" t="s">
        <v>480</v>
      </c>
      <c r="I132" s="396" t="s">
        <v>89</v>
      </c>
    </row>
    <row r="133" spans="1:9">
      <c r="A133" t="s">
        <v>560</v>
      </c>
      <c r="B133" t="s">
        <v>1308</v>
      </c>
      <c r="C133" t="s">
        <v>479</v>
      </c>
      <c r="D133" t="s">
        <v>480</v>
      </c>
      <c r="I133" s="396" t="s">
        <v>52</v>
      </c>
    </row>
    <row r="134" spans="1:9">
      <c r="A134" t="s">
        <v>229</v>
      </c>
      <c r="B134" t="s">
        <v>1309</v>
      </c>
      <c r="C134" t="s">
        <v>479</v>
      </c>
      <c r="D134" t="s">
        <v>480</v>
      </c>
      <c r="I134" s="396" t="s">
        <v>53</v>
      </c>
    </row>
    <row r="135" spans="1:9">
      <c r="A135" t="s">
        <v>426</v>
      </c>
      <c r="B135" t="s">
        <v>1310</v>
      </c>
      <c r="C135" t="s">
        <v>476</v>
      </c>
      <c r="D135" t="s">
        <v>420</v>
      </c>
      <c r="I135" s="396" t="s">
        <v>54</v>
      </c>
    </row>
    <row r="136" spans="1:9">
      <c r="A136" t="s">
        <v>427</v>
      </c>
      <c r="B136" t="s">
        <v>1311</v>
      </c>
      <c r="C136" t="s">
        <v>476</v>
      </c>
      <c r="D136" t="s">
        <v>420</v>
      </c>
      <c r="I136" s="396" t="s">
        <v>2382</v>
      </c>
    </row>
    <row r="137" spans="1:9">
      <c r="A137" t="s">
        <v>2529</v>
      </c>
      <c r="B137" t="s">
        <v>2589</v>
      </c>
      <c r="C137" t="s">
        <v>476</v>
      </c>
      <c r="D137" t="s">
        <v>2105</v>
      </c>
      <c r="I137" s="396" t="s">
        <v>56</v>
      </c>
    </row>
    <row r="138" spans="1:9">
      <c r="A138" t="s">
        <v>2355</v>
      </c>
      <c r="B138" t="s">
        <v>2356</v>
      </c>
      <c r="C138" t="s">
        <v>476</v>
      </c>
      <c r="D138" t="s">
        <v>2105</v>
      </c>
      <c r="I138" s="396" t="s">
        <v>57</v>
      </c>
    </row>
    <row r="139" spans="1:9">
      <c r="A139" t="s">
        <v>428</v>
      </c>
      <c r="B139" t="s">
        <v>1312</v>
      </c>
      <c r="C139" t="s">
        <v>479</v>
      </c>
      <c r="D139" t="s">
        <v>480</v>
      </c>
      <c r="I139" s="396" t="s">
        <v>2384</v>
      </c>
    </row>
    <row r="140" spans="1:9">
      <c r="A140" t="s">
        <v>2530</v>
      </c>
      <c r="B140" t="s">
        <v>2461</v>
      </c>
      <c r="C140" t="s">
        <v>476</v>
      </c>
      <c r="D140" t="s">
        <v>420</v>
      </c>
      <c r="I140" s="396" t="s">
        <v>2386</v>
      </c>
    </row>
    <row r="141" spans="1:9">
      <c r="A141" t="s">
        <v>1091</v>
      </c>
      <c r="B141" t="s">
        <v>1313</v>
      </c>
      <c r="C141" t="s">
        <v>476</v>
      </c>
      <c r="D141" t="s">
        <v>420</v>
      </c>
      <c r="I141" s="396" t="s">
        <v>416</v>
      </c>
    </row>
    <row r="142" spans="1:9">
      <c r="A142" t="s">
        <v>2129</v>
      </c>
      <c r="B142" t="s">
        <v>2130</v>
      </c>
      <c r="C142" t="s">
        <v>476</v>
      </c>
      <c r="D142" t="s">
        <v>420</v>
      </c>
      <c r="I142" s="396" t="s">
        <v>307</v>
      </c>
    </row>
    <row r="143" spans="1:9">
      <c r="A143" t="s">
        <v>429</v>
      </c>
      <c r="B143" t="s">
        <v>1314</v>
      </c>
      <c r="C143" t="s">
        <v>479</v>
      </c>
      <c r="D143" t="s">
        <v>420</v>
      </c>
      <c r="I143" s="396" t="s">
        <v>308</v>
      </c>
    </row>
    <row r="144" spans="1:9">
      <c r="A144" t="s">
        <v>430</v>
      </c>
      <c r="B144" t="s">
        <v>1315</v>
      </c>
      <c r="C144" t="s">
        <v>476</v>
      </c>
      <c r="D144" t="s">
        <v>423</v>
      </c>
      <c r="I144" s="396" t="s">
        <v>364</v>
      </c>
    </row>
    <row r="145" spans="1:9">
      <c r="A145" t="s">
        <v>561</v>
      </c>
      <c r="B145" t="s">
        <v>1316</v>
      </c>
      <c r="C145" t="s">
        <v>476</v>
      </c>
      <c r="D145" t="s">
        <v>2107</v>
      </c>
      <c r="I145" s="396" t="s">
        <v>365</v>
      </c>
    </row>
    <row r="146" spans="1:9">
      <c r="A146" t="s">
        <v>797</v>
      </c>
      <c r="B146" t="s">
        <v>1317</v>
      </c>
      <c r="C146" t="s">
        <v>479</v>
      </c>
      <c r="D146" t="s">
        <v>420</v>
      </c>
      <c r="I146" s="396" t="s">
        <v>1200</v>
      </c>
    </row>
    <row r="147" spans="1:9">
      <c r="A147" t="s">
        <v>798</v>
      </c>
      <c r="B147" t="s">
        <v>1318</v>
      </c>
      <c r="C147" t="s">
        <v>479</v>
      </c>
      <c r="D147" t="s">
        <v>420</v>
      </c>
      <c r="I147" s="396" t="s">
        <v>2388</v>
      </c>
    </row>
    <row r="148" spans="1:9">
      <c r="A148" t="s">
        <v>562</v>
      </c>
      <c r="B148" t="s">
        <v>1319</v>
      </c>
      <c r="C148" t="s">
        <v>476</v>
      </c>
      <c r="D148" t="s">
        <v>2106</v>
      </c>
      <c r="I148" s="396" t="s">
        <v>368</v>
      </c>
    </row>
    <row r="149" spans="1:9">
      <c r="A149" t="s">
        <v>667</v>
      </c>
      <c r="B149" t="s">
        <v>1320</v>
      </c>
      <c r="C149" t="s">
        <v>476</v>
      </c>
      <c r="D149" t="s">
        <v>2105</v>
      </c>
      <c r="I149" s="396" t="s">
        <v>369</v>
      </c>
    </row>
    <row r="150" spans="1:9">
      <c r="A150" t="s">
        <v>993</v>
      </c>
      <c r="B150" t="s">
        <v>1321</v>
      </c>
      <c r="C150" t="s">
        <v>479</v>
      </c>
      <c r="D150" t="s">
        <v>480</v>
      </c>
      <c r="I150" s="397" t="s">
        <v>370</v>
      </c>
    </row>
    <row r="151" spans="1:9">
      <c r="A151" t="s">
        <v>431</v>
      </c>
      <c r="B151" t="s">
        <v>1322</v>
      </c>
      <c r="C151" t="s">
        <v>476</v>
      </c>
      <c r="D151" t="s">
        <v>420</v>
      </c>
      <c r="I151" s="396" t="s">
        <v>2542</v>
      </c>
    </row>
    <row r="152" spans="1:9">
      <c r="A152" t="s">
        <v>432</v>
      </c>
      <c r="B152" t="s">
        <v>1323</v>
      </c>
      <c r="C152" t="s">
        <v>476</v>
      </c>
      <c r="D152" t="s">
        <v>420</v>
      </c>
      <c r="I152" s="396" t="s">
        <v>371</v>
      </c>
    </row>
    <row r="153" spans="1:9">
      <c r="A153" t="s">
        <v>66</v>
      </c>
      <c r="B153" t="s">
        <v>1324</v>
      </c>
      <c r="C153" t="s">
        <v>476</v>
      </c>
      <c r="D153" t="s">
        <v>420</v>
      </c>
      <c r="I153" s="396" t="s">
        <v>372</v>
      </c>
    </row>
    <row r="154" spans="1:9">
      <c r="A154" t="s">
        <v>2131</v>
      </c>
      <c r="B154" t="s">
        <v>2132</v>
      </c>
      <c r="C154" t="s">
        <v>479</v>
      </c>
      <c r="D154" t="s">
        <v>610</v>
      </c>
      <c r="I154" s="396" t="s">
        <v>373</v>
      </c>
    </row>
    <row r="155" spans="1:9">
      <c r="A155" t="s">
        <v>2133</v>
      </c>
      <c r="B155" t="s">
        <v>2134</v>
      </c>
      <c r="C155" t="s">
        <v>479</v>
      </c>
      <c r="D155" t="s">
        <v>610</v>
      </c>
      <c r="I155" s="396" t="s">
        <v>2543</v>
      </c>
    </row>
    <row r="156" spans="1:9">
      <c r="A156" t="s">
        <v>2531</v>
      </c>
      <c r="B156" t="s">
        <v>2590</v>
      </c>
      <c r="C156" t="s">
        <v>479</v>
      </c>
      <c r="D156" t="s">
        <v>420</v>
      </c>
      <c r="I156" s="396" t="s">
        <v>325</v>
      </c>
    </row>
    <row r="157" spans="1:9">
      <c r="A157" t="s">
        <v>699</v>
      </c>
      <c r="B157" t="s">
        <v>1325</v>
      </c>
      <c r="C157" t="s">
        <v>479</v>
      </c>
      <c r="D157" t="s">
        <v>420</v>
      </c>
      <c r="I157" s="396" t="s">
        <v>326</v>
      </c>
    </row>
    <row r="158" spans="1:9">
      <c r="A158" t="s">
        <v>886</v>
      </c>
      <c r="B158" t="s">
        <v>1326</v>
      </c>
      <c r="C158" t="s">
        <v>479</v>
      </c>
      <c r="D158" t="s">
        <v>420</v>
      </c>
      <c r="I158" s="396" t="s">
        <v>327</v>
      </c>
    </row>
    <row r="159" spans="1:9">
      <c r="A159" t="s">
        <v>682</v>
      </c>
      <c r="B159" t="s">
        <v>1327</v>
      </c>
      <c r="C159" t="s">
        <v>476</v>
      </c>
      <c r="D159" t="s">
        <v>420</v>
      </c>
      <c r="I159" s="396" t="s">
        <v>328</v>
      </c>
    </row>
    <row r="160" spans="1:9">
      <c r="A160" t="s">
        <v>668</v>
      </c>
      <c r="B160" t="s">
        <v>1328</v>
      </c>
      <c r="C160" t="s">
        <v>476</v>
      </c>
      <c r="D160" t="s">
        <v>420</v>
      </c>
      <c r="I160" s="396" t="s">
        <v>2303</v>
      </c>
    </row>
    <row r="161" spans="1:9">
      <c r="A161" t="s">
        <v>799</v>
      </c>
      <c r="B161" t="s">
        <v>1329</v>
      </c>
      <c r="C161" t="s">
        <v>476</v>
      </c>
      <c r="D161" t="s">
        <v>423</v>
      </c>
      <c r="I161" s="396" t="s">
        <v>330</v>
      </c>
    </row>
    <row r="162" spans="1:9">
      <c r="A162" t="s">
        <v>887</v>
      </c>
      <c r="B162" t="s">
        <v>887</v>
      </c>
      <c r="C162" t="s">
        <v>476</v>
      </c>
      <c r="D162" t="s">
        <v>420</v>
      </c>
      <c r="I162" s="396" t="s">
        <v>2329</v>
      </c>
    </row>
    <row r="163" spans="1:9">
      <c r="A163" t="s">
        <v>118</v>
      </c>
      <c r="B163" t="s">
        <v>1330</v>
      </c>
      <c r="C163" t="s">
        <v>476</v>
      </c>
      <c r="D163" t="s">
        <v>420</v>
      </c>
      <c r="I163" s="396" t="s">
        <v>2331</v>
      </c>
    </row>
    <row r="164" spans="1:9">
      <c r="A164" t="s">
        <v>1092</v>
      </c>
      <c r="B164" t="s">
        <v>1331</v>
      </c>
      <c r="C164" t="s">
        <v>479</v>
      </c>
      <c r="D164" t="s">
        <v>419</v>
      </c>
      <c r="I164" s="396" t="s">
        <v>601</v>
      </c>
    </row>
    <row r="165" spans="1:9">
      <c r="A165" t="s">
        <v>1093</v>
      </c>
      <c r="B165" t="s">
        <v>1332</v>
      </c>
      <c r="C165" t="s">
        <v>479</v>
      </c>
      <c r="D165" t="s">
        <v>419</v>
      </c>
      <c r="I165" s="396" t="s">
        <v>824</v>
      </c>
    </row>
    <row r="166" spans="1:9">
      <c r="A166" t="s">
        <v>1094</v>
      </c>
      <c r="B166" t="s">
        <v>1333</v>
      </c>
      <c r="C166" t="s">
        <v>479</v>
      </c>
      <c r="D166" t="s">
        <v>419</v>
      </c>
      <c r="I166" s="396" t="s">
        <v>49</v>
      </c>
    </row>
    <row r="167" spans="1:9">
      <c r="A167" t="s">
        <v>1095</v>
      </c>
      <c r="B167" t="s">
        <v>1334</v>
      </c>
      <c r="C167" t="s">
        <v>479</v>
      </c>
      <c r="D167" t="s">
        <v>419</v>
      </c>
      <c r="I167" s="396" t="s">
        <v>303</v>
      </c>
    </row>
    <row r="168" spans="1:9">
      <c r="A168" t="s">
        <v>2357</v>
      </c>
      <c r="B168" t="s">
        <v>2358</v>
      </c>
      <c r="C168" t="s">
        <v>476</v>
      </c>
      <c r="D168" t="s">
        <v>2107</v>
      </c>
      <c r="I168" s="396" t="s">
        <v>304</v>
      </c>
    </row>
    <row r="169" spans="1:9">
      <c r="A169" t="s">
        <v>376</v>
      </c>
      <c r="B169" t="s">
        <v>1335</v>
      </c>
      <c r="C169" t="s">
        <v>479</v>
      </c>
      <c r="D169" t="s">
        <v>480</v>
      </c>
      <c r="I169" s="396" t="s">
        <v>305</v>
      </c>
    </row>
    <row r="170" spans="1:9">
      <c r="A170" t="s">
        <v>994</v>
      </c>
      <c r="B170" t="s">
        <v>1336</v>
      </c>
      <c r="C170" t="s">
        <v>479</v>
      </c>
      <c r="D170" t="s">
        <v>480</v>
      </c>
      <c r="I170" s="396" t="s">
        <v>758</v>
      </c>
    </row>
    <row r="171" spans="1:9">
      <c r="A171" t="s">
        <v>1167</v>
      </c>
      <c r="B171" t="s">
        <v>1337</v>
      </c>
      <c r="C171" t="s">
        <v>479</v>
      </c>
      <c r="D171" t="s">
        <v>480</v>
      </c>
      <c r="I171" s="396" t="s">
        <v>2190</v>
      </c>
    </row>
    <row r="172" spans="1:9">
      <c r="A172" t="s">
        <v>280</v>
      </c>
      <c r="B172" t="s">
        <v>1338</v>
      </c>
      <c r="C172" t="s">
        <v>479</v>
      </c>
      <c r="D172" t="s">
        <v>480</v>
      </c>
      <c r="I172" s="396" t="s">
        <v>2191</v>
      </c>
    </row>
    <row r="173" spans="1:9">
      <c r="A173" t="s">
        <v>281</v>
      </c>
      <c r="B173" t="s">
        <v>1339</v>
      </c>
      <c r="C173" t="s">
        <v>479</v>
      </c>
      <c r="D173" t="s">
        <v>480</v>
      </c>
      <c r="I173" s="396" t="s">
        <v>2399</v>
      </c>
    </row>
    <row r="174" spans="1:9">
      <c r="A174" t="s">
        <v>888</v>
      </c>
      <c r="B174" t="s">
        <v>1340</v>
      </c>
      <c r="C174" t="s">
        <v>476</v>
      </c>
      <c r="D174" t="s">
        <v>420</v>
      </c>
      <c r="I174" s="396" t="s">
        <v>2545</v>
      </c>
    </row>
    <row r="175" spans="1:9">
      <c r="A175" t="s">
        <v>2359</v>
      </c>
      <c r="B175" t="s">
        <v>2360</v>
      </c>
      <c r="C175" t="s">
        <v>479</v>
      </c>
      <c r="D175" t="s">
        <v>419</v>
      </c>
      <c r="I175" s="396" t="s">
        <v>2546</v>
      </c>
    </row>
    <row r="176" spans="1:9">
      <c r="A176" t="s">
        <v>889</v>
      </c>
      <c r="B176" t="s">
        <v>1341</v>
      </c>
      <c r="C176" t="s">
        <v>476</v>
      </c>
      <c r="D176" t="s">
        <v>420</v>
      </c>
      <c r="I176" s="396" t="s">
        <v>2547</v>
      </c>
    </row>
    <row r="177" spans="1:9">
      <c r="A177" t="s">
        <v>890</v>
      </c>
      <c r="B177" t="s">
        <v>1342</v>
      </c>
      <c r="C177" t="s">
        <v>476</v>
      </c>
      <c r="D177" t="s">
        <v>2105</v>
      </c>
      <c r="I177" s="396" t="s">
        <v>2548</v>
      </c>
    </row>
    <row r="178" spans="1:9">
      <c r="A178" t="s">
        <v>891</v>
      </c>
      <c r="B178" t="s">
        <v>1343</v>
      </c>
      <c r="C178" t="s">
        <v>476</v>
      </c>
      <c r="D178" t="s">
        <v>2105</v>
      </c>
      <c r="I178" s="396" t="s">
        <v>2549</v>
      </c>
    </row>
    <row r="179" spans="1:9">
      <c r="A179" t="s">
        <v>892</v>
      </c>
      <c r="B179" t="s">
        <v>1344</v>
      </c>
      <c r="C179" t="s">
        <v>476</v>
      </c>
      <c r="D179" t="s">
        <v>420</v>
      </c>
      <c r="I179" s="396" t="s">
        <v>2550</v>
      </c>
    </row>
    <row r="180" spans="1:9">
      <c r="A180" t="s">
        <v>893</v>
      </c>
      <c r="B180" t="s">
        <v>1345</v>
      </c>
      <c r="C180" t="s">
        <v>479</v>
      </c>
      <c r="D180" t="s">
        <v>480</v>
      </c>
      <c r="I180" s="396" t="s">
        <v>642</v>
      </c>
    </row>
    <row r="181" spans="1:9">
      <c r="A181" t="s">
        <v>314</v>
      </c>
      <c r="B181" t="s">
        <v>1346</v>
      </c>
      <c r="C181" t="s">
        <v>476</v>
      </c>
      <c r="D181" t="s">
        <v>2106</v>
      </c>
      <c r="I181" s="396" t="s">
        <v>405</v>
      </c>
    </row>
    <row r="182" spans="1:9">
      <c r="A182" t="s">
        <v>592</v>
      </c>
      <c r="B182" t="s">
        <v>1347</v>
      </c>
      <c r="C182" t="s">
        <v>479</v>
      </c>
      <c r="D182" t="s">
        <v>610</v>
      </c>
      <c r="I182" s="396" t="s">
        <v>406</v>
      </c>
    </row>
    <row r="183" spans="1:9">
      <c r="A183" t="s">
        <v>315</v>
      </c>
      <c r="B183" t="s">
        <v>1348</v>
      </c>
      <c r="C183" t="s">
        <v>479</v>
      </c>
      <c r="D183" t="s">
        <v>610</v>
      </c>
      <c r="I183" s="396" t="s">
        <v>1022</v>
      </c>
    </row>
    <row r="184" spans="1:9">
      <c r="A184" t="s">
        <v>1096</v>
      </c>
      <c r="B184" t="s">
        <v>1349</v>
      </c>
      <c r="C184" t="s">
        <v>479</v>
      </c>
      <c r="D184" t="s">
        <v>480</v>
      </c>
      <c r="I184" s="396" t="s">
        <v>408</v>
      </c>
    </row>
    <row r="185" spans="1:9">
      <c r="A185" t="s">
        <v>737</v>
      </c>
      <c r="B185" t="s">
        <v>1350</v>
      </c>
      <c r="C185" t="s">
        <v>479</v>
      </c>
      <c r="D185" t="s">
        <v>480</v>
      </c>
      <c r="I185" s="396" t="s">
        <v>409</v>
      </c>
    </row>
    <row r="186" spans="1:9">
      <c r="A186" t="s">
        <v>316</v>
      </c>
      <c r="B186" t="s">
        <v>1351</v>
      </c>
      <c r="C186" t="s">
        <v>479</v>
      </c>
      <c r="D186" t="s">
        <v>480</v>
      </c>
      <c r="I186" s="396" t="s">
        <v>410</v>
      </c>
    </row>
    <row r="187" spans="1:9">
      <c r="A187" t="s">
        <v>738</v>
      </c>
      <c r="B187" t="s">
        <v>1352</v>
      </c>
      <c r="C187" t="s">
        <v>479</v>
      </c>
      <c r="D187" t="s">
        <v>480</v>
      </c>
      <c r="I187" s="396" t="s">
        <v>2258</v>
      </c>
    </row>
    <row r="188" spans="1:9">
      <c r="A188" t="s">
        <v>590</v>
      </c>
      <c r="B188" t="s">
        <v>1353</v>
      </c>
      <c r="C188" t="s">
        <v>479</v>
      </c>
      <c r="D188" t="s">
        <v>480</v>
      </c>
      <c r="I188" s="396" t="s">
        <v>568</v>
      </c>
    </row>
    <row r="189" spans="1:9">
      <c r="A189" t="s">
        <v>800</v>
      </c>
      <c r="B189" t="s">
        <v>1354</v>
      </c>
      <c r="C189" t="s">
        <v>479</v>
      </c>
      <c r="D189" t="s">
        <v>480</v>
      </c>
      <c r="I189" s="396" t="s">
        <v>569</v>
      </c>
    </row>
    <row r="190" spans="1:9">
      <c r="A190" t="s">
        <v>894</v>
      </c>
      <c r="B190" t="s">
        <v>1355</v>
      </c>
      <c r="C190" t="s">
        <v>479</v>
      </c>
      <c r="D190" t="s">
        <v>480</v>
      </c>
      <c r="I190" s="396" t="s">
        <v>470</v>
      </c>
    </row>
    <row r="191" spans="1:9">
      <c r="A191" t="s">
        <v>163</v>
      </c>
      <c r="B191" t="s">
        <v>1356</v>
      </c>
      <c r="C191" t="s">
        <v>476</v>
      </c>
      <c r="D191" t="s">
        <v>2105</v>
      </c>
      <c r="I191" s="396" t="s">
        <v>471</v>
      </c>
    </row>
    <row r="192" spans="1:9">
      <c r="A192" t="s">
        <v>317</v>
      </c>
      <c r="B192" t="s">
        <v>1357</v>
      </c>
      <c r="C192" t="s">
        <v>476</v>
      </c>
      <c r="D192" t="s">
        <v>2105</v>
      </c>
      <c r="I192" s="396" t="s">
        <v>472</v>
      </c>
    </row>
    <row r="193" spans="1:9">
      <c r="A193" t="s">
        <v>801</v>
      </c>
      <c r="B193" t="s">
        <v>1358</v>
      </c>
      <c r="C193" t="s">
        <v>476</v>
      </c>
      <c r="D193" t="s">
        <v>2110</v>
      </c>
      <c r="I193" s="396" t="s">
        <v>473</v>
      </c>
    </row>
    <row r="194" spans="1:9">
      <c r="A194" t="s">
        <v>318</v>
      </c>
      <c r="B194" t="s">
        <v>1359</v>
      </c>
      <c r="C194" t="s">
        <v>476</v>
      </c>
      <c r="D194" t="s">
        <v>420</v>
      </c>
      <c r="I194" s="396" t="s">
        <v>474</v>
      </c>
    </row>
    <row r="195" spans="1:9">
      <c r="A195" t="s">
        <v>895</v>
      </c>
      <c r="B195" t="s">
        <v>1360</v>
      </c>
      <c r="C195" t="s">
        <v>476</v>
      </c>
      <c r="D195" t="s">
        <v>423</v>
      </c>
      <c r="I195" s="396" t="s">
        <v>145</v>
      </c>
    </row>
    <row r="196" spans="1:9">
      <c r="A196" t="s">
        <v>896</v>
      </c>
      <c r="B196" t="s">
        <v>1361</v>
      </c>
      <c r="C196" t="s">
        <v>479</v>
      </c>
      <c r="D196" t="s">
        <v>610</v>
      </c>
      <c r="I196" s="396" t="s">
        <v>69</v>
      </c>
    </row>
    <row r="197" spans="1:9">
      <c r="A197" t="s">
        <v>802</v>
      </c>
      <c r="B197" t="s">
        <v>1362</v>
      </c>
      <c r="C197" t="s">
        <v>479</v>
      </c>
      <c r="D197" t="s">
        <v>610</v>
      </c>
      <c r="I197" s="396" t="s">
        <v>928</v>
      </c>
    </row>
    <row r="198" spans="1:9">
      <c r="A198" t="s">
        <v>689</v>
      </c>
      <c r="B198" t="s">
        <v>1363</v>
      </c>
      <c r="C198" t="s">
        <v>476</v>
      </c>
      <c r="D198" t="s">
        <v>423</v>
      </c>
      <c r="I198" s="396" t="s">
        <v>70</v>
      </c>
    </row>
    <row r="199" spans="1:9">
      <c r="A199" t="s">
        <v>700</v>
      </c>
      <c r="B199" t="s">
        <v>1364</v>
      </c>
      <c r="C199" t="s">
        <v>476</v>
      </c>
      <c r="D199" t="s">
        <v>423</v>
      </c>
      <c r="I199" s="396" t="s">
        <v>71</v>
      </c>
    </row>
    <row r="200" spans="1:9">
      <c r="A200" t="s">
        <v>636</v>
      </c>
      <c r="B200" t="s">
        <v>1365</v>
      </c>
      <c r="C200" t="s">
        <v>476</v>
      </c>
      <c r="D200" t="s">
        <v>423</v>
      </c>
      <c r="I200" s="396" t="s">
        <v>1202</v>
      </c>
    </row>
    <row r="201" spans="1:9">
      <c r="A201" t="s">
        <v>637</v>
      </c>
      <c r="B201" t="s">
        <v>1366</v>
      </c>
      <c r="C201" t="s">
        <v>476</v>
      </c>
      <c r="D201" t="s">
        <v>423</v>
      </c>
      <c r="I201" s="396" t="s">
        <v>24</v>
      </c>
    </row>
    <row r="202" spans="1:9">
      <c r="A202" t="s">
        <v>803</v>
      </c>
      <c r="B202" t="s">
        <v>1367</v>
      </c>
      <c r="C202" t="s">
        <v>476</v>
      </c>
      <c r="D202" t="s">
        <v>423</v>
      </c>
      <c r="I202" s="396" t="s">
        <v>25</v>
      </c>
    </row>
    <row r="203" spans="1:9">
      <c r="A203" t="s">
        <v>683</v>
      </c>
      <c r="B203" t="s">
        <v>1368</v>
      </c>
      <c r="C203" t="s">
        <v>476</v>
      </c>
      <c r="D203" t="s">
        <v>420</v>
      </c>
      <c r="I203" s="396" t="s">
        <v>26</v>
      </c>
    </row>
    <row r="204" spans="1:9">
      <c r="A204" t="s">
        <v>319</v>
      </c>
      <c r="B204" t="s">
        <v>1369</v>
      </c>
      <c r="C204" t="s">
        <v>476</v>
      </c>
      <c r="D204" t="s">
        <v>420</v>
      </c>
      <c r="I204" s="396" t="s">
        <v>27</v>
      </c>
    </row>
    <row r="205" spans="1:9">
      <c r="A205" t="s">
        <v>320</v>
      </c>
      <c r="B205" t="s">
        <v>1370</v>
      </c>
      <c r="C205" t="s">
        <v>476</v>
      </c>
      <c r="D205" t="s">
        <v>2106</v>
      </c>
      <c r="I205" s="396" t="s">
        <v>28</v>
      </c>
    </row>
    <row r="206" spans="1:9">
      <c r="A206" t="s">
        <v>321</v>
      </c>
      <c r="B206" t="s">
        <v>1371</v>
      </c>
      <c r="C206" t="s">
        <v>476</v>
      </c>
      <c r="D206" t="s">
        <v>2106</v>
      </c>
      <c r="I206" s="396" t="s">
        <v>2308</v>
      </c>
    </row>
    <row r="207" spans="1:9">
      <c r="A207" t="s">
        <v>2532</v>
      </c>
      <c r="B207" t="s">
        <v>2591</v>
      </c>
      <c r="C207" t="s">
        <v>476</v>
      </c>
      <c r="D207" t="s">
        <v>420</v>
      </c>
      <c r="I207" s="396" t="s">
        <v>29</v>
      </c>
    </row>
    <row r="208" spans="1:9">
      <c r="A208" t="s">
        <v>119</v>
      </c>
      <c r="B208" t="s">
        <v>1372</v>
      </c>
      <c r="C208" t="s">
        <v>479</v>
      </c>
      <c r="D208" t="s">
        <v>480</v>
      </c>
      <c r="I208" s="396" t="s">
        <v>643</v>
      </c>
    </row>
    <row r="209" spans="1:9">
      <c r="A209" t="s">
        <v>593</v>
      </c>
      <c r="B209" t="s">
        <v>1373</v>
      </c>
      <c r="C209" t="s">
        <v>476</v>
      </c>
      <c r="D209" t="s">
        <v>420</v>
      </c>
      <c r="I209" s="396" t="s">
        <v>2206</v>
      </c>
    </row>
    <row r="210" spans="1:9">
      <c r="A210" t="s">
        <v>120</v>
      </c>
      <c r="B210" t="s">
        <v>1374</v>
      </c>
      <c r="C210" t="s">
        <v>476</v>
      </c>
      <c r="D210" t="s">
        <v>420</v>
      </c>
      <c r="I210" s="396" t="s">
        <v>30</v>
      </c>
    </row>
    <row r="211" spans="1:9">
      <c r="A211" t="s">
        <v>739</v>
      </c>
      <c r="B211" t="s">
        <v>1375</v>
      </c>
      <c r="C211" t="s">
        <v>479</v>
      </c>
      <c r="D211" t="s">
        <v>420</v>
      </c>
      <c r="I211" s="396" t="s">
        <v>33</v>
      </c>
    </row>
    <row r="212" spans="1:9">
      <c r="A212" t="s">
        <v>2361</v>
      </c>
      <c r="B212" t="s">
        <v>2362</v>
      </c>
      <c r="C212" t="s">
        <v>479</v>
      </c>
      <c r="D212" t="s">
        <v>420</v>
      </c>
      <c r="I212" s="396" t="s">
        <v>34</v>
      </c>
    </row>
    <row r="213" spans="1:9">
      <c r="A213" t="s">
        <v>638</v>
      </c>
      <c r="B213" t="s">
        <v>1376</v>
      </c>
      <c r="C213" t="s">
        <v>479</v>
      </c>
      <c r="D213" t="s">
        <v>420</v>
      </c>
      <c r="I213" s="396" t="s">
        <v>35</v>
      </c>
    </row>
    <row r="214" spans="1:9">
      <c r="A214" t="s">
        <v>121</v>
      </c>
      <c r="B214" t="s">
        <v>1377</v>
      </c>
      <c r="C214" t="s">
        <v>479</v>
      </c>
      <c r="D214" t="s">
        <v>420</v>
      </c>
      <c r="I214" s="396" t="s">
        <v>37</v>
      </c>
    </row>
    <row r="215" spans="1:9">
      <c r="A215" t="s">
        <v>100</v>
      </c>
      <c r="B215" t="s">
        <v>1378</v>
      </c>
      <c r="C215" t="s">
        <v>479</v>
      </c>
      <c r="D215" t="s">
        <v>420</v>
      </c>
      <c r="I215" s="396" t="s">
        <v>1124</v>
      </c>
    </row>
    <row r="216" spans="1:9">
      <c r="A216" t="s">
        <v>101</v>
      </c>
      <c r="B216" t="s">
        <v>1379</v>
      </c>
      <c r="C216" t="s">
        <v>479</v>
      </c>
      <c r="D216" t="s">
        <v>420</v>
      </c>
      <c r="I216" s="396" t="s">
        <v>1125</v>
      </c>
    </row>
    <row r="217" spans="1:9">
      <c r="A217" t="s">
        <v>102</v>
      </c>
      <c r="B217" t="s">
        <v>1380</v>
      </c>
      <c r="C217" t="s">
        <v>479</v>
      </c>
      <c r="D217" t="s">
        <v>420</v>
      </c>
      <c r="I217" s="396" t="s">
        <v>74</v>
      </c>
    </row>
    <row r="218" spans="1:9">
      <c r="A218" t="s">
        <v>103</v>
      </c>
      <c r="B218" t="s">
        <v>1381</v>
      </c>
      <c r="C218" t="s">
        <v>479</v>
      </c>
      <c r="D218" t="s">
        <v>420</v>
      </c>
      <c r="I218" s="396" t="s">
        <v>167</v>
      </c>
    </row>
    <row r="219" spans="1:9">
      <c r="A219" t="s">
        <v>897</v>
      </c>
      <c r="B219" t="s">
        <v>1382</v>
      </c>
      <c r="C219" t="s">
        <v>479</v>
      </c>
      <c r="D219" t="s">
        <v>420</v>
      </c>
      <c r="I219" s="396" t="s">
        <v>936</v>
      </c>
    </row>
    <row r="220" spans="1:9">
      <c r="A220" t="s">
        <v>1097</v>
      </c>
      <c r="B220" t="s">
        <v>1383</v>
      </c>
      <c r="C220" t="s">
        <v>479</v>
      </c>
      <c r="D220" t="s">
        <v>420</v>
      </c>
      <c r="I220" s="396" t="s">
        <v>645</v>
      </c>
    </row>
    <row r="221" spans="1:9">
      <c r="A221" t="s">
        <v>563</v>
      </c>
      <c r="B221" t="s">
        <v>1384</v>
      </c>
      <c r="C221" t="s">
        <v>479</v>
      </c>
      <c r="D221" t="s">
        <v>420</v>
      </c>
      <c r="I221" s="396" t="s">
        <v>453</v>
      </c>
    </row>
    <row r="222" spans="1:9">
      <c r="A222" t="s">
        <v>588</v>
      </c>
      <c r="B222" t="s">
        <v>1385</v>
      </c>
      <c r="C222" t="s">
        <v>479</v>
      </c>
      <c r="D222" t="s">
        <v>420</v>
      </c>
      <c r="I222" s="396" t="s">
        <v>2414</v>
      </c>
    </row>
    <row r="223" spans="1:9">
      <c r="A223" t="s">
        <v>804</v>
      </c>
      <c r="B223" t="s">
        <v>1386</v>
      </c>
      <c r="C223" t="s">
        <v>476</v>
      </c>
      <c r="D223" t="s">
        <v>2105</v>
      </c>
      <c r="I223" s="396" t="s">
        <v>489</v>
      </c>
    </row>
    <row r="224" spans="1:9">
      <c r="A224" t="s">
        <v>805</v>
      </c>
      <c r="B224" t="s">
        <v>1387</v>
      </c>
      <c r="C224" t="s">
        <v>476</v>
      </c>
      <c r="D224" t="s">
        <v>2105</v>
      </c>
      <c r="I224" s="396" t="s">
        <v>531</v>
      </c>
    </row>
    <row r="225" spans="1:9">
      <c r="A225" t="s">
        <v>669</v>
      </c>
      <c r="B225" t="s">
        <v>1388</v>
      </c>
      <c r="C225" t="s">
        <v>479</v>
      </c>
      <c r="D225" t="s">
        <v>480</v>
      </c>
      <c r="I225" s="396" t="s">
        <v>570</v>
      </c>
    </row>
    <row r="226" spans="1:9">
      <c r="A226" t="s">
        <v>104</v>
      </c>
      <c r="B226" t="s">
        <v>1389</v>
      </c>
      <c r="C226" t="s">
        <v>479</v>
      </c>
      <c r="D226" t="s">
        <v>480</v>
      </c>
      <c r="I226" s="396" t="s">
        <v>168</v>
      </c>
    </row>
    <row r="227" spans="1:9">
      <c r="A227" t="s">
        <v>740</v>
      </c>
      <c r="B227" t="s">
        <v>1390</v>
      </c>
      <c r="C227" t="s">
        <v>476</v>
      </c>
      <c r="D227" t="s">
        <v>420</v>
      </c>
      <c r="I227" s="396" t="s">
        <v>497</v>
      </c>
    </row>
    <row r="228" spans="1:9">
      <c r="A228" t="s">
        <v>898</v>
      </c>
      <c r="B228" t="s">
        <v>1391</v>
      </c>
      <c r="C228" t="s">
        <v>476</v>
      </c>
      <c r="D228" t="s">
        <v>420</v>
      </c>
      <c r="I228" s="396" t="s">
        <v>2552</v>
      </c>
    </row>
    <row r="229" spans="1:9">
      <c r="A229" t="s">
        <v>1098</v>
      </c>
      <c r="B229" t="s">
        <v>1392</v>
      </c>
      <c r="C229" t="s">
        <v>476</v>
      </c>
      <c r="D229" t="s">
        <v>420</v>
      </c>
      <c r="I229" s="396" t="s">
        <v>146</v>
      </c>
    </row>
    <row r="230" spans="1:9">
      <c r="A230" t="s">
        <v>1099</v>
      </c>
      <c r="B230" t="s">
        <v>1393</v>
      </c>
      <c r="C230" t="s">
        <v>476</v>
      </c>
      <c r="D230" t="s">
        <v>420</v>
      </c>
      <c r="I230" s="396" t="s">
        <v>147</v>
      </c>
    </row>
    <row r="231" spans="1:9">
      <c r="A231" t="s">
        <v>105</v>
      </c>
      <c r="B231" t="s">
        <v>2299</v>
      </c>
      <c r="C231" t="s">
        <v>476</v>
      </c>
      <c r="D231" t="s">
        <v>420</v>
      </c>
      <c r="I231" s="396" t="s">
        <v>148</v>
      </c>
    </row>
    <row r="232" spans="1:9">
      <c r="A232" t="s">
        <v>1100</v>
      </c>
      <c r="B232" t="s">
        <v>1394</v>
      </c>
      <c r="C232" t="s">
        <v>476</v>
      </c>
      <c r="D232" t="s">
        <v>420</v>
      </c>
      <c r="I232" s="396" t="s">
        <v>149</v>
      </c>
    </row>
    <row r="233" spans="1:9">
      <c r="A233" t="s">
        <v>106</v>
      </c>
      <c r="B233" t="s">
        <v>1395</v>
      </c>
      <c r="C233" t="s">
        <v>476</v>
      </c>
      <c r="D233" t="s">
        <v>420</v>
      </c>
      <c r="I233" s="396" t="s">
        <v>150</v>
      </c>
    </row>
    <row r="234" spans="1:9">
      <c r="A234" t="s">
        <v>107</v>
      </c>
      <c r="B234" t="s">
        <v>1396</v>
      </c>
      <c r="C234" t="s">
        <v>479</v>
      </c>
      <c r="D234" t="s">
        <v>610</v>
      </c>
      <c r="I234" s="396" t="s">
        <v>154</v>
      </c>
    </row>
    <row r="235" spans="1:9">
      <c r="A235" t="s">
        <v>741</v>
      </c>
      <c r="B235" t="s">
        <v>1397</v>
      </c>
      <c r="C235" t="s">
        <v>479</v>
      </c>
      <c r="D235" t="s">
        <v>610</v>
      </c>
      <c r="I235" s="396" t="s">
        <v>90</v>
      </c>
    </row>
    <row r="236" spans="1:9">
      <c r="A236" t="s">
        <v>742</v>
      </c>
      <c r="B236" t="s">
        <v>1398</v>
      </c>
      <c r="C236" t="s">
        <v>479</v>
      </c>
      <c r="D236" t="s">
        <v>610</v>
      </c>
      <c r="I236" s="396" t="s">
        <v>231</v>
      </c>
    </row>
    <row r="237" spans="1:9">
      <c r="A237" t="s">
        <v>743</v>
      </c>
      <c r="B237" t="s">
        <v>1399</v>
      </c>
      <c r="C237" t="s">
        <v>479</v>
      </c>
      <c r="D237" t="s">
        <v>610</v>
      </c>
      <c r="I237" s="396" t="s">
        <v>232</v>
      </c>
    </row>
    <row r="238" spans="1:9">
      <c r="A238" t="s">
        <v>1168</v>
      </c>
      <c r="B238" t="s">
        <v>1400</v>
      </c>
      <c r="C238" t="s">
        <v>479</v>
      </c>
      <c r="D238" t="s">
        <v>610</v>
      </c>
      <c r="I238" s="396" t="s">
        <v>537</v>
      </c>
    </row>
    <row r="239" spans="1:9">
      <c r="A239" t="s">
        <v>108</v>
      </c>
      <c r="B239" t="s">
        <v>1401</v>
      </c>
      <c r="C239" t="s">
        <v>476</v>
      </c>
      <c r="D239" t="s">
        <v>2105</v>
      </c>
      <c r="I239" s="396" t="s">
        <v>51</v>
      </c>
    </row>
    <row r="240" spans="1:9">
      <c r="A240" t="s">
        <v>109</v>
      </c>
      <c r="B240" t="s">
        <v>1402</v>
      </c>
      <c r="C240" t="s">
        <v>476</v>
      </c>
      <c r="D240" t="s">
        <v>2106</v>
      </c>
      <c r="I240" s="396" t="s">
        <v>522</v>
      </c>
    </row>
    <row r="241" spans="1:9">
      <c r="A241" t="s">
        <v>110</v>
      </c>
      <c r="B241" t="s">
        <v>1403</v>
      </c>
      <c r="C241" t="s">
        <v>476</v>
      </c>
      <c r="D241" t="s">
        <v>2105</v>
      </c>
      <c r="I241" s="396" t="s">
        <v>523</v>
      </c>
    </row>
    <row r="242" spans="1:9">
      <c r="A242" t="s">
        <v>45</v>
      </c>
      <c r="B242" t="s">
        <v>1404</v>
      </c>
      <c r="C242" t="s">
        <v>476</v>
      </c>
      <c r="D242" t="s">
        <v>2105</v>
      </c>
      <c r="I242" s="396" t="s">
        <v>524</v>
      </c>
    </row>
    <row r="243" spans="1:9">
      <c r="A243" t="s">
        <v>899</v>
      </c>
      <c r="B243" t="s">
        <v>1405</v>
      </c>
      <c r="C243" t="s">
        <v>476</v>
      </c>
      <c r="D243" t="s">
        <v>423</v>
      </c>
      <c r="I243" s="396" t="s">
        <v>525</v>
      </c>
    </row>
    <row r="244" spans="1:9">
      <c r="A244" t="s">
        <v>513</v>
      </c>
      <c r="B244" t="s">
        <v>1406</v>
      </c>
      <c r="C244" t="s">
        <v>479</v>
      </c>
      <c r="D244" t="s">
        <v>610</v>
      </c>
      <c r="I244" s="396" t="s">
        <v>235</v>
      </c>
    </row>
    <row r="245" spans="1:9">
      <c r="A245" t="s">
        <v>995</v>
      </c>
      <c r="B245" t="s">
        <v>1407</v>
      </c>
      <c r="C245" t="s">
        <v>476</v>
      </c>
      <c r="D245" t="s">
        <v>2107</v>
      </c>
      <c r="I245" s="396" t="s">
        <v>236</v>
      </c>
    </row>
    <row r="246" spans="1:9">
      <c r="A246" t="s">
        <v>514</v>
      </c>
      <c r="B246" t="s">
        <v>1408</v>
      </c>
      <c r="C246" t="s">
        <v>476</v>
      </c>
      <c r="D246" t="s">
        <v>423</v>
      </c>
      <c r="I246" s="396" t="s">
        <v>237</v>
      </c>
    </row>
    <row r="247" spans="1:9">
      <c r="A247" t="s">
        <v>515</v>
      </c>
      <c r="B247" t="s">
        <v>1409</v>
      </c>
      <c r="C247" t="s">
        <v>476</v>
      </c>
      <c r="D247" t="s">
        <v>423</v>
      </c>
      <c r="I247" s="396" t="s">
        <v>238</v>
      </c>
    </row>
    <row r="248" spans="1:9">
      <c r="A248" t="s">
        <v>310</v>
      </c>
      <c r="B248" t="s">
        <v>1410</v>
      </c>
      <c r="C248" t="s">
        <v>476</v>
      </c>
      <c r="D248" t="s">
        <v>423</v>
      </c>
      <c r="I248" s="396" t="s">
        <v>526</v>
      </c>
    </row>
    <row r="249" spans="1:9">
      <c r="A249" t="s">
        <v>744</v>
      </c>
      <c r="B249" t="s">
        <v>1411</v>
      </c>
      <c r="C249" t="s">
        <v>479</v>
      </c>
      <c r="D249" t="s">
        <v>610</v>
      </c>
      <c r="I249" s="396" t="s">
        <v>170</v>
      </c>
    </row>
    <row r="250" spans="1:9">
      <c r="A250" t="s">
        <v>806</v>
      </c>
      <c r="B250" t="s">
        <v>1412</v>
      </c>
      <c r="C250" t="s">
        <v>476</v>
      </c>
      <c r="D250" t="s">
        <v>2110</v>
      </c>
      <c r="I250" s="396" t="s">
        <v>185</v>
      </c>
    </row>
    <row r="251" spans="1:9">
      <c r="A251" t="s">
        <v>311</v>
      </c>
      <c r="B251" t="s">
        <v>1413</v>
      </c>
      <c r="C251" t="s">
        <v>476</v>
      </c>
      <c r="D251" t="s">
        <v>420</v>
      </c>
      <c r="I251" s="396" t="s">
        <v>186</v>
      </c>
    </row>
    <row r="252" spans="1:9">
      <c r="A252" t="s">
        <v>900</v>
      </c>
      <c r="B252" t="s">
        <v>1414</v>
      </c>
      <c r="C252" t="s">
        <v>476</v>
      </c>
      <c r="D252" t="s">
        <v>420</v>
      </c>
      <c r="I252" s="396" t="s">
        <v>849</v>
      </c>
    </row>
    <row r="253" spans="1:9">
      <c r="A253" t="s">
        <v>901</v>
      </c>
      <c r="B253" t="s">
        <v>1415</v>
      </c>
      <c r="C253" t="s">
        <v>476</v>
      </c>
      <c r="D253" t="s">
        <v>420</v>
      </c>
      <c r="I253" s="396" t="s">
        <v>2554</v>
      </c>
    </row>
    <row r="254" spans="1:9">
      <c r="A254" t="s">
        <v>996</v>
      </c>
      <c r="B254" t="s">
        <v>1416</v>
      </c>
      <c r="C254" t="s">
        <v>476</v>
      </c>
      <c r="D254" t="s">
        <v>423</v>
      </c>
      <c r="I254" s="396" t="s">
        <v>188</v>
      </c>
    </row>
    <row r="255" spans="1:9">
      <c r="A255" t="s">
        <v>1201</v>
      </c>
      <c r="B255" t="s">
        <v>1417</v>
      </c>
      <c r="C255" t="s">
        <v>479</v>
      </c>
      <c r="D255" t="s">
        <v>420</v>
      </c>
      <c r="I255" s="396" t="s">
        <v>1137</v>
      </c>
    </row>
    <row r="256" spans="1:9">
      <c r="A256" t="s">
        <v>1101</v>
      </c>
      <c r="B256" t="s">
        <v>1418</v>
      </c>
      <c r="C256" t="s">
        <v>476</v>
      </c>
      <c r="D256" t="s">
        <v>2105</v>
      </c>
      <c r="I256" s="396" t="s">
        <v>1138</v>
      </c>
    </row>
    <row r="257" spans="1:9">
      <c r="A257" t="s">
        <v>1102</v>
      </c>
      <c r="B257" t="s">
        <v>1419</v>
      </c>
      <c r="C257" t="s">
        <v>476</v>
      </c>
      <c r="D257" t="s">
        <v>2105</v>
      </c>
      <c r="I257" s="396" t="s">
        <v>1139</v>
      </c>
    </row>
    <row r="258" spans="1:9">
      <c r="A258" t="s">
        <v>1169</v>
      </c>
      <c r="B258" t="s">
        <v>1420</v>
      </c>
      <c r="C258" t="s">
        <v>476</v>
      </c>
      <c r="D258" t="s">
        <v>420</v>
      </c>
      <c r="I258" s="396" t="s">
        <v>189</v>
      </c>
    </row>
    <row r="259" spans="1:9">
      <c r="A259" t="s">
        <v>1170</v>
      </c>
      <c r="B259" t="s">
        <v>1421</v>
      </c>
      <c r="C259" t="s">
        <v>476</v>
      </c>
      <c r="D259" t="s">
        <v>2105</v>
      </c>
      <c r="I259" s="396" t="s">
        <v>190</v>
      </c>
    </row>
    <row r="260" spans="1:9">
      <c r="A260" t="s">
        <v>2169</v>
      </c>
      <c r="B260" t="s">
        <v>2170</v>
      </c>
      <c r="C260" t="s">
        <v>476</v>
      </c>
      <c r="D260" t="s">
        <v>2105</v>
      </c>
      <c r="I260" s="396" t="s">
        <v>191</v>
      </c>
    </row>
    <row r="261" spans="1:9">
      <c r="A261" t="s">
        <v>745</v>
      </c>
      <c r="B261" t="s">
        <v>1422</v>
      </c>
      <c r="C261" t="s">
        <v>476</v>
      </c>
      <c r="D261" t="s">
        <v>2106</v>
      </c>
      <c r="I261" s="396" t="s">
        <v>192</v>
      </c>
    </row>
    <row r="262" spans="1:9">
      <c r="A262" t="s">
        <v>746</v>
      </c>
      <c r="B262" t="s">
        <v>1423</v>
      </c>
      <c r="C262" t="s">
        <v>476</v>
      </c>
      <c r="D262" t="s">
        <v>2106</v>
      </c>
      <c r="I262" s="396" t="s">
        <v>193</v>
      </c>
    </row>
    <row r="263" spans="1:9">
      <c r="A263" t="s">
        <v>383</v>
      </c>
      <c r="B263" t="s">
        <v>1424</v>
      </c>
      <c r="C263" t="s">
        <v>476</v>
      </c>
      <c r="D263" t="s">
        <v>2106</v>
      </c>
      <c r="I263" s="396" t="s">
        <v>266</v>
      </c>
    </row>
    <row r="264" spans="1:9">
      <c r="A264" t="s">
        <v>384</v>
      </c>
      <c r="B264" t="s">
        <v>384</v>
      </c>
      <c r="C264" t="s">
        <v>476</v>
      </c>
      <c r="D264" t="s">
        <v>2106</v>
      </c>
      <c r="I264" s="396" t="s">
        <v>268</v>
      </c>
    </row>
    <row r="265" spans="1:9">
      <c r="A265" t="s">
        <v>335</v>
      </c>
      <c r="B265" t="s">
        <v>1425</v>
      </c>
      <c r="C265" t="s">
        <v>476</v>
      </c>
      <c r="D265" t="s">
        <v>2106</v>
      </c>
      <c r="I265" s="396" t="s">
        <v>269</v>
      </c>
    </row>
    <row r="266" spans="1:9">
      <c r="A266" t="s">
        <v>902</v>
      </c>
      <c r="B266" t="s">
        <v>1426</v>
      </c>
      <c r="C266" t="s">
        <v>479</v>
      </c>
      <c r="D266" t="s">
        <v>480</v>
      </c>
      <c r="I266" s="396" t="s">
        <v>270</v>
      </c>
    </row>
    <row r="267" spans="1:9">
      <c r="A267" t="s">
        <v>903</v>
      </c>
      <c r="B267" t="s">
        <v>1427</v>
      </c>
      <c r="C267" t="s">
        <v>479</v>
      </c>
      <c r="D267" t="s">
        <v>480</v>
      </c>
      <c r="I267" s="396" t="s">
        <v>337</v>
      </c>
    </row>
    <row r="268" spans="1:9">
      <c r="A268" t="s">
        <v>1103</v>
      </c>
      <c r="B268" t="s">
        <v>1428</v>
      </c>
      <c r="C268" t="s">
        <v>479</v>
      </c>
      <c r="D268" t="s">
        <v>480</v>
      </c>
      <c r="I268" s="396" t="s">
        <v>2555</v>
      </c>
    </row>
    <row r="269" spans="1:9">
      <c r="A269" t="s">
        <v>1104</v>
      </c>
      <c r="B269" t="s">
        <v>1429</v>
      </c>
      <c r="C269" t="s">
        <v>479</v>
      </c>
      <c r="D269" t="s">
        <v>480</v>
      </c>
      <c r="I269" s="396" t="s">
        <v>171</v>
      </c>
    </row>
    <row r="270" spans="1:9">
      <c r="A270" t="s">
        <v>1105</v>
      </c>
      <c r="B270" t="s">
        <v>1430</v>
      </c>
      <c r="C270" t="s">
        <v>479</v>
      </c>
      <c r="D270" t="s">
        <v>480</v>
      </c>
      <c r="I270" s="396" t="s">
        <v>172</v>
      </c>
    </row>
    <row r="271" spans="1:9">
      <c r="A271" t="s">
        <v>1106</v>
      </c>
      <c r="B271" t="s">
        <v>1431</v>
      </c>
      <c r="C271" t="s">
        <v>479</v>
      </c>
      <c r="D271" t="s">
        <v>480</v>
      </c>
      <c r="I271" s="396" t="s">
        <v>273</v>
      </c>
    </row>
    <row r="272" spans="1:9">
      <c r="A272" t="s">
        <v>670</v>
      </c>
      <c r="B272" t="s">
        <v>1432</v>
      </c>
      <c r="C272" t="s">
        <v>479</v>
      </c>
      <c r="D272" t="s">
        <v>480</v>
      </c>
      <c r="I272" s="396" t="s">
        <v>274</v>
      </c>
    </row>
    <row r="273" spans="1:9">
      <c r="A273" t="s">
        <v>671</v>
      </c>
      <c r="B273" t="s">
        <v>1433</v>
      </c>
      <c r="C273" t="s">
        <v>479</v>
      </c>
      <c r="D273" t="s">
        <v>480</v>
      </c>
      <c r="I273" s="396" t="s">
        <v>275</v>
      </c>
    </row>
    <row r="274" spans="1:9">
      <c r="A274" t="s">
        <v>1171</v>
      </c>
      <c r="B274" t="s">
        <v>1434</v>
      </c>
      <c r="C274" t="s">
        <v>479</v>
      </c>
      <c r="D274" t="s">
        <v>419</v>
      </c>
      <c r="I274" s="396" t="s">
        <v>276</v>
      </c>
    </row>
    <row r="275" spans="1:9">
      <c r="A275" t="s">
        <v>997</v>
      </c>
      <c r="B275" t="s">
        <v>1435</v>
      </c>
      <c r="C275" t="s">
        <v>479</v>
      </c>
      <c r="D275" t="s">
        <v>419</v>
      </c>
      <c r="I275" s="396" t="s">
        <v>854</v>
      </c>
    </row>
    <row r="276" spans="1:9">
      <c r="A276" t="s">
        <v>807</v>
      </c>
      <c r="B276" t="s">
        <v>1436</v>
      </c>
      <c r="C276" t="s">
        <v>479</v>
      </c>
      <c r="D276" t="s">
        <v>419</v>
      </c>
      <c r="I276" s="396" t="s">
        <v>545</v>
      </c>
    </row>
    <row r="277" spans="1:9">
      <c r="A277" t="s">
        <v>808</v>
      </c>
      <c r="B277" t="s">
        <v>1437</v>
      </c>
      <c r="C277" t="s">
        <v>479</v>
      </c>
      <c r="D277" t="s">
        <v>419</v>
      </c>
      <c r="I277" s="396" t="s">
        <v>546</v>
      </c>
    </row>
    <row r="278" spans="1:9">
      <c r="A278" t="s">
        <v>2171</v>
      </c>
      <c r="B278" t="s">
        <v>2172</v>
      </c>
      <c r="C278" t="s">
        <v>479</v>
      </c>
      <c r="D278" t="s">
        <v>419</v>
      </c>
      <c r="I278" s="396" t="s">
        <v>508</v>
      </c>
    </row>
    <row r="279" spans="1:9">
      <c r="A279" t="s">
        <v>2173</v>
      </c>
      <c r="B279" t="s">
        <v>2174</v>
      </c>
      <c r="C279" t="s">
        <v>479</v>
      </c>
      <c r="D279" t="s">
        <v>419</v>
      </c>
      <c r="I279" s="396" t="s">
        <v>509</v>
      </c>
    </row>
    <row r="280" spans="1:9">
      <c r="A280" t="s">
        <v>182</v>
      </c>
      <c r="B280" t="s">
        <v>1438</v>
      </c>
      <c r="C280" t="s">
        <v>476</v>
      </c>
      <c r="D280" t="s">
        <v>423</v>
      </c>
      <c r="I280" s="396" t="s">
        <v>510</v>
      </c>
    </row>
    <row r="281" spans="1:9">
      <c r="A281" t="s">
        <v>904</v>
      </c>
      <c r="B281" t="s">
        <v>1439</v>
      </c>
      <c r="C281" t="s">
        <v>479</v>
      </c>
      <c r="D281" t="s">
        <v>480</v>
      </c>
      <c r="I281" s="396" t="s">
        <v>511</v>
      </c>
    </row>
    <row r="282" spans="1:9">
      <c r="A282" t="s">
        <v>747</v>
      </c>
      <c r="B282" t="s">
        <v>1440</v>
      </c>
      <c r="C282" t="s">
        <v>479</v>
      </c>
      <c r="D282" t="s">
        <v>480</v>
      </c>
      <c r="I282" s="396" t="s">
        <v>512</v>
      </c>
    </row>
    <row r="283" spans="1:9">
      <c r="A283" t="s">
        <v>809</v>
      </c>
      <c r="B283" t="s">
        <v>1441</v>
      </c>
      <c r="C283" t="s">
        <v>479</v>
      </c>
      <c r="D283" t="s">
        <v>480</v>
      </c>
      <c r="I283" s="396" t="s">
        <v>649</v>
      </c>
    </row>
    <row r="284" spans="1:9">
      <c r="A284" t="s">
        <v>810</v>
      </c>
      <c r="B284" t="s">
        <v>1442</v>
      </c>
      <c r="C284" t="s">
        <v>479</v>
      </c>
      <c r="D284" t="s">
        <v>480</v>
      </c>
      <c r="I284" s="396" t="s">
        <v>336</v>
      </c>
    </row>
    <row r="285" spans="1:9">
      <c r="A285" t="s">
        <v>1172</v>
      </c>
      <c r="B285" t="s">
        <v>1443</v>
      </c>
      <c r="C285" t="s">
        <v>479</v>
      </c>
      <c r="D285" t="s">
        <v>480</v>
      </c>
      <c r="I285" s="396" t="s">
        <v>605</v>
      </c>
    </row>
    <row r="286" spans="1:9">
      <c r="A286" t="s">
        <v>1107</v>
      </c>
      <c r="B286" t="s">
        <v>1444</v>
      </c>
      <c r="C286" s="162" t="s">
        <v>479</v>
      </c>
      <c r="D286" t="s">
        <v>480</v>
      </c>
      <c r="I286" s="396" t="s">
        <v>606</v>
      </c>
    </row>
    <row r="287" spans="1:9">
      <c r="A287" t="s">
        <v>905</v>
      </c>
      <c r="B287" t="s">
        <v>1445</v>
      </c>
      <c r="C287" t="s">
        <v>476</v>
      </c>
      <c r="D287" t="s">
        <v>2108</v>
      </c>
      <c r="I287" s="396" t="s">
        <v>338</v>
      </c>
    </row>
    <row r="288" spans="1:9">
      <c r="A288" t="s">
        <v>906</v>
      </c>
      <c r="B288" t="s">
        <v>1446</v>
      </c>
      <c r="C288" t="s">
        <v>476</v>
      </c>
      <c r="D288" t="s">
        <v>420</v>
      </c>
      <c r="I288" s="396" t="s">
        <v>339</v>
      </c>
    </row>
    <row r="289" spans="1:9">
      <c r="A289" t="s">
        <v>907</v>
      </c>
      <c r="B289" t="s">
        <v>1447</v>
      </c>
      <c r="C289" t="s">
        <v>476</v>
      </c>
      <c r="D289" t="s">
        <v>420</v>
      </c>
      <c r="I289" s="396" t="s">
        <v>340</v>
      </c>
    </row>
    <row r="290" spans="1:9">
      <c r="A290" t="s">
        <v>908</v>
      </c>
      <c r="B290" t="s">
        <v>1448</v>
      </c>
      <c r="C290" t="s">
        <v>476</v>
      </c>
      <c r="D290" t="s">
        <v>2108</v>
      </c>
      <c r="I290" s="396" t="s">
        <v>82</v>
      </c>
    </row>
    <row r="291" spans="1:9">
      <c r="A291" t="s">
        <v>998</v>
      </c>
      <c r="B291" t="s">
        <v>1449</v>
      </c>
      <c r="C291" t="s">
        <v>476</v>
      </c>
      <c r="D291" t="s">
        <v>423</v>
      </c>
      <c r="I291" s="396" t="s">
        <v>2557</v>
      </c>
    </row>
    <row r="292" spans="1:9">
      <c r="A292" t="s">
        <v>184</v>
      </c>
      <c r="B292" t="s">
        <v>1450</v>
      </c>
      <c r="C292" t="s">
        <v>479</v>
      </c>
      <c r="D292" t="s">
        <v>480</v>
      </c>
      <c r="I292" s="396" t="s">
        <v>2558</v>
      </c>
    </row>
    <row r="293" spans="1:9">
      <c r="A293" t="s">
        <v>122</v>
      </c>
      <c r="B293" t="s">
        <v>1451</v>
      </c>
      <c r="C293" t="s">
        <v>476</v>
      </c>
      <c r="D293" t="s">
        <v>2107</v>
      </c>
      <c r="I293" s="396" t="s">
        <v>2559</v>
      </c>
    </row>
    <row r="294" spans="1:9">
      <c r="A294" t="s">
        <v>909</v>
      </c>
      <c r="B294" t="s">
        <v>909</v>
      </c>
      <c r="C294" t="s">
        <v>476</v>
      </c>
      <c r="D294" t="s">
        <v>420</v>
      </c>
      <c r="I294" s="396" t="s">
        <v>2560</v>
      </c>
    </row>
    <row r="295" spans="1:9">
      <c r="A295" t="s">
        <v>123</v>
      </c>
      <c r="B295" t="s">
        <v>1452</v>
      </c>
      <c r="C295" t="s">
        <v>476</v>
      </c>
      <c r="D295" t="s">
        <v>2108</v>
      </c>
      <c r="I295" s="396" t="s">
        <v>2260</v>
      </c>
    </row>
    <row r="296" spans="1:9">
      <c r="A296" t="s">
        <v>2533</v>
      </c>
      <c r="B296" t="s">
        <v>2462</v>
      </c>
      <c r="C296" t="s">
        <v>479</v>
      </c>
      <c r="D296" t="s">
        <v>420</v>
      </c>
      <c r="I296" s="396" t="s">
        <v>83</v>
      </c>
    </row>
    <row r="297" spans="1:9">
      <c r="A297" t="s">
        <v>2300</v>
      </c>
      <c r="B297" t="s">
        <v>2301</v>
      </c>
      <c r="C297" t="s">
        <v>479</v>
      </c>
      <c r="D297" t="s">
        <v>420</v>
      </c>
      <c r="I297" s="396" t="s">
        <v>1150</v>
      </c>
    </row>
    <row r="298" spans="1:9">
      <c r="A298" t="s">
        <v>2363</v>
      </c>
      <c r="B298" t="s">
        <v>2364</v>
      </c>
      <c r="C298" t="s">
        <v>479</v>
      </c>
      <c r="D298" t="s">
        <v>420</v>
      </c>
      <c r="I298" s="396" t="s">
        <v>173</v>
      </c>
    </row>
    <row r="299" spans="1:9">
      <c r="A299" t="s">
        <v>2365</v>
      </c>
      <c r="B299" t="s">
        <v>2366</v>
      </c>
      <c r="C299" t="s">
        <v>479</v>
      </c>
      <c r="D299" t="s">
        <v>420</v>
      </c>
      <c r="I299" s="396" t="s">
        <v>98</v>
      </c>
    </row>
    <row r="300" spans="1:9">
      <c r="A300" t="s">
        <v>2367</v>
      </c>
      <c r="B300" t="s">
        <v>2368</v>
      </c>
      <c r="C300" t="s">
        <v>479</v>
      </c>
      <c r="D300" t="s">
        <v>420</v>
      </c>
      <c r="I300" s="396" t="s">
        <v>99</v>
      </c>
    </row>
    <row r="301" spans="1:9">
      <c r="A301" t="s">
        <v>2369</v>
      </c>
      <c r="B301" t="s">
        <v>2370</v>
      </c>
      <c r="C301" t="s">
        <v>479</v>
      </c>
      <c r="D301" t="s">
        <v>420</v>
      </c>
      <c r="I301" s="396" t="s">
        <v>2192</v>
      </c>
    </row>
    <row r="302" spans="1:9">
      <c r="A302" t="s">
        <v>999</v>
      </c>
      <c r="B302" t="s">
        <v>1453</v>
      </c>
      <c r="C302" t="s">
        <v>479</v>
      </c>
      <c r="D302" t="s">
        <v>420</v>
      </c>
      <c r="I302" s="396" t="s">
        <v>650</v>
      </c>
    </row>
    <row r="303" spans="1:9">
      <c r="A303" t="s">
        <v>1000</v>
      </c>
      <c r="B303" t="s">
        <v>1454</v>
      </c>
      <c r="C303" t="s">
        <v>479</v>
      </c>
      <c r="D303" t="s">
        <v>420</v>
      </c>
      <c r="I303" s="396" t="s">
        <v>651</v>
      </c>
    </row>
    <row r="304" spans="1:9">
      <c r="A304" t="s">
        <v>124</v>
      </c>
      <c r="B304" t="s">
        <v>1455</v>
      </c>
      <c r="C304" t="s">
        <v>479</v>
      </c>
      <c r="D304" t="s">
        <v>480</v>
      </c>
      <c r="I304" s="396" t="s">
        <v>652</v>
      </c>
    </row>
    <row r="305" spans="1:9">
      <c r="A305" t="s">
        <v>125</v>
      </c>
      <c r="B305" t="s">
        <v>1456</v>
      </c>
      <c r="C305" t="s">
        <v>476</v>
      </c>
      <c r="D305" t="s">
        <v>2106</v>
      </c>
      <c r="I305" s="396" t="s">
        <v>653</v>
      </c>
    </row>
    <row r="306" spans="1:9">
      <c r="A306" t="s">
        <v>126</v>
      </c>
      <c r="B306" t="s">
        <v>1457</v>
      </c>
      <c r="C306" t="s">
        <v>476</v>
      </c>
      <c r="D306" t="s">
        <v>2106</v>
      </c>
      <c r="I306" s="396" t="s">
        <v>654</v>
      </c>
    </row>
    <row r="307" spans="1:9">
      <c r="A307" t="s">
        <v>127</v>
      </c>
      <c r="B307" t="s">
        <v>1458</v>
      </c>
      <c r="C307" t="s">
        <v>476</v>
      </c>
      <c r="D307" t="s">
        <v>2106</v>
      </c>
      <c r="I307" s="396" t="s">
        <v>655</v>
      </c>
    </row>
    <row r="308" spans="1:9">
      <c r="A308" t="s">
        <v>128</v>
      </c>
      <c r="B308" t="s">
        <v>1459</v>
      </c>
      <c r="C308" t="s">
        <v>476</v>
      </c>
      <c r="D308" t="s">
        <v>420</v>
      </c>
      <c r="I308" s="396" t="s">
        <v>656</v>
      </c>
    </row>
    <row r="309" spans="1:9">
      <c r="A309" t="s">
        <v>2135</v>
      </c>
      <c r="B309" t="s">
        <v>2136</v>
      </c>
      <c r="C309" t="s">
        <v>479</v>
      </c>
      <c r="D309" t="s">
        <v>420</v>
      </c>
      <c r="I309" s="396" t="s">
        <v>657</v>
      </c>
    </row>
    <row r="310" spans="1:9">
      <c r="A310" t="s">
        <v>2371</v>
      </c>
      <c r="B310" t="s">
        <v>2372</v>
      </c>
      <c r="C310" t="s">
        <v>479</v>
      </c>
      <c r="D310" t="s">
        <v>420</v>
      </c>
      <c r="I310" s="396" t="s">
        <v>658</v>
      </c>
    </row>
    <row r="311" spans="1:9">
      <c r="A311" t="s">
        <v>2373</v>
      </c>
      <c r="B311" t="s">
        <v>2374</v>
      </c>
      <c r="C311" t="s">
        <v>479</v>
      </c>
      <c r="D311" t="s">
        <v>420</v>
      </c>
      <c r="I311" s="396" t="s">
        <v>952</v>
      </c>
    </row>
    <row r="312" spans="1:9">
      <c r="A312" t="s">
        <v>2375</v>
      </c>
      <c r="B312" t="s">
        <v>2376</v>
      </c>
      <c r="C312" t="s">
        <v>479</v>
      </c>
      <c r="D312" t="s">
        <v>420</v>
      </c>
      <c r="I312" s="396" t="s">
        <v>1056</v>
      </c>
    </row>
    <row r="313" spans="1:9">
      <c r="A313" t="s">
        <v>1001</v>
      </c>
      <c r="B313" t="s">
        <v>1460</v>
      </c>
      <c r="C313" t="s">
        <v>479</v>
      </c>
      <c r="D313" t="s">
        <v>420</v>
      </c>
      <c r="I313" s="396" t="s">
        <v>2564</v>
      </c>
    </row>
    <row r="314" spans="1:9">
      <c r="A314" t="s">
        <v>2534</v>
      </c>
      <c r="B314" t="s">
        <v>2592</v>
      </c>
      <c r="C314" t="s">
        <v>479</v>
      </c>
      <c r="D314" t="s">
        <v>420</v>
      </c>
      <c r="I314" s="396" t="s">
        <v>2565</v>
      </c>
    </row>
    <row r="315" spans="1:9">
      <c r="A315" t="s">
        <v>748</v>
      </c>
      <c r="B315" t="s">
        <v>1461</v>
      </c>
      <c r="C315" t="s">
        <v>479</v>
      </c>
      <c r="D315" t="s">
        <v>420</v>
      </c>
      <c r="I315" s="396" t="s">
        <v>494</v>
      </c>
    </row>
    <row r="316" spans="1:9">
      <c r="A316" t="s">
        <v>749</v>
      </c>
      <c r="B316" t="s">
        <v>1462</v>
      </c>
      <c r="C316" t="s">
        <v>479</v>
      </c>
      <c r="D316" t="s">
        <v>420</v>
      </c>
      <c r="I316" s="396" t="s">
        <v>495</v>
      </c>
    </row>
    <row r="317" spans="1:9">
      <c r="A317" t="s">
        <v>1002</v>
      </c>
      <c r="B317" t="s">
        <v>1463</v>
      </c>
      <c r="C317" t="s">
        <v>479</v>
      </c>
      <c r="D317" t="s">
        <v>420</v>
      </c>
      <c r="I317" s="396" t="s">
        <v>496</v>
      </c>
    </row>
    <row r="318" spans="1:9">
      <c r="A318" t="s">
        <v>1003</v>
      </c>
      <c r="B318" t="s">
        <v>1464</v>
      </c>
      <c r="C318" t="s">
        <v>479</v>
      </c>
      <c r="D318" t="s">
        <v>420</v>
      </c>
      <c r="I318" s="396" t="s">
        <v>2432</v>
      </c>
    </row>
    <row r="319" spans="1:9">
      <c r="A319" t="s">
        <v>129</v>
      </c>
      <c r="B319" t="s">
        <v>1465</v>
      </c>
      <c r="C319" t="s">
        <v>476</v>
      </c>
      <c r="D319" t="s">
        <v>423</v>
      </c>
      <c r="I319" s="396" t="s">
        <v>1191</v>
      </c>
    </row>
    <row r="320" spans="1:9">
      <c r="A320" t="s">
        <v>130</v>
      </c>
      <c r="B320" t="s">
        <v>1466</v>
      </c>
      <c r="C320" t="s">
        <v>476</v>
      </c>
      <c r="D320" t="s">
        <v>2106</v>
      </c>
      <c r="I320" s="396" t="s">
        <v>2434</v>
      </c>
    </row>
    <row r="321" spans="1:9">
      <c r="A321" t="s">
        <v>131</v>
      </c>
      <c r="B321" t="s">
        <v>1467</v>
      </c>
      <c r="C321" t="s">
        <v>476</v>
      </c>
      <c r="D321" t="s">
        <v>2106</v>
      </c>
      <c r="I321" s="396" t="s">
        <v>954</v>
      </c>
    </row>
    <row r="322" spans="1:9">
      <c r="A322" t="s">
        <v>194</v>
      </c>
      <c r="B322" t="s">
        <v>1468</v>
      </c>
      <c r="C322" t="s">
        <v>479</v>
      </c>
      <c r="D322" t="s">
        <v>480</v>
      </c>
      <c r="I322" s="396" t="s">
        <v>446</v>
      </c>
    </row>
    <row r="323" spans="1:9">
      <c r="A323" t="s">
        <v>2377</v>
      </c>
      <c r="B323" t="s">
        <v>2378</v>
      </c>
      <c r="C323" t="s">
        <v>476</v>
      </c>
      <c r="D323" t="s">
        <v>420</v>
      </c>
      <c r="I323" s="396" t="s">
        <v>449</v>
      </c>
    </row>
    <row r="324" spans="1:9">
      <c r="A324" t="s">
        <v>516</v>
      </c>
      <c r="B324" t="s">
        <v>1469</v>
      </c>
      <c r="C324" t="s">
        <v>479</v>
      </c>
      <c r="D324" t="s">
        <v>419</v>
      </c>
      <c r="I324" s="396" t="s">
        <v>385</v>
      </c>
    </row>
    <row r="325" spans="1:9">
      <c r="A325" t="s">
        <v>910</v>
      </c>
      <c r="B325" t="s">
        <v>910</v>
      </c>
      <c r="C325" t="s">
        <v>479</v>
      </c>
      <c r="D325" t="s">
        <v>419</v>
      </c>
      <c r="I325" s="396" t="s">
        <v>2317</v>
      </c>
    </row>
    <row r="326" spans="1:9">
      <c r="A326" t="s">
        <v>2535</v>
      </c>
      <c r="B326" t="s">
        <v>2593</v>
      </c>
      <c r="C326" t="s">
        <v>479</v>
      </c>
      <c r="D326" t="s">
        <v>420</v>
      </c>
      <c r="I326" s="396" t="s">
        <v>2319</v>
      </c>
    </row>
    <row r="327" spans="1:9">
      <c r="A327" t="s">
        <v>2536</v>
      </c>
      <c r="B327" t="s">
        <v>2594</v>
      </c>
      <c r="C327" t="s">
        <v>479</v>
      </c>
      <c r="D327" t="s">
        <v>420</v>
      </c>
      <c r="I327" s="396" t="s">
        <v>490</v>
      </c>
    </row>
    <row r="328" spans="1:9">
      <c r="A328" t="s">
        <v>1004</v>
      </c>
      <c r="B328" t="s">
        <v>1470</v>
      </c>
      <c r="C328" t="s">
        <v>476</v>
      </c>
      <c r="D328" t="s">
        <v>2105</v>
      </c>
      <c r="I328" s="396" t="s">
        <v>115</v>
      </c>
    </row>
    <row r="329" spans="1:9">
      <c r="A329" t="s">
        <v>1108</v>
      </c>
      <c r="B329" t="s">
        <v>1471</v>
      </c>
      <c r="C329" t="s">
        <v>479</v>
      </c>
      <c r="D329" t="s">
        <v>610</v>
      </c>
      <c r="I329" s="396" t="s">
        <v>116</v>
      </c>
    </row>
    <row r="330" spans="1:9">
      <c r="A330" t="s">
        <v>591</v>
      </c>
      <c r="B330" t="s">
        <v>1472</v>
      </c>
      <c r="C330" t="s">
        <v>479</v>
      </c>
      <c r="D330" t="s">
        <v>610</v>
      </c>
      <c r="I330" s="396" t="s">
        <v>702</v>
      </c>
    </row>
    <row r="331" spans="1:9">
      <c r="A331" t="s">
        <v>195</v>
      </c>
      <c r="B331" t="s">
        <v>1473</v>
      </c>
      <c r="C331" t="s">
        <v>479</v>
      </c>
      <c r="D331" t="s">
        <v>610</v>
      </c>
      <c r="I331" s="396" t="s">
        <v>703</v>
      </c>
    </row>
    <row r="332" spans="1:9">
      <c r="A332" t="s">
        <v>811</v>
      </c>
      <c r="B332" t="s">
        <v>1474</v>
      </c>
      <c r="C332" t="s">
        <v>476</v>
      </c>
      <c r="D332" t="s">
        <v>2105</v>
      </c>
      <c r="I332" s="396" t="s">
        <v>704</v>
      </c>
    </row>
    <row r="333" spans="1:9">
      <c r="A333" t="s">
        <v>196</v>
      </c>
      <c r="B333" t="s">
        <v>1475</v>
      </c>
      <c r="C333" t="s">
        <v>476</v>
      </c>
      <c r="D333" t="s">
        <v>2106</v>
      </c>
      <c r="I333" s="396" t="s">
        <v>132</v>
      </c>
    </row>
    <row r="334" spans="1:9">
      <c r="A334" t="s">
        <v>197</v>
      </c>
      <c r="B334" t="s">
        <v>1476</v>
      </c>
      <c r="C334" t="s">
        <v>476</v>
      </c>
      <c r="D334" t="s">
        <v>2106</v>
      </c>
      <c r="I334" s="396" t="s">
        <v>134</v>
      </c>
    </row>
    <row r="335" spans="1:9">
      <c r="A335" t="s">
        <v>198</v>
      </c>
      <c r="B335" t="s">
        <v>1477</v>
      </c>
      <c r="C335" t="s">
        <v>476</v>
      </c>
      <c r="D335" t="s">
        <v>420</v>
      </c>
      <c r="I335" s="396" t="s">
        <v>2641</v>
      </c>
    </row>
    <row r="336" spans="1:9">
      <c r="A336" t="s">
        <v>199</v>
      </c>
      <c r="B336" t="s">
        <v>1478</v>
      </c>
      <c r="C336" t="s">
        <v>476</v>
      </c>
      <c r="D336" t="s">
        <v>420</v>
      </c>
      <c r="I336" s="396" t="s">
        <v>2570</v>
      </c>
    </row>
    <row r="337" spans="1:9">
      <c r="A337" t="s">
        <v>200</v>
      </c>
      <c r="B337" t="s">
        <v>1479</v>
      </c>
      <c r="C337" t="s">
        <v>476</v>
      </c>
      <c r="D337" t="s">
        <v>420</v>
      </c>
      <c r="I337" s="396" t="s">
        <v>138</v>
      </c>
    </row>
    <row r="338" spans="1:9">
      <c r="A338" t="s">
        <v>2537</v>
      </c>
      <c r="B338" t="s">
        <v>2595</v>
      </c>
      <c r="C338" t="s">
        <v>476</v>
      </c>
      <c r="D338" t="s">
        <v>423</v>
      </c>
      <c r="I338" s="396" t="s">
        <v>1198</v>
      </c>
    </row>
    <row r="339" spans="1:9">
      <c r="A339" t="s">
        <v>201</v>
      </c>
      <c r="B339" t="s">
        <v>1480</v>
      </c>
      <c r="C339" t="s">
        <v>479</v>
      </c>
      <c r="D339" t="s">
        <v>480</v>
      </c>
      <c r="I339" s="396" t="s">
        <v>324</v>
      </c>
    </row>
    <row r="340" spans="1:9">
      <c r="A340" t="s">
        <v>164</v>
      </c>
      <c r="B340" t="s">
        <v>1481</v>
      </c>
      <c r="C340" t="s">
        <v>476</v>
      </c>
      <c r="D340" t="s">
        <v>2105</v>
      </c>
      <c r="I340" s="396" t="s">
        <v>19</v>
      </c>
    </row>
    <row r="341" spans="1:9">
      <c r="A341" t="s">
        <v>639</v>
      </c>
      <c r="B341" t="s">
        <v>1482</v>
      </c>
      <c r="C341" t="s">
        <v>479</v>
      </c>
      <c r="D341" t="s">
        <v>480</v>
      </c>
      <c r="I341" s="396" t="s">
        <v>94</v>
      </c>
    </row>
    <row r="342" spans="1:9">
      <c r="A342" t="s">
        <v>640</v>
      </c>
      <c r="B342" t="s">
        <v>1483</v>
      </c>
      <c r="C342" t="s">
        <v>479</v>
      </c>
      <c r="D342" t="s">
        <v>480</v>
      </c>
      <c r="I342" s="396" t="s">
        <v>95</v>
      </c>
    </row>
    <row r="343" spans="1:9">
      <c r="A343" t="s">
        <v>812</v>
      </c>
      <c r="B343" t="s">
        <v>1484</v>
      </c>
      <c r="C343" t="s">
        <v>479</v>
      </c>
      <c r="D343" t="s">
        <v>610</v>
      </c>
      <c r="I343" s="396" t="s">
        <v>96</v>
      </c>
    </row>
    <row r="344" spans="1:9">
      <c r="A344" t="s">
        <v>2538</v>
      </c>
      <c r="B344" t="s">
        <v>2596</v>
      </c>
      <c r="C344" t="s">
        <v>479</v>
      </c>
      <c r="D344" t="s">
        <v>610</v>
      </c>
      <c r="I344" s="396" t="s">
        <v>660</v>
      </c>
    </row>
    <row r="345" spans="1:9">
      <c r="A345" t="s">
        <v>911</v>
      </c>
      <c r="B345" t="s">
        <v>1485</v>
      </c>
      <c r="C345" t="s">
        <v>479</v>
      </c>
      <c r="D345" t="s">
        <v>420</v>
      </c>
      <c r="I345" s="396" t="s">
        <v>21</v>
      </c>
    </row>
    <row r="346" spans="1:9">
      <c r="A346" t="s">
        <v>813</v>
      </c>
      <c r="B346" t="s">
        <v>1486</v>
      </c>
      <c r="C346" t="s">
        <v>479</v>
      </c>
      <c r="D346" t="s">
        <v>420</v>
      </c>
      <c r="I346" s="396" t="s">
        <v>174</v>
      </c>
    </row>
    <row r="347" spans="1:9">
      <c r="A347" t="s">
        <v>1109</v>
      </c>
      <c r="B347" t="s">
        <v>1487</v>
      </c>
      <c r="C347" t="s">
        <v>479</v>
      </c>
      <c r="D347" t="s">
        <v>610</v>
      </c>
      <c r="I347" s="396" t="s">
        <v>2451</v>
      </c>
    </row>
    <row r="348" spans="1:9">
      <c r="A348" t="s">
        <v>1110</v>
      </c>
      <c r="B348" t="s">
        <v>1488</v>
      </c>
      <c r="C348" t="s">
        <v>479</v>
      </c>
      <c r="D348" t="s">
        <v>610</v>
      </c>
      <c r="I348" s="396" t="s">
        <v>2453</v>
      </c>
    </row>
    <row r="349" spans="1:9">
      <c r="A349" t="s">
        <v>1111</v>
      </c>
      <c r="B349" t="s">
        <v>1489</v>
      </c>
      <c r="C349" t="s">
        <v>479</v>
      </c>
      <c r="D349" t="s">
        <v>610</v>
      </c>
      <c r="I349" s="396" t="s">
        <v>2455</v>
      </c>
    </row>
    <row r="350" spans="1:9">
      <c r="A350" t="s">
        <v>202</v>
      </c>
      <c r="B350" t="s">
        <v>1490</v>
      </c>
      <c r="C350" t="s">
        <v>479</v>
      </c>
      <c r="D350" t="s">
        <v>610</v>
      </c>
      <c r="I350" s="396" t="s">
        <v>2457</v>
      </c>
    </row>
    <row r="351" spans="1:9">
      <c r="A351" t="s">
        <v>203</v>
      </c>
      <c r="B351" t="s">
        <v>1491</v>
      </c>
      <c r="C351" t="s">
        <v>479</v>
      </c>
      <c r="D351" t="s">
        <v>610</v>
      </c>
      <c r="I351" s="396" t="s">
        <v>2574</v>
      </c>
    </row>
    <row r="352" spans="1:9">
      <c r="A352" t="s">
        <v>912</v>
      </c>
      <c r="B352" t="s">
        <v>1492</v>
      </c>
      <c r="C352" t="s">
        <v>476</v>
      </c>
      <c r="D352" t="s">
        <v>610</v>
      </c>
      <c r="I352" s="396" t="s">
        <v>2575</v>
      </c>
    </row>
    <row r="353" spans="1:9">
      <c r="A353" t="s">
        <v>2539</v>
      </c>
      <c r="B353" t="s">
        <v>2597</v>
      </c>
      <c r="C353" t="s">
        <v>479</v>
      </c>
      <c r="D353" t="s">
        <v>480</v>
      </c>
      <c r="I353" s="396" t="s">
        <v>1199</v>
      </c>
    </row>
    <row r="354" spans="1:9">
      <c r="A354" t="s">
        <v>750</v>
      </c>
      <c r="B354" t="s">
        <v>1493</v>
      </c>
      <c r="C354" t="s">
        <v>476</v>
      </c>
      <c r="D354" t="s">
        <v>420</v>
      </c>
      <c r="I354" s="396" t="s">
        <v>661</v>
      </c>
    </row>
    <row r="355" spans="1:9">
      <c r="A355" t="s">
        <v>2540</v>
      </c>
      <c r="B355" t="s">
        <v>2598</v>
      </c>
      <c r="C355" t="s">
        <v>479</v>
      </c>
      <c r="D355" t="s">
        <v>420</v>
      </c>
      <c r="I355" t="s">
        <v>662</v>
      </c>
    </row>
    <row r="356" spans="1:9">
      <c r="A356" t="s">
        <v>751</v>
      </c>
      <c r="B356" t="s">
        <v>1494</v>
      </c>
      <c r="C356" t="s">
        <v>479</v>
      </c>
      <c r="D356" t="s">
        <v>480</v>
      </c>
      <c r="I356" t="s">
        <v>663</v>
      </c>
    </row>
    <row r="357" spans="1:9">
      <c r="A357" t="s">
        <v>204</v>
      </c>
      <c r="B357" t="s">
        <v>1495</v>
      </c>
      <c r="C357" t="s">
        <v>479</v>
      </c>
      <c r="D357" t="s">
        <v>480</v>
      </c>
      <c r="I357" t="s">
        <v>664</v>
      </c>
    </row>
    <row r="358" spans="1:9">
      <c r="A358" t="s">
        <v>814</v>
      </c>
      <c r="B358" t="s">
        <v>1496</v>
      </c>
      <c r="C358" t="s">
        <v>479</v>
      </c>
      <c r="D358" t="s">
        <v>480</v>
      </c>
      <c r="I358" t="s">
        <v>665</v>
      </c>
    </row>
    <row r="359" spans="1:9">
      <c r="A359" t="s">
        <v>815</v>
      </c>
      <c r="B359" t="s">
        <v>1497</v>
      </c>
      <c r="C359" t="s">
        <v>479</v>
      </c>
      <c r="D359" t="s">
        <v>480</v>
      </c>
      <c r="I359" t="s">
        <v>413</v>
      </c>
    </row>
    <row r="360" spans="1:9">
      <c r="A360" t="s">
        <v>913</v>
      </c>
      <c r="B360" t="s">
        <v>1498</v>
      </c>
      <c r="C360" t="s">
        <v>479</v>
      </c>
      <c r="D360" t="s">
        <v>480</v>
      </c>
      <c r="I360" t="s">
        <v>414</v>
      </c>
    </row>
    <row r="361" spans="1:9">
      <c r="A361" t="s">
        <v>816</v>
      </c>
      <c r="B361" t="s">
        <v>1499</v>
      </c>
      <c r="C361" t="s">
        <v>479</v>
      </c>
      <c r="D361" t="s">
        <v>480</v>
      </c>
      <c r="I361" t="s">
        <v>415</v>
      </c>
    </row>
    <row r="362" spans="1:9">
      <c r="A362" t="s">
        <v>817</v>
      </c>
      <c r="B362" t="s">
        <v>1500</v>
      </c>
      <c r="C362" t="s">
        <v>479</v>
      </c>
      <c r="D362" t="s">
        <v>480</v>
      </c>
      <c r="I362" t="s">
        <v>180</v>
      </c>
    </row>
    <row r="363" spans="1:9">
      <c r="A363" t="s">
        <v>914</v>
      </c>
      <c r="B363" t="s">
        <v>1501</v>
      </c>
      <c r="C363" t="s">
        <v>479</v>
      </c>
      <c r="D363" t="s">
        <v>480</v>
      </c>
      <c r="I363" t="s">
        <v>181</v>
      </c>
    </row>
    <row r="364" spans="1:9">
      <c r="A364" t="s">
        <v>915</v>
      </c>
      <c r="B364" t="s">
        <v>1502</v>
      </c>
      <c r="C364" t="s">
        <v>479</v>
      </c>
      <c r="D364" t="s">
        <v>480</v>
      </c>
      <c r="I364" t="s">
        <v>352</v>
      </c>
    </row>
    <row r="365" spans="1:9">
      <c r="A365" t="s">
        <v>1005</v>
      </c>
      <c r="B365" t="s">
        <v>1503</v>
      </c>
      <c r="C365" t="s">
        <v>479</v>
      </c>
      <c r="D365" t="s">
        <v>480</v>
      </c>
      <c r="I365" t="s">
        <v>287</v>
      </c>
    </row>
    <row r="366" spans="1:9">
      <c r="A366" t="s">
        <v>1112</v>
      </c>
      <c r="B366" t="s">
        <v>1504</v>
      </c>
      <c r="C366" t="s">
        <v>479</v>
      </c>
      <c r="D366" t="s">
        <v>480</v>
      </c>
      <c r="I366" t="s">
        <v>290</v>
      </c>
    </row>
    <row r="367" spans="1:9">
      <c r="A367" t="s">
        <v>1113</v>
      </c>
      <c r="B367" t="s">
        <v>1505</v>
      </c>
      <c r="C367" t="s">
        <v>479</v>
      </c>
      <c r="D367" t="s">
        <v>480</v>
      </c>
      <c r="I367" t="s">
        <v>291</v>
      </c>
    </row>
    <row r="368" spans="1:9">
      <c r="A368" t="s">
        <v>1006</v>
      </c>
      <c r="B368" t="s">
        <v>1006</v>
      </c>
      <c r="C368" t="s">
        <v>479</v>
      </c>
      <c r="D368" t="s">
        <v>480</v>
      </c>
      <c r="I368"/>
    </row>
    <row r="369" spans="1:9">
      <c r="A369" t="s">
        <v>205</v>
      </c>
      <c r="B369" t="s">
        <v>1506</v>
      </c>
      <c r="C369" t="s">
        <v>479</v>
      </c>
      <c r="D369" t="s">
        <v>480</v>
      </c>
      <c r="I369"/>
    </row>
    <row r="370" spans="1:9">
      <c r="A370" t="s">
        <v>206</v>
      </c>
      <c r="B370" t="s">
        <v>1507</v>
      </c>
      <c r="C370" t="s">
        <v>479</v>
      </c>
      <c r="D370" t="s">
        <v>480</v>
      </c>
      <c r="I370"/>
    </row>
    <row r="371" spans="1:9">
      <c r="A371" t="s">
        <v>207</v>
      </c>
      <c r="B371" t="s">
        <v>1508</v>
      </c>
      <c r="C371" t="s">
        <v>476</v>
      </c>
      <c r="D371" t="s">
        <v>2105</v>
      </c>
      <c r="I371"/>
    </row>
    <row r="372" spans="1:9">
      <c r="A372" t="s">
        <v>1114</v>
      </c>
      <c r="B372" t="s">
        <v>1509</v>
      </c>
      <c r="C372" t="s">
        <v>476</v>
      </c>
      <c r="D372" t="s">
        <v>2105</v>
      </c>
      <c r="I372"/>
    </row>
    <row r="373" spans="1:9">
      <c r="A373" t="s">
        <v>916</v>
      </c>
      <c r="B373" t="s">
        <v>1510</v>
      </c>
      <c r="C373" t="s">
        <v>476</v>
      </c>
      <c r="D373" t="s">
        <v>420</v>
      </c>
      <c r="I373"/>
    </row>
    <row r="374" spans="1:9">
      <c r="A374" t="s">
        <v>2137</v>
      </c>
      <c r="B374" t="s">
        <v>2138</v>
      </c>
      <c r="C374" t="s">
        <v>479</v>
      </c>
      <c r="D374" t="s">
        <v>420</v>
      </c>
      <c r="I374"/>
    </row>
    <row r="375" spans="1:9">
      <c r="A375" t="s">
        <v>1007</v>
      </c>
      <c r="B375" t="s">
        <v>1512</v>
      </c>
      <c r="C375" t="s">
        <v>479</v>
      </c>
      <c r="D375" t="s">
        <v>420</v>
      </c>
      <c r="I375"/>
    </row>
    <row r="376" spans="1:9">
      <c r="A376" t="s">
        <v>208</v>
      </c>
      <c r="B376" t="s">
        <v>1511</v>
      </c>
      <c r="C376" t="s">
        <v>476</v>
      </c>
      <c r="D376" t="s">
        <v>420</v>
      </c>
      <c r="I376"/>
    </row>
    <row r="377" spans="1:9">
      <c r="A377" t="s">
        <v>209</v>
      </c>
      <c r="B377" t="s">
        <v>209</v>
      </c>
      <c r="C377" t="s">
        <v>476</v>
      </c>
      <c r="D377" t="s">
        <v>2106</v>
      </c>
      <c r="I377"/>
    </row>
    <row r="378" spans="1:9">
      <c r="A378" t="s">
        <v>210</v>
      </c>
      <c r="B378" t="s">
        <v>1513</v>
      </c>
      <c r="C378" t="s">
        <v>476</v>
      </c>
      <c r="D378" t="s">
        <v>2106</v>
      </c>
      <c r="I378"/>
    </row>
    <row r="379" spans="1:9">
      <c r="A379" t="s">
        <v>211</v>
      </c>
      <c r="B379" t="s">
        <v>1514</v>
      </c>
      <c r="C379" t="s">
        <v>476</v>
      </c>
      <c r="D379" t="s">
        <v>2106</v>
      </c>
      <c r="I379"/>
    </row>
    <row r="380" spans="1:9">
      <c r="A380" t="s">
        <v>155</v>
      </c>
      <c r="B380" t="s">
        <v>1515</v>
      </c>
      <c r="C380" t="s">
        <v>476</v>
      </c>
      <c r="D380" t="s">
        <v>420</v>
      </c>
      <c r="I380"/>
    </row>
    <row r="381" spans="1:9">
      <c r="A381" t="s">
        <v>1008</v>
      </c>
      <c r="B381" t="s">
        <v>1516</v>
      </c>
      <c r="C381" t="s">
        <v>476</v>
      </c>
      <c r="D381" t="s">
        <v>2105</v>
      </c>
      <c r="I381"/>
    </row>
    <row r="382" spans="1:9">
      <c r="A382" t="s">
        <v>176</v>
      </c>
      <c r="B382" t="s">
        <v>1517</v>
      </c>
      <c r="C382" t="s">
        <v>476</v>
      </c>
      <c r="D382" t="s">
        <v>2105</v>
      </c>
      <c r="I382"/>
    </row>
    <row r="383" spans="1:9">
      <c r="A383" t="s">
        <v>917</v>
      </c>
      <c r="B383" t="s">
        <v>1518</v>
      </c>
      <c r="C383" t="s">
        <v>476</v>
      </c>
      <c r="D383" t="s">
        <v>420</v>
      </c>
      <c r="I383"/>
    </row>
    <row r="384" spans="1:9">
      <c r="A384" t="s">
        <v>2139</v>
      </c>
      <c r="B384" t="s">
        <v>2140</v>
      </c>
      <c r="C384" t="s">
        <v>476</v>
      </c>
      <c r="D384" t="s">
        <v>420</v>
      </c>
      <c r="I384"/>
    </row>
    <row r="385" spans="1:9">
      <c r="A385" t="s">
        <v>1173</v>
      </c>
      <c r="B385" t="s">
        <v>1519</v>
      </c>
      <c r="C385" t="s">
        <v>476</v>
      </c>
      <c r="D385" t="s">
        <v>2107</v>
      </c>
      <c r="I385"/>
    </row>
    <row r="386" spans="1:9">
      <c r="A386" t="s">
        <v>2175</v>
      </c>
      <c r="B386" t="s">
        <v>2176</v>
      </c>
      <c r="C386" t="s">
        <v>476</v>
      </c>
      <c r="D386" t="s">
        <v>2107</v>
      </c>
      <c r="I386"/>
    </row>
    <row r="387" spans="1:9">
      <c r="A387" t="s">
        <v>752</v>
      </c>
      <c r="B387" t="s">
        <v>1520</v>
      </c>
      <c r="C387" t="s">
        <v>476</v>
      </c>
      <c r="D387" t="s">
        <v>2109</v>
      </c>
      <c r="I387"/>
    </row>
    <row r="388" spans="1:9">
      <c r="A388" t="s">
        <v>177</v>
      </c>
      <c r="B388" t="s">
        <v>177</v>
      </c>
      <c r="C388" t="s">
        <v>476</v>
      </c>
      <c r="D388" t="s">
        <v>2109</v>
      </c>
      <c r="I388"/>
    </row>
    <row r="389" spans="1:9">
      <c r="A389" t="s">
        <v>178</v>
      </c>
      <c r="B389" t="s">
        <v>1521</v>
      </c>
      <c r="C389" t="s">
        <v>476</v>
      </c>
      <c r="D389" t="s">
        <v>2110</v>
      </c>
      <c r="I389"/>
    </row>
    <row r="390" spans="1:9">
      <c r="A390" t="s">
        <v>1115</v>
      </c>
      <c r="B390" t="s">
        <v>1522</v>
      </c>
      <c r="C390" t="s">
        <v>479</v>
      </c>
      <c r="D390" t="s">
        <v>420</v>
      </c>
      <c r="I390"/>
    </row>
    <row r="391" spans="1:9">
      <c r="A391" t="s">
        <v>1174</v>
      </c>
      <c r="B391" t="s">
        <v>1523</v>
      </c>
      <c r="C391" t="s">
        <v>476</v>
      </c>
      <c r="D391" t="s">
        <v>420</v>
      </c>
      <c r="I391"/>
    </row>
    <row r="392" spans="1:9">
      <c r="A392" t="s">
        <v>2541</v>
      </c>
      <c r="B392" t="s">
        <v>2599</v>
      </c>
      <c r="C392" t="s">
        <v>479</v>
      </c>
      <c r="D392" t="s">
        <v>420</v>
      </c>
      <c r="I392"/>
    </row>
    <row r="393" spans="1:9">
      <c r="A393" t="s">
        <v>1009</v>
      </c>
      <c r="B393" t="s">
        <v>1524</v>
      </c>
      <c r="C393" t="s">
        <v>479</v>
      </c>
      <c r="D393" t="s">
        <v>420</v>
      </c>
      <c r="I393"/>
    </row>
    <row r="394" spans="1:9">
      <c r="A394" t="s">
        <v>1010</v>
      </c>
      <c r="B394" t="s">
        <v>1525</v>
      </c>
      <c r="C394" t="s">
        <v>479</v>
      </c>
      <c r="D394" t="s">
        <v>420</v>
      </c>
      <c r="I394"/>
    </row>
    <row r="395" spans="1:9">
      <c r="A395" t="s">
        <v>672</v>
      </c>
      <c r="B395" t="s">
        <v>1526</v>
      </c>
      <c r="C395" t="s">
        <v>479</v>
      </c>
      <c r="D395" t="s">
        <v>480</v>
      </c>
      <c r="I395"/>
    </row>
    <row r="396" spans="1:9">
      <c r="A396" t="s">
        <v>818</v>
      </c>
      <c r="B396" t="s">
        <v>1527</v>
      </c>
      <c r="C396" t="s">
        <v>479</v>
      </c>
      <c r="D396" t="s">
        <v>480</v>
      </c>
      <c r="I396"/>
    </row>
    <row r="397" spans="1:9">
      <c r="A397" t="s">
        <v>165</v>
      </c>
      <c r="B397" t="s">
        <v>1528</v>
      </c>
      <c r="C397" t="s">
        <v>479</v>
      </c>
      <c r="D397" t="s">
        <v>480</v>
      </c>
      <c r="I397"/>
    </row>
    <row r="398" spans="1:9">
      <c r="A398" t="s">
        <v>564</v>
      </c>
      <c r="B398" t="s">
        <v>1529</v>
      </c>
      <c r="C398" t="s">
        <v>479</v>
      </c>
      <c r="D398" t="s">
        <v>480</v>
      </c>
      <c r="I398"/>
    </row>
    <row r="399" spans="1:9">
      <c r="A399" t="s">
        <v>673</v>
      </c>
      <c r="B399" t="s">
        <v>1530</v>
      </c>
      <c r="C399" t="s">
        <v>479</v>
      </c>
      <c r="D399" t="s">
        <v>480</v>
      </c>
      <c r="I399"/>
    </row>
    <row r="400" spans="1:9">
      <c r="A400" t="s">
        <v>2379</v>
      </c>
      <c r="B400" t="s">
        <v>2380</v>
      </c>
      <c r="C400" t="s">
        <v>479</v>
      </c>
      <c r="D400" t="s">
        <v>480</v>
      </c>
      <c r="I400"/>
    </row>
    <row r="401" spans="1:9">
      <c r="A401" t="s">
        <v>1011</v>
      </c>
      <c r="B401" t="s">
        <v>1531</v>
      </c>
      <c r="C401" t="s">
        <v>479</v>
      </c>
      <c r="D401" t="s">
        <v>480</v>
      </c>
      <c r="I401"/>
    </row>
    <row r="402" spans="1:9">
      <c r="A402" t="s">
        <v>819</v>
      </c>
      <c r="B402" t="s">
        <v>1532</v>
      </c>
      <c r="C402" t="s">
        <v>479</v>
      </c>
      <c r="D402" t="s">
        <v>480</v>
      </c>
      <c r="I402"/>
    </row>
    <row r="403" spans="1:9">
      <c r="A403" t="s">
        <v>1012</v>
      </c>
      <c r="B403" t="s">
        <v>1533</v>
      </c>
      <c r="C403" t="s">
        <v>479</v>
      </c>
      <c r="D403" t="s">
        <v>480</v>
      </c>
      <c r="I403"/>
    </row>
    <row r="404" spans="1:9">
      <c r="A404" t="s">
        <v>1013</v>
      </c>
      <c r="B404" t="s">
        <v>1534</v>
      </c>
      <c r="C404" t="s">
        <v>479</v>
      </c>
      <c r="D404" t="s">
        <v>480</v>
      </c>
      <c r="I404"/>
    </row>
    <row r="405" spans="1:9">
      <c r="A405" t="s">
        <v>1014</v>
      </c>
      <c r="B405" t="s">
        <v>1535</v>
      </c>
      <c r="C405" t="s">
        <v>479</v>
      </c>
      <c r="D405" t="s">
        <v>480</v>
      </c>
      <c r="I405"/>
    </row>
    <row r="406" spans="1:9">
      <c r="A406" t="s">
        <v>1015</v>
      </c>
      <c r="B406" t="s">
        <v>1536</v>
      </c>
      <c r="C406" t="s">
        <v>479</v>
      </c>
      <c r="D406" t="s">
        <v>480</v>
      </c>
      <c r="I406"/>
    </row>
    <row r="407" spans="1:9">
      <c r="A407" t="s">
        <v>1175</v>
      </c>
      <c r="B407" t="s">
        <v>1537</v>
      </c>
      <c r="C407" t="s">
        <v>479</v>
      </c>
      <c r="D407" t="s">
        <v>480</v>
      </c>
      <c r="I407"/>
    </row>
    <row r="408" spans="1:9">
      <c r="A408" t="s">
        <v>1176</v>
      </c>
      <c r="B408" t="s">
        <v>1538</v>
      </c>
      <c r="C408" t="s">
        <v>479</v>
      </c>
      <c r="D408" t="s">
        <v>420</v>
      </c>
      <c r="I408"/>
    </row>
    <row r="409" spans="1:9">
      <c r="A409" t="s">
        <v>753</v>
      </c>
      <c r="B409" t="s">
        <v>1539</v>
      </c>
      <c r="C409" t="s">
        <v>476</v>
      </c>
      <c r="D409" t="s">
        <v>420</v>
      </c>
      <c r="I409"/>
    </row>
    <row r="410" spans="1:9">
      <c r="A410" t="s">
        <v>754</v>
      </c>
      <c r="B410" t="s">
        <v>1540</v>
      </c>
      <c r="C410" t="s">
        <v>476</v>
      </c>
      <c r="D410" t="s">
        <v>420</v>
      </c>
      <c r="I410"/>
    </row>
    <row r="411" spans="1:9">
      <c r="A411" t="s">
        <v>2302</v>
      </c>
      <c r="B411" t="s">
        <v>2381</v>
      </c>
      <c r="C411" t="s">
        <v>479</v>
      </c>
      <c r="D411" t="s">
        <v>610</v>
      </c>
      <c r="I411"/>
    </row>
    <row r="412" spans="1:9">
      <c r="A412" t="s">
        <v>517</v>
      </c>
      <c r="B412" t="s">
        <v>1541</v>
      </c>
      <c r="C412" t="s">
        <v>476</v>
      </c>
      <c r="D412" t="s">
        <v>423</v>
      </c>
      <c r="I412"/>
    </row>
    <row r="413" spans="1:9">
      <c r="A413" t="s">
        <v>918</v>
      </c>
      <c r="B413" t="s">
        <v>1542</v>
      </c>
      <c r="C413" t="s">
        <v>479</v>
      </c>
      <c r="D413" t="s">
        <v>420</v>
      </c>
      <c r="I413"/>
    </row>
    <row r="414" spans="1:9">
      <c r="A414" t="s">
        <v>38</v>
      </c>
      <c r="B414" t="s">
        <v>1543</v>
      </c>
      <c r="C414" t="s">
        <v>476</v>
      </c>
      <c r="D414" t="s">
        <v>2110</v>
      </c>
      <c r="I414"/>
    </row>
    <row r="415" spans="1:9">
      <c r="A415" t="s">
        <v>39</v>
      </c>
      <c r="B415" t="s">
        <v>1544</v>
      </c>
      <c r="C415" t="s">
        <v>476</v>
      </c>
      <c r="D415" t="s">
        <v>2110</v>
      </c>
      <c r="I415"/>
    </row>
    <row r="416" spans="1:9">
      <c r="A416" t="s">
        <v>40</v>
      </c>
      <c r="B416" t="s">
        <v>1545</v>
      </c>
      <c r="C416" t="s">
        <v>476</v>
      </c>
      <c r="D416" t="s">
        <v>2110</v>
      </c>
      <c r="I416"/>
    </row>
    <row r="417" spans="1:9">
      <c r="A417" t="s">
        <v>41</v>
      </c>
      <c r="B417" t="s">
        <v>1546</v>
      </c>
      <c r="C417" t="s">
        <v>476</v>
      </c>
      <c r="D417" t="s">
        <v>2110</v>
      </c>
      <c r="I417"/>
    </row>
    <row r="418" spans="1:9">
      <c r="A418" t="s">
        <v>42</v>
      </c>
      <c r="B418" t="s">
        <v>1547</v>
      </c>
      <c r="C418" t="s">
        <v>476</v>
      </c>
      <c r="D418" t="s">
        <v>2110</v>
      </c>
      <c r="I418"/>
    </row>
    <row r="419" spans="1:9">
      <c r="A419" t="s">
        <v>43</v>
      </c>
      <c r="B419" t="s">
        <v>1548</v>
      </c>
      <c r="C419" t="s">
        <v>476</v>
      </c>
      <c r="D419" t="s">
        <v>2110</v>
      </c>
      <c r="I419"/>
    </row>
    <row r="420" spans="1:9">
      <c r="A420" t="s">
        <v>84</v>
      </c>
      <c r="B420" t="s">
        <v>1549</v>
      </c>
      <c r="C420" t="s">
        <v>476</v>
      </c>
      <c r="D420" t="s">
        <v>2110</v>
      </c>
      <c r="I420"/>
    </row>
    <row r="421" spans="1:9">
      <c r="A421" t="s">
        <v>85</v>
      </c>
      <c r="B421" t="s">
        <v>1550</v>
      </c>
      <c r="C421" t="s">
        <v>476</v>
      </c>
      <c r="D421" t="s">
        <v>2110</v>
      </c>
      <c r="I421"/>
    </row>
    <row r="422" spans="1:9">
      <c r="A422" t="s">
        <v>1116</v>
      </c>
      <c r="B422" t="s">
        <v>1551</v>
      </c>
      <c r="C422" t="s">
        <v>476</v>
      </c>
      <c r="D422" t="s">
        <v>2105</v>
      </c>
      <c r="I422"/>
    </row>
    <row r="423" spans="1:9">
      <c r="A423" t="s">
        <v>674</v>
      </c>
      <c r="B423" t="s">
        <v>1552</v>
      </c>
      <c r="C423" t="s">
        <v>476</v>
      </c>
      <c r="D423" t="s">
        <v>2105</v>
      </c>
      <c r="I423"/>
    </row>
    <row r="424" spans="1:9">
      <c r="A424" t="s">
        <v>2177</v>
      </c>
      <c r="B424" t="s">
        <v>2178</v>
      </c>
      <c r="C424" t="s">
        <v>476</v>
      </c>
      <c r="D424" t="s">
        <v>2105</v>
      </c>
      <c r="I424"/>
    </row>
    <row r="425" spans="1:9">
      <c r="A425" t="s">
        <v>86</v>
      </c>
      <c r="B425" t="s">
        <v>1553</v>
      </c>
      <c r="C425" t="s">
        <v>476</v>
      </c>
      <c r="D425" t="s">
        <v>423</v>
      </c>
      <c r="I425"/>
    </row>
    <row r="426" spans="1:9">
      <c r="A426" t="s">
        <v>87</v>
      </c>
      <c r="B426" t="s">
        <v>1554</v>
      </c>
      <c r="C426" t="s">
        <v>476</v>
      </c>
      <c r="D426" t="s">
        <v>423</v>
      </c>
      <c r="I426"/>
    </row>
    <row r="427" spans="1:9">
      <c r="A427" t="s">
        <v>88</v>
      </c>
      <c r="B427" t="s">
        <v>1555</v>
      </c>
      <c r="C427" t="s">
        <v>476</v>
      </c>
      <c r="D427" t="s">
        <v>423</v>
      </c>
      <c r="I427"/>
    </row>
    <row r="428" spans="1:9">
      <c r="A428" t="s">
        <v>1117</v>
      </c>
      <c r="B428" t="s">
        <v>1556</v>
      </c>
      <c r="C428" t="s">
        <v>479</v>
      </c>
      <c r="D428" t="s">
        <v>419</v>
      </c>
      <c r="I428"/>
    </row>
    <row r="429" spans="1:9">
      <c r="A429" t="s">
        <v>1118</v>
      </c>
      <c r="B429" t="s">
        <v>1557</v>
      </c>
      <c r="C429" t="s">
        <v>479</v>
      </c>
      <c r="D429" t="s">
        <v>419</v>
      </c>
      <c r="I429"/>
    </row>
    <row r="430" spans="1:9">
      <c r="A430" t="s">
        <v>755</v>
      </c>
      <c r="B430" t="s">
        <v>1558</v>
      </c>
      <c r="C430" t="s">
        <v>479</v>
      </c>
      <c r="D430" t="s">
        <v>420</v>
      </c>
      <c r="I430"/>
    </row>
    <row r="431" spans="1:9">
      <c r="A431" t="s">
        <v>756</v>
      </c>
      <c r="B431" t="s">
        <v>1559</v>
      </c>
      <c r="C431" t="s">
        <v>479</v>
      </c>
      <c r="D431" t="s">
        <v>420</v>
      </c>
      <c r="I431"/>
    </row>
    <row r="432" spans="1:9">
      <c r="A432" t="s">
        <v>1119</v>
      </c>
      <c r="B432" t="s">
        <v>1560</v>
      </c>
      <c r="C432" t="s">
        <v>479</v>
      </c>
      <c r="D432" t="s">
        <v>480</v>
      </c>
      <c r="I432"/>
    </row>
    <row r="433" spans="1:9">
      <c r="A433" t="s">
        <v>89</v>
      </c>
      <c r="B433" t="s">
        <v>1561</v>
      </c>
      <c r="C433" t="s">
        <v>479</v>
      </c>
      <c r="D433" t="s">
        <v>480</v>
      </c>
      <c r="I433"/>
    </row>
    <row r="434" spans="1:9">
      <c r="A434" t="s">
        <v>52</v>
      </c>
      <c r="B434" t="s">
        <v>1562</v>
      </c>
      <c r="C434" t="s">
        <v>479</v>
      </c>
      <c r="D434" t="s">
        <v>480</v>
      </c>
      <c r="I434"/>
    </row>
    <row r="435" spans="1:9">
      <c r="A435" t="s">
        <v>53</v>
      </c>
      <c r="B435" t="s">
        <v>1563</v>
      </c>
      <c r="C435" t="s">
        <v>479</v>
      </c>
      <c r="D435" t="s">
        <v>480</v>
      </c>
      <c r="I435"/>
    </row>
    <row r="436" spans="1:9">
      <c r="A436" t="s">
        <v>54</v>
      </c>
      <c r="B436" t="s">
        <v>1564</v>
      </c>
      <c r="C436" t="s">
        <v>479</v>
      </c>
      <c r="D436" t="s">
        <v>480</v>
      </c>
      <c r="I436"/>
    </row>
    <row r="437" spans="1:9">
      <c r="A437" t="s">
        <v>675</v>
      </c>
      <c r="B437" t="s">
        <v>1565</v>
      </c>
      <c r="C437" t="s">
        <v>479</v>
      </c>
      <c r="D437" t="s">
        <v>419</v>
      </c>
      <c r="I437"/>
    </row>
    <row r="438" spans="1:9">
      <c r="A438" t="s">
        <v>55</v>
      </c>
      <c r="B438" t="s">
        <v>1566</v>
      </c>
      <c r="C438" t="s">
        <v>479</v>
      </c>
      <c r="D438" t="s">
        <v>419</v>
      </c>
      <c r="I438"/>
    </row>
    <row r="439" spans="1:9">
      <c r="A439" t="s">
        <v>2382</v>
      </c>
      <c r="B439" t="s">
        <v>2383</v>
      </c>
      <c r="C439" t="s">
        <v>479</v>
      </c>
      <c r="D439" t="s">
        <v>419</v>
      </c>
      <c r="I439"/>
    </row>
    <row r="440" spans="1:9">
      <c r="A440" t="s">
        <v>56</v>
      </c>
      <c r="B440" t="s">
        <v>1567</v>
      </c>
      <c r="C440" t="s">
        <v>479</v>
      </c>
      <c r="D440" t="s">
        <v>419</v>
      </c>
      <c r="I440"/>
    </row>
    <row r="441" spans="1:9">
      <c r="A441" t="s">
        <v>919</v>
      </c>
      <c r="B441" t="s">
        <v>1568</v>
      </c>
      <c r="C441" t="s">
        <v>479</v>
      </c>
      <c r="D441" t="s">
        <v>419</v>
      </c>
      <c r="I441"/>
    </row>
    <row r="442" spans="1:9">
      <c r="A442" t="s">
        <v>820</v>
      </c>
      <c r="B442" t="s">
        <v>1569</v>
      </c>
      <c r="C442" t="s">
        <v>476</v>
      </c>
      <c r="D442" t="s">
        <v>420</v>
      </c>
      <c r="I442"/>
    </row>
    <row r="443" spans="1:9">
      <c r="A443" t="s">
        <v>821</v>
      </c>
      <c r="B443" t="s">
        <v>1570</v>
      </c>
      <c r="C443" t="s">
        <v>476</v>
      </c>
      <c r="D443" t="s">
        <v>420</v>
      </c>
      <c r="I443"/>
    </row>
    <row r="444" spans="1:9">
      <c r="A444" t="s">
        <v>676</v>
      </c>
      <c r="B444" t="s">
        <v>1571</v>
      </c>
      <c r="C444" t="s">
        <v>476</v>
      </c>
      <c r="D444" t="s">
        <v>2106</v>
      </c>
      <c r="I444"/>
    </row>
    <row r="445" spans="1:9">
      <c r="A445" t="s">
        <v>57</v>
      </c>
      <c r="B445" t="s">
        <v>1572</v>
      </c>
      <c r="C445" t="s">
        <v>476</v>
      </c>
      <c r="D445" t="s">
        <v>2106</v>
      </c>
      <c r="I445"/>
    </row>
    <row r="446" spans="1:9">
      <c r="A446" t="s">
        <v>920</v>
      </c>
      <c r="B446" t="s">
        <v>1573</v>
      </c>
      <c r="C446" t="s">
        <v>476</v>
      </c>
      <c r="D446" t="s">
        <v>2106</v>
      </c>
      <c r="I446"/>
    </row>
    <row r="447" spans="1:9">
      <c r="A447" t="s">
        <v>73</v>
      </c>
      <c r="B447" t="s">
        <v>1574</v>
      </c>
      <c r="C447" t="s">
        <v>476</v>
      </c>
      <c r="D447" t="s">
        <v>420</v>
      </c>
      <c r="I447"/>
    </row>
    <row r="448" spans="1:9">
      <c r="A448" t="s">
        <v>565</v>
      </c>
      <c r="B448" t="s">
        <v>1575</v>
      </c>
      <c r="C448" t="s">
        <v>476</v>
      </c>
      <c r="D448" t="s">
        <v>420</v>
      </c>
      <c r="I448"/>
    </row>
    <row r="449" spans="1:9">
      <c r="A449" t="s">
        <v>921</v>
      </c>
      <c r="B449" t="s">
        <v>1576</v>
      </c>
      <c r="C449" t="s">
        <v>476</v>
      </c>
      <c r="D449" t="s">
        <v>423</v>
      </c>
      <c r="I449"/>
    </row>
    <row r="450" spans="1:9">
      <c r="A450" t="s">
        <v>2384</v>
      </c>
      <c r="B450" t="s">
        <v>2385</v>
      </c>
      <c r="C450" t="s">
        <v>476</v>
      </c>
      <c r="D450" t="s">
        <v>2105</v>
      </c>
      <c r="I450"/>
    </row>
    <row r="451" spans="1:9">
      <c r="A451" t="s">
        <v>757</v>
      </c>
      <c r="B451" t="s">
        <v>1577</v>
      </c>
      <c r="C451" t="s">
        <v>476</v>
      </c>
      <c r="D451" t="s">
        <v>2105</v>
      </c>
      <c r="I451"/>
    </row>
    <row r="452" spans="1:9">
      <c r="A452" t="s">
        <v>2386</v>
      </c>
      <c r="B452" t="s">
        <v>2387</v>
      </c>
      <c r="C452" t="s">
        <v>476</v>
      </c>
      <c r="D452" t="s">
        <v>2105</v>
      </c>
      <c r="I452"/>
    </row>
    <row r="453" spans="1:9">
      <c r="A453" t="s">
        <v>416</v>
      </c>
      <c r="B453" t="s">
        <v>1578</v>
      </c>
      <c r="C453" t="s">
        <v>476</v>
      </c>
      <c r="D453" t="s">
        <v>2105</v>
      </c>
      <c r="I453"/>
    </row>
    <row r="454" spans="1:9">
      <c r="A454" t="s">
        <v>307</v>
      </c>
      <c r="B454" t="s">
        <v>1579</v>
      </c>
      <c r="C454" t="s">
        <v>476</v>
      </c>
      <c r="D454" t="s">
        <v>2110</v>
      </c>
      <c r="I454"/>
    </row>
    <row r="455" spans="1:9">
      <c r="A455" t="s">
        <v>308</v>
      </c>
      <c r="B455" t="s">
        <v>1580</v>
      </c>
      <c r="C455" t="s">
        <v>476</v>
      </c>
      <c r="D455" t="s">
        <v>2110</v>
      </c>
      <c r="I455"/>
    </row>
    <row r="456" spans="1:9">
      <c r="A456" t="s">
        <v>309</v>
      </c>
      <c r="B456" t="s">
        <v>1581</v>
      </c>
      <c r="C456" t="s">
        <v>476</v>
      </c>
      <c r="D456" t="s">
        <v>2110</v>
      </c>
      <c r="I456"/>
    </row>
    <row r="457" spans="1:9">
      <c r="A457" t="s">
        <v>364</v>
      </c>
      <c r="B457" t="s">
        <v>1582</v>
      </c>
      <c r="C457" t="s">
        <v>476</v>
      </c>
      <c r="D457" t="s">
        <v>2105</v>
      </c>
      <c r="I457"/>
    </row>
    <row r="458" spans="1:9">
      <c r="A458" t="s">
        <v>365</v>
      </c>
      <c r="B458" t="s">
        <v>1583</v>
      </c>
      <c r="C458" t="s">
        <v>476</v>
      </c>
      <c r="D458" t="s">
        <v>2106</v>
      </c>
      <c r="I458"/>
    </row>
    <row r="459" spans="1:9">
      <c r="A459" t="s">
        <v>1200</v>
      </c>
      <c r="B459" t="s">
        <v>1584</v>
      </c>
      <c r="C459" t="s">
        <v>479</v>
      </c>
      <c r="D459" t="s">
        <v>480</v>
      </c>
      <c r="I459"/>
    </row>
    <row r="460" spans="1:9">
      <c r="A460" t="s">
        <v>2388</v>
      </c>
      <c r="B460" t="s">
        <v>2389</v>
      </c>
      <c r="C460" t="s">
        <v>476</v>
      </c>
      <c r="D460" t="s">
        <v>2105</v>
      </c>
      <c r="I460"/>
    </row>
    <row r="461" spans="1:9">
      <c r="A461" t="s">
        <v>366</v>
      </c>
      <c r="B461" t="s">
        <v>1585</v>
      </c>
      <c r="C461" t="s">
        <v>476</v>
      </c>
      <c r="D461" t="s">
        <v>420</v>
      </c>
      <c r="I461"/>
    </row>
    <row r="462" spans="1:9">
      <c r="A462" t="s">
        <v>367</v>
      </c>
      <c r="B462" t="s">
        <v>1586</v>
      </c>
      <c r="C462" t="s">
        <v>476</v>
      </c>
      <c r="D462" t="s">
        <v>420</v>
      </c>
      <c r="I462"/>
    </row>
    <row r="463" spans="1:9">
      <c r="A463" t="s">
        <v>1120</v>
      </c>
      <c r="B463" t="s">
        <v>1587</v>
      </c>
      <c r="C463" t="s">
        <v>476</v>
      </c>
      <c r="D463" t="s">
        <v>420</v>
      </c>
      <c r="I463"/>
    </row>
    <row r="464" spans="1:9">
      <c r="A464" t="s">
        <v>599</v>
      </c>
      <c r="B464" t="s">
        <v>1588</v>
      </c>
      <c r="C464" t="s">
        <v>476</v>
      </c>
      <c r="D464" t="s">
        <v>420</v>
      </c>
      <c r="I464"/>
    </row>
    <row r="465" spans="1:9">
      <c r="A465" t="s">
        <v>600</v>
      </c>
      <c r="B465" t="s">
        <v>1589</v>
      </c>
      <c r="C465" t="s">
        <v>476</v>
      </c>
      <c r="D465" t="s">
        <v>420</v>
      </c>
      <c r="I465"/>
    </row>
    <row r="466" spans="1:9">
      <c r="A466" t="s">
        <v>2390</v>
      </c>
      <c r="B466" t="s">
        <v>2391</v>
      </c>
      <c r="C466" t="s">
        <v>476</v>
      </c>
      <c r="D466" t="s">
        <v>2106</v>
      </c>
      <c r="I466"/>
    </row>
    <row r="467" spans="1:9">
      <c r="A467" t="s">
        <v>2392</v>
      </c>
      <c r="B467" t="s">
        <v>2393</v>
      </c>
      <c r="C467" t="s">
        <v>476</v>
      </c>
      <c r="D467" t="s">
        <v>2106</v>
      </c>
      <c r="I467"/>
    </row>
    <row r="468" spans="1:9">
      <c r="A468" t="s">
        <v>368</v>
      </c>
      <c r="B468" t="s">
        <v>1590</v>
      </c>
      <c r="C468" t="s">
        <v>476</v>
      </c>
      <c r="D468" t="s">
        <v>2105</v>
      </c>
      <c r="I468"/>
    </row>
    <row r="469" spans="1:9">
      <c r="A469" t="s">
        <v>369</v>
      </c>
      <c r="B469" t="s">
        <v>1591</v>
      </c>
      <c r="C469" t="s">
        <v>476</v>
      </c>
      <c r="D469" t="s">
        <v>2105</v>
      </c>
      <c r="I469"/>
    </row>
    <row r="470" spans="1:9">
      <c r="A470" t="s">
        <v>370</v>
      </c>
      <c r="B470" t="s">
        <v>1592</v>
      </c>
      <c r="C470" t="s">
        <v>476</v>
      </c>
      <c r="D470" t="s">
        <v>2105</v>
      </c>
      <c r="I470"/>
    </row>
    <row r="471" spans="1:9">
      <c r="A471" t="s">
        <v>2542</v>
      </c>
      <c r="B471" t="s">
        <v>2600</v>
      </c>
      <c r="C471" t="s">
        <v>476</v>
      </c>
      <c r="D471" t="s">
        <v>2105</v>
      </c>
      <c r="I471"/>
    </row>
    <row r="472" spans="1:9">
      <c r="A472" t="s">
        <v>1016</v>
      </c>
      <c r="B472" t="s">
        <v>1593</v>
      </c>
      <c r="C472" t="s">
        <v>476</v>
      </c>
      <c r="D472" t="s">
        <v>2105</v>
      </c>
      <c r="I472"/>
    </row>
    <row r="473" spans="1:9">
      <c r="A473" t="s">
        <v>1017</v>
      </c>
      <c r="B473" t="s">
        <v>1594</v>
      </c>
      <c r="C473" t="s">
        <v>476</v>
      </c>
      <c r="D473" t="s">
        <v>2105</v>
      </c>
      <c r="I473"/>
    </row>
    <row r="474" spans="1:9">
      <c r="A474" t="s">
        <v>371</v>
      </c>
      <c r="B474" t="s">
        <v>1595</v>
      </c>
      <c r="C474" t="s">
        <v>476</v>
      </c>
      <c r="D474" t="s">
        <v>2105</v>
      </c>
      <c r="I474"/>
    </row>
    <row r="475" spans="1:9">
      <c r="A475" t="s">
        <v>372</v>
      </c>
      <c r="B475" t="s">
        <v>1596</v>
      </c>
      <c r="C475" t="s">
        <v>476</v>
      </c>
      <c r="D475" t="s">
        <v>2105</v>
      </c>
      <c r="I475"/>
    </row>
    <row r="476" spans="1:9">
      <c r="A476" t="s">
        <v>1018</v>
      </c>
      <c r="B476" t="s">
        <v>1597</v>
      </c>
      <c r="C476" t="s">
        <v>476</v>
      </c>
      <c r="D476" t="s">
        <v>2105</v>
      </c>
      <c r="I476"/>
    </row>
    <row r="477" spans="1:9">
      <c r="A477" t="s">
        <v>373</v>
      </c>
      <c r="B477" t="s">
        <v>1598</v>
      </c>
      <c r="C477" t="s">
        <v>479</v>
      </c>
      <c r="D477" t="s">
        <v>420</v>
      </c>
      <c r="I477"/>
    </row>
    <row r="478" spans="1:9">
      <c r="A478" t="s">
        <v>566</v>
      </c>
      <c r="B478" t="s">
        <v>1599</v>
      </c>
      <c r="C478" t="s">
        <v>476</v>
      </c>
      <c r="D478" t="s">
        <v>2106</v>
      </c>
      <c r="I478"/>
    </row>
    <row r="479" spans="1:9">
      <c r="A479" t="s">
        <v>374</v>
      </c>
      <c r="B479" t="s">
        <v>374</v>
      </c>
      <c r="C479" t="s">
        <v>476</v>
      </c>
      <c r="D479" t="s">
        <v>2106</v>
      </c>
      <c r="I479"/>
    </row>
    <row r="480" spans="1:9">
      <c r="A480" t="s">
        <v>2543</v>
      </c>
      <c r="B480" t="s">
        <v>2601</v>
      </c>
      <c r="C480" t="s">
        <v>479</v>
      </c>
      <c r="D480" t="s">
        <v>420</v>
      </c>
      <c r="I480"/>
    </row>
    <row r="481" spans="1:9">
      <c r="A481" t="s">
        <v>2394</v>
      </c>
      <c r="B481" t="s">
        <v>2395</v>
      </c>
      <c r="C481" t="s">
        <v>479</v>
      </c>
      <c r="D481" t="s">
        <v>420</v>
      </c>
      <c r="I481"/>
    </row>
    <row r="482" spans="1:9">
      <c r="A482" t="s">
        <v>567</v>
      </c>
      <c r="B482" t="s">
        <v>1600</v>
      </c>
      <c r="C482" t="s">
        <v>476</v>
      </c>
      <c r="D482" t="s">
        <v>2110</v>
      </c>
      <c r="I482"/>
    </row>
    <row r="483" spans="1:9">
      <c r="A483" t="s">
        <v>922</v>
      </c>
      <c r="B483" t="s">
        <v>1601</v>
      </c>
      <c r="C483" t="s">
        <v>479</v>
      </c>
      <c r="D483" t="s">
        <v>480</v>
      </c>
      <c r="I483"/>
    </row>
    <row r="484" spans="1:9">
      <c r="A484" t="s">
        <v>325</v>
      </c>
      <c r="B484" t="s">
        <v>1602</v>
      </c>
      <c r="C484" t="s">
        <v>479</v>
      </c>
      <c r="D484" t="s">
        <v>480</v>
      </c>
      <c r="I484"/>
    </row>
    <row r="485" spans="1:9">
      <c r="A485" t="s">
        <v>326</v>
      </c>
      <c r="B485" t="s">
        <v>1603</v>
      </c>
      <c r="C485" t="s">
        <v>479</v>
      </c>
      <c r="D485" t="s">
        <v>480</v>
      </c>
      <c r="I485"/>
    </row>
    <row r="486" spans="1:9">
      <c r="A486" t="s">
        <v>327</v>
      </c>
      <c r="B486" t="s">
        <v>1604</v>
      </c>
      <c r="C486" t="s">
        <v>479</v>
      </c>
      <c r="D486" t="s">
        <v>480</v>
      </c>
      <c r="I486"/>
    </row>
    <row r="487" spans="1:9">
      <c r="A487" t="s">
        <v>328</v>
      </c>
      <c r="B487" t="s">
        <v>1605</v>
      </c>
      <c r="C487" t="s">
        <v>479</v>
      </c>
      <c r="D487" t="s">
        <v>480</v>
      </c>
      <c r="I487"/>
    </row>
    <row r="488" spans="1:9">
      <c r="A488" t="s">
        <v>329</v>
      </c>
      <c r="B488" t="s">
        <v>2141</v>
      </c>
      <c r="C488" t="s">
        <v>479</v>
      </c>
      <c r="D488" t="s">
        <v>480</v>
      </c>
      <c r="I488"/>
    </row>
    <row r="489" spans="1:9">
      <c r="A489" t="s">
        <v>2303</v>
      </c>
      <c r="B489" t="s">
        <v>2304</v>
      </c>
      <c r="C489" t="s">
        <v>479</v>
      </c>
      <c r="D489" t="s">
        <v>480</v>
      </c>
      <c r="I489"/>
    </row>
    <row r="490" spans="1:9">
      <c r="A490" t="s">
        <v>330</v>
      </c>
      <c r="B490" t="s">
        <v>1606</v>
      </c>
      <c r="C490" t="s">
        <v>479</v>
      </c>
      <c r="D490" t="s">
        <v>480</v>
      </c>
      <c r="I490"/>
    </row>
    <row r="491" spans="1:9">
      <c r="A491" t="s">
        <v>923</v>
      </c>
      <c r="B491" t="s">
        <v>1607</v>
      </c>
      <c r="C491" t="s">
        <v>479</v>
      </c>
      <c r="D491" t="s">
        <v>420</v>
      </c>
      <c r="I491"/>
    </row>
    <row r="492" spans="1:9">
      <c r="A492" t="s">
        <v>822</v>
      </c>
      <c r="B492" t="s">
        <v>1608</v>
      </c>
      <c r="C492" t="s">
        <v>476</v>
      </c>
      <c r="D492" t="s">
        <v>420</v>
      </c>
      <c r="I492"/>
    </row>
    <row r="493" spans="1:9">
      <c r="A493" t="s">
        <v>823</v>
      </c>
      <c r="B493" t="s">
        <v>1609</v>
      </c>
      <c r="C493" t="s">
        <v>476</v>
      </c>
      <c r="D493" t="s">
        <v>420</v>
      </c>
      <c r="I493"/>
    </row>
    <row r="494" spans="1:9">
      <c r="A494" t="s">
        <v>601</v>
      </c>
      <c r="B494" t="s">
        <v>1610</v>
      </c>
      <c r="C494" t="s">
        <v>476</v>
      </c>
      <c r="D494" t="s">
        <v>2109</v>
      </c>
      <c r="I494"/>
    </row>
    <row r="495" spans="1:9">
      <c r="A495" t="s">
        <v>824</v>
      </c>
      <c r="B495" t="s">
        <v>1611</v>
      </c>
      <c r="C495" t="s">
        <v>476</v>
      </c>
      <c r="D495" t="s">
        <v>2109</v>
      </c>
      <c r="I495"/>
    </row>
    <row r="496" spans="1:9">
      <c r="A496" t="s">
        <v>681</v>
      </c>
      <c r="B496" t="s">
        <v>1612</v>
      </c>
      <c r="C496" t="s">
        <v>476</v>
      </c>
      <c r="D496" t="s">
        <v>2105</v>
      </c>
      <c r="I496"/>
    </row>
    <row r="497" spans="1:9">
      <c r="A497" t="s">
        <v>49</v>
      </c>
      <c r="B497" t="s">
        <v>1613</v>
      </c>
      <c r="C497" t="s">
        <v>476</v>
      </c>
      <c r="D497" t="s">
        <v>420</v>
      </c>
      <c r="I497"/>
    </row>
    <row r="498" spans="1:9">
      <c r="A498" t="s">
        <v>50</v>
      </c>
      <c r="B498" t="s">
        <v>1614</v>
      </c>
      <c r="C498" t="s">
        <v>476</v>
      </c>
      <c r="D498" t="s">
        <v>2110</v>
      </c>
      <c r="I498"/>
    </row>
    <row r="499" spans="1:9">
      <c r="A499" t="s">
        <v>303</v>
      </c>
      <c r="B499" t="s">
        <v>1615</v>
      </c>
      <c r="C499" t="s">
        <v>479</v>
      </c>
      <c r="D499" t="s">
        <v>480</v>
      </c>
      <c r="I499"/>
    </row>
    <row r="500" spans="1:9">
      <c r="A500" t="s">
        <v>304</v>
      </c>
      <c r="B500" t="s">
        <v>1616</v>
      </c>
      <c r="C500" t="s">
        <v>479</v>
      </c>
      <c r="D500" t="s">
        <v>480</v>
      </c>
      <c r="I500"/>
    </row>
    <row r="501" spans="1:9">
      <c r="A501" t="s">
        <v>305</v>
      </c>
      <c r="B501" t="s">
        <v>1617</v>
      </c>
      <c r="C501" t="s">
        <v>479</v>
      </c>
      <c r="D501" t="s">
        <v>480</v>
      </c>
      <c r="I501"/>
    </row>
    <row r="502" spans="1:9">
      <c r="A502" t="s">
        <v>825</v>
      </c>
      <c r="B502" t="s">
        <v>1618</v>
      </c>
      <c r="C502" t="s">
        <v>476</v>
      </c>
      <c r="D502" t="s">
        <v>2110</v>
      </c>
      <c r="I502"/>
    </row>
    <row r="503" spans="1:9">
      <c r="A503" t="s">
        <v>758</v>
      </c>
      <c r="B503" t="s">
        <v>1619</v>
      </c>
      <c r="C503" t="s">
        <v>476</v>
      </c>
      <c r="D503" t="s">
        <v>420</v>
      </c>
      <c r="I503"/>
    </row>
    <row r="504" spans="1:9">
      <c r="A504" t="s">
        <v>2396</v>
      </c>
      <c r="B504" t="s">
        <v>2397</v>
      </c>
      <c r="C504" t="s">
        <v>476</v>
      </c>
      <c r="D504" t="s">
        <v>2105</v>
      </c>
      <c r="I504"/>
    </row>
    <row r="505" spans="1:9">
      <c r="A505" t="s">
        <v>924</v>
      </c>
      <c r="B505" t="s">
        <v>1620</v>
      </c>
      <c r="C505" t="s">
        <v>479</v>
      </c>
      <c r="D505" t="s">
        <v>420</v>
      </c>
      <c r="I505"/>
    </row>
    <row r="506" spans="1:9">
      <c r="A506" t="s">
        <v>925</v>
      </c>
      <c r="B506" t="s">
        <v>1621</v>
      </c>
      <c r="C506" t="s">
        <v>479</v>
      </c>
      <c r="D506" t="s">
        <v>420</v>
      </c>
      <c r="I506"/>
    </row>
    <row r="507" spans="1:9">
      <c r="A507" t="s">
        <v>926</v>
      </c>
      <c r="B507" t="s">
        <v>1622</v>
      </c>
      <c r="C507" t="s">
        <v>479</v>
      </c>
      <c r="D507" t="s">
        <v>420</v>
      </c>
      <c r="I507"/>
    </row>
    <row r="508" spans="1:9">
      <c r="A508" t="s">
        <v>2305</v>
      </c>
      <c r="B508" t="s">
        <v>2306</v>
      </c>
      <c r="C508" t="s">
        <v>479</v>
      </c>
      <c r="D508" t="s">
        <v>610</v>
      </c>
      <c r="I508"/>
    </row>
    <row r="509" spans="1:9">
      <c r="A509" t="s">
        <v>759</v>
      </c>
      <c r="B509" t="s">
        <v>1623</v>
      </c>
      <c r="C509" t="s">
        <v>479</v>
      </c>
      <c r="D509" t="s">
        <v>610</v>
      </c>
      <c r="I509"/>
    </row>
    <row r="510" spans="1:9">
      <c r="A510" t="s">
        <v>1019</v>
      </c>
      <c r="B510" t="s">
        <v>1624</v>
      </c>
      <c r="C510" t="s">
        <v>479</v>
      </c>
      <c r="D510" t="s">
        <v>610</v>
      </c>
      <c r="I510"/>
    </row>
    <row r="511" spans="1:9">
      <c r="A511" t="s">
        <v>1121</v>
      </c>
      <c r="B511" t="s">
        <v>1625</v>
      </c>
      <c r="C511" t="s">
        <v>479</v>
      </c>
      <c r="D511" t="s">
        <v>610</v>
      </c>
      <c r="I511"/>
    </row>
    <row r="512" spans="1:9">
      <c r="A512" t="s">
        <v>641</v>
      </c>
      <c r="B512" t="s">
        <v>1626</v>
      </c>
      <c r="C512" t="s">
        <v>479</v>
      </c>
      <c r="D512" t="s">
        <v>420</v>
      </c>
      <c r="I512"/>
    </row>
    <row r="513" spans="1:9">
      <c r="A513" t="s">
        <v>826</v>
      </c>
      <c r="B513" t="s">
        <v>2398</v>
      </c>
      <c r="C513" t="s">
        <v>479</v>
      </c>
      <c r="D513" t="s">
        <v>420</v>
      </c>
      <c r="I513"/>
    </row>
    <row r="514" spans="1:9">
      <c r="A514" t="s">
        <v>2544</v>
      </c>
      <c r="B514" t="s">
        <v>2602</v>
      </c>
      <c r="C514" t="s">
        <v>479</v>
      </c>
      <c r="D514" t="s">
        <v>420</v>
      </c>
      <c r="I514"/>
    </row>
    <row r="515" spans="1:9">
      <c r="A515" t="s">
        <v>827</v>
      </c>
      <c r="B515" t="s">
        <v>1627</v>
      </c>
      <c r="C515" t="s">
        <v>476</v>
      </c>
      <c r="D515" t="s">
        <v>2105</v>
      </c>
      <c r="I515"/>
    </row>
    <row r="516" spans="1:9">
      <c r="A516" t="s">
        <v>2399</v>
      </c>
      <c r="B516" t="s">
        <v>2400</v>
      </c>
      <c r="C516" t="s">
        <v>479</v>
      </c>
      <c r="D516" t="s">
        <v>480</v>
      </c>
      <c r="I516"/>
    </row>
    <row r="517" spans="1:9">
      <c r="A517" t="s">
        <v>2545</v>
      </c>
      <c r="B517" t="s">
        <v>2603</v>
      </c>
      <c r="C517" t="s">
        <v>479</v>
      </c>
      <c r="D517" t="s">
        <v>480</v>
      </c>
      <c r="I517"/>
    </row>
    <row r="518" spans="1:9">
      <c r="A518" t="s">
        <v>2546</v>
      </c>
      <c r="B518" t="s">
        <v>2604</v>
      </c>
      <c r="C518" t="s">
        <v>479</v>
      </c>
      <c r="D518" t="s">
        <v>480</v>
      </c>
      <c r="I518"/>
    </row>
    <row r="519" spans="1:9">
      <c r="A519" t="s">
        <v>2547</v>
      </c>
      <c r="B519" t="s">
        <v>2605</v>
      </c>
      <c r="C519" t="s">
        <v>479</v>
      </c>
      <c r="D519" t="s">
        <v>480</v>
      </c>
      <c r="I519"/>
    </row>
    <row r="520" spans="1:9">
      <c r="A520" t="s">
        <v>2548</v>
      </c>
      <c r="B520" t="s">
        <v>2606</v>
      </c>
      <c r="C520" t="s">
        <v>479</v>
      </c>
      <c r="D520" t="s">
        <v>480</v>
      </c>
      <c r="I520"/>
    </row>
    <row r="521" spans="1:9">
      <c r="A521" t="s">
        <v>760</v>
      </c>
      <c r="B521" t="s">
        <v>1628</v>
      </c>
      <c r="C521" t="s">
        <v>476</v>
      </c>
      <c r="D521" t="s">
        <v>2105</v>
      </c>
      <c r="I521"/>
    </row>
    <row r="522" spans="1:9">
      <c r="A522" t="s">
        <v>2549</v>
      </c>
      <c r="B522" t="s">
        <v>2607</v>
      </c>
      <c r="C522" t="s">
        <v>479</v>
      </c>
      <c r="D522" t="s">
        <v>610</v>
      </c>
      <c r="I522"/>
    </row>
    <row r="523" spans="1:9">
      <c r="A523" t="s">
        <v>2550</v>
      </c>
      <c r="B523" t="s">
        <v>2608</v>
      </c>
      <c r="C523" t="s">
        <v>479</v>
      </c>
      <c r="D523" t="s">
        <v>610</v>
      </c>
      <c r="I523"/>
    </row>
    <row r="524" spans="1:9">
      <c r="A524" t="s">
        <v>927</v>
      </c>
      <c r="B524" t="s">
        <v>1629</v>
      </c>
      <c r="C524" t="s">
        <v>476</v>
      </c>
      <c r="D524" t="s">
        <v>2109</v>
      </c>
      <c r="I524"/>
    </row>
    <row r="525" spans="1:9">
      <c r="A525" t="s">
        <v>642</v>
      </c>
      <c r="B525" t="s">
        <v>1630</v>
      </c>
      <c r="C525" t="s">
        <v>476</v>
      </c>
      <c r="D525" t="s">
        <v>423</v>
      </c>
      <c r="I525"/>
    </row>
    <row r="526" spans="1:9">
      <c r="A526" t="s">
        <v>405</v>
      </c>
      <c r="B526" t="s">
        <v>1631</v>
      </c>
      <c r="C526" t="s">
        <v>476</v>
      </c>
      <c r="D526" t="s">
        <v>2106</v>
      </c>
      <c r="I526"/>
    </row>
    <row r="527" spans="1:9">
      <c r="A527" t="s">
        <v>406</v>
      </c>
      <c r="B527" t="s">
        <v>1632</v>
      </c>
      <c r="C527" t="s">
        <v>476</v>
      </c>
      <c r="D527" t="s">
        <v>2105</v>
      </c>
      <c r="I527"/>
    </row>
    <row r="528" spans="1:9">
      <c r="A528" t="s">
        <v>1020</v>
      </c>
      <c r="B528" t="s">
        <v>1633</v>
      </c>
      <c r="C528" t="s">
        <v>476</v>
      </c>
      <c r="D528" t="s">
        <v>2105</v>
      </c>
      <c r="I528"/>
    </row>
    <row r="529" spans="1:9">
      <c r="A529" t="s">
        <v>1021</v>
      </c>
      <c r="B529" t="s">
        <v>1634</v>
      </c>
      <c r="C529" t="s">
        <v>476</v>
      </c>
      <c r="D529" t="s">
        <v>2105</v>
      </c>
      <c r="I529"/>
    </row>
    <row r="530" spans="1:9">
      <c r="A530" t="s">
        <v>1022</v>
      </c>
      <c r="B530" t="s">
        <v>1635</v>
      </c>
      <c r="C530" t="s">
        <v>476</v>
      </c>
      <c r="D530" t="s">
        <v>2108</v>
      </c>
      <c r="I530"/>
    </row>
    <row r="531" spans="1:9">
      <c r="A531" t="s">
        <v>1076</v>
      </c>
      <c r="B531" t="s">
        <v>1636</v>
      </c>
      <c r="C531" t="s">
        <v>476</v>
      </c>
      <c r="D531" t="s">
        <v>420</v>
      </c>
      <c r="I531"/>
    </row>
    <row r="532" spans="1:9">
      <c r="A532" t="s">
        <v>407</v>
      </c>
      <c r="B532" t="s">
        <v>1637</v>
      </c>
      <c r="C532" t="s">
        <v>479</v>
      </c>
      <c r="D532" t="s">
        <v>420</v>
      </c>
      <c r="I532"/>
    </row>
    <row r="533" spans="1:9">
      <c r="A533" t="s">
        <v>408</v>
      </c>
      <c r="B533" t="s">
        <v>1638</v>
      </c>
      <c r="C533" t="s">
        <v>476</v>
      </c>
      <c r="D533" t="s">
        <v>2105</v>
      </c>
      <c r="I533"/>
    </row>
    <row r="534" spans="1:9">
      <c r="A534" t="s">
        <v>409</v>
      </c>
      <c r="B534" t="s">
        <v>1639</v>
      </c>
      <c r="C534" t="s">
        <v>476</v>
      </c>
      <c r="D534" t="s">
        <v>2105</v>
      </c>
      <c r="I534"/>
    </row>
    <row r="535" spans="1:9">
      <c r="A535" t="s">
        <v>166</v>
      </c>
      <c r="B535" t="s">
        <v>1640</v>
      </c>
      <c r="C535" t="s">
        <v>476</v>
      </c>
      <c r="D535" t="s">
        <v>423</v>
      </c>
      <c r="I535"/>
    </row>
    <row r="536" spans="1:9">
      <c r="A536" t="s">
        <v>1023</v>
      </c>
      <c r="B536" t="s">
        <v>1641</v>
      </c>
      <c r="C536" t="s">
        <v>479</v>
      </c>
      <c r="D536" t="s">
        <v>420</v>
      </c>
      <c r="I536"/>
    </row>
    <row r="537" spans="1:9">
      <c r="A537" t="s">
        <v>1024</v>
      </c>
      <c r="B537" t="s">
        <v>1642</v>
      </c>
      <c r="C537" t="s">
        <v>479</v>
      </c>
      <c r="D537" t="s">
        <v>420</v>
      </c>
      <c r="I537"/>
    </row>
    <row r="538" spans="1:9">
      <c r="A538" t="s">
        <v>761</v>
      </c>
      <c r="B538" t="s">
        <v>1643</v>
      </c>
      <c r="C538" t="s">
        <v>476</v>
      </c>
      <c r="D538" t="s">
        <v>2105</v>
      </c>
      <c r="I538"/>
    </row>
    <row r="539" spans="1:9">
      <c r="A539" t="s">
        <v>762</v>
      </c>
      <c r="B539" t="s">
        <v>1644</v>
      </c>
      <c r="C539" t="s">
        <v>476</v>
      </c>
      <c r="D539" t="s">
        <v>2105</v>
      </c>
      <c r="I539"/>
    </row>
    <row r="540" spans="1:9">
      <c r="A540" t="s">
        <v>410</v>
      </c>
      <c r="B540" t="s">
        <v>1645</v>
      </c>
      <c r="C540" t="s">
        <v>476</v>
      </c>
      <c r="D540" t="s">
        <v>420</v>
      </c>
      <c r="I540"/>
    </row>
    <row r="541" spans="1:9">
      <c r="A541" t="s">
        <v>828</v>
      </c>
      <c r="B541" t="s">
        <v>1646</v>
      </c>
      <c r="C541" t="s">
        <v>476</v>
      </c>
      <c r="D541" t="s">
        <v>2105</v>
      </c>
      <c r="I541"/>
    </row>
    <row r="542" spans="1:9">
      <c r="A542" t="s">
        <v>2401</v>
      </c>
      <c r="B542" t="s">
        <v>2402</v>
      </c>
      <c r="C542" t="s">
        <v>479</v>
      </c>
      <c r="D542" t="s">
        <v>420</v>
      </c>
      <c r="I542"/>
    </row>
    <row r="543" spans="1:9">
      <c r="A543" t="s">
        <v>469</v>
      </c>
      <c r="B543" t="s">
        <v>2403</v>
      </c>
      <c r="C543" t="s">
        <v>476</v>
      </c>
      <c r="D543" t="s">
        <v>420</v>
      </c>
      <c r="I543"/>
    </row>
    <row r="544" spans="1:9">
      <c r="A544" t="s">
        <v>2258</v>
      </c>
      <c r="B544" t="s">
        <v>2307</v>
      </c>
      <c r="C544" t="s">
        <v>479</v>
      </c>
      <c r="D544" t="s">
        <v>610</v>
      </c>
      <c r="I544"/>
    </row>
    <row r="545" spans="1:9">
      <c r="A545" t="s">
        <v>518</v>
      </c>
      <c r="B545" t="s">
        <v>1647</v>
      </c>
      <c r="C545" t="s">
        <v>479</v>
      </c>
      <c r="D545" t="s">
        <v>480</v>
      </c>
      <c r="I545"/>
    </row>
    <row r="546" spans="1:9">
      <c r="A546" t="s">
        <v>568</v>
      </c>
      <c r="B546" t="s">
        <v>1648</v>
      </c>
      <c r="C546" t="s">
        <v>479</v>
      </c>
      <c r="D546" t="s">
        <v>610</v>
      </c>
      <c r="I546"/>
    </row>
    <row r="547" spans="1:9">
      <c r="A547" t="s">
        <v>569</v>
      </c>
      <c r="B547" t="s">
        <v>1649</v>
      </c>
      <c r="C547" t="s">
        <v>479</v>
      </c>
      <c r="D547" t="s">
        <v>610</v>
      </c>
      <c r="I547"/>
    </row>
    <row r="548" spans="1:9">
      <c r="A548" t="s">
        <v>829</v>
      </c>
      <c r="B548" t="s">
        <v>1650</v>
      </c>
      <c r="C548" t="s">
        <v>476</v>
      </c>
      <c r="D548" t="s">
        <v>2108</v>
      </c>
      <c r="I548"/>
    </row>
    <row r="549" spans="1:9">
      <c r="A549" t="s">
        <v>1177</v>
      </c>
      <c r="B549" t="s">
        <v>1651</v>
      </c>
      <c r="C549" t="s">
        <v>476</v>
      </c>
      <c r="D549" t="s">
        <v>2108</v>
      </c>
      <c r="I549"/>
    </row>
    <row r="550" spans="1:9">
      <c r="A550" t="s">
        <v>1025</v>
      </c>
      <c r="B550" t="s">
        <v>1652</v>
      </c>
      <c r="C550" t="s">
        <v>476</v>
      </c>
      <c r="D550" t="s">
        <v>2108</v>
      </c>
      <c r="I550"/>
    </row>
    <row r="551" spans="1:9">
      <c r="A551" t="s">
        <v>1026</v>
      </c>
      <c r="B551" t="s">
        <v>1653</v>
      </c>
      <c r="C551" t="s">
        <v>476</v>
      </c>
      <c r="D551" t="s">
        <v>2108</v>
      </c>
      <c r="I551"/>
    </row>
    <row r="552" spans="1:9">
      <c r="A552" t="s">
        <v>1027</v>
      </c>
      <c r="B552" t="s">
        <v>1654</v>
      </c>
      <c r="C552" t="s">
        <v>476</v>
      </c>
      <c r="D552" t="s">
        <v>2108</v>
      </c>
      <c r="I552"/>
    </row>
    <row r="553" spans="1:9">
      <c r="A553" t="s">
        <v>470</v>
      </c>
      <c r="B553" t="s">
        <v>1655</v>
      </c>
      <c r="C553" t="s">
        <v>476</v>
      </c>
      <c r="D553" t="s">
        <v>420</v>
      </c>
      <c r="I553"/>
    </row>
    <row r="554" spans="1:9">
      <c r="A554" t="s">
        <v>471</v>
      </c>
      <c r="B554" t="s">
        <v>1656</v>
      </c>
      <c r="C554" t="s">
        <v>476</v>
      </c>
      <c r="D554" t="s">
        <v>420</v>
      </c>
      <c r="I554"/>
    </row>
    <row r="555" spans="1:9">
      <c r="A555" t="s">
        <v>472</v>
      </c>
      <c r="B555" t="s">
        <v>1657</v>
      </c>
      <c r="C555" t="s">
        <v>476</v>
      </c>
      <c r="D555" t="s">
        <v>420</v>
      </c>
      <c r="I555"/>
    </row>
    <row r="556" spans="1:9">
      <c r="A556" t="s">
        <v>473</v>
      </c>
      <c r="B556" t="s">
        <v>1658</v>
      </c>
      <c r="C556" t="s">
        <v>476</v>
      </c>
      <c r="D556" t="s">
        <v>420</v>
      </c>
      <c r="I556"/>
    </row>
    <row r="557" spans="1:9">
      <c r="A557" t="s">
        <v>474</v>
      </c>
      <c r="B557" t="s">
        <v>1659</v>
      </c>
      <c r="C557" t="s">
        <v>479</v>
      </c>
      <c r="D557" t="s">
        <v>610</v>
      </c>
      <c r="I557"/>
    </row>
    <row r="558" spans="1:9">
      <c r="A558" t="s">
        <v>145</v>
      </c>
      <c r="B558" t="s">
        <v>1660</v>
      </c>
      <c r="C558" t="s">
        <v>479</v>
      </c>
      <c r="D558" t="s">
        <v>610</v>
      </c>
      <c r="I558"/>
    </row>
    <row r="559" spans="1:9">
      <c r="A559" t="s">
        <v>69</v>
      </c>
      <c r="B559" t="s">
        <v>1661</v>
      </c>
      <c r="C559" t="s">
        <v>479</v>
      </c>
      <c r="D559" t="s">
        <v>610</v>
      </c>
      <c r="I559"/>
    </row>
    <row r="560" spans="1:9">
      <c r="A560" t="s">
        <v>928</v>
      </c>
      <c r="B560" t="s">
        <v>1662</v>
      </c>
      <c r="C560" t="s">
        <v>476</v>
      </c>
      <c r="D560" t="s">
        <v>420</v>
      </c>
      <c r="I560"/>
    </row>
    <row r="561" spans="1:9">
      <c r="A561" t="s">
        <v>521</v>
      </c>
      <c r="B561" t="s">
        <v>1663</v>
      </c>
      <c r="C561" t="s">
        <v>476</v>
      </c>
      <c r="D561" t="s">
        <v>423</v>
      </c>
      <c r="I561"/>
    </row>
    <row r="562" spans="1:9">
      <c r="A562" t="s">
        <v>70</v>
      </c>
      <c r="B562" t="s">
        <v>1664</v>
      </c>
      <c r="C562" t="s">
        <v>479</v>
      </c>
      <c r="D562" t="s">
        <v>419</v>
      </c>
      <c r="I562"/>
    </row>
    <row r="563" spans="1:9">
      <c r="A563" t="s">
        <v>71</v>
      </c>
      <c r="B563" t="s">
        <v>1665</v>
      </c>
      <c r="C563" t="s">
        <v>476</v>
      </c>
      <c r="D563" t="s">
        <v>423</v>
      </c>
      <c r="I563"/>
    </row>
    <row r="564" spans="1:9">
      <c r="A564" t="s">
        <v>2551</v>
      </c>
      <c r="B564" t="s">
        <v>2609</v>
      </c>
      <c r="C564" t="s">
        <v>479</v>
      </c>
      <c r="D564" t="s">
        <v>610</v>
      </c>
      <c r="I564"/>
    </row>
    <row r="565" spans="1:9">
      <c r="A565" t="s">
        <v>830</v>
      </c>
      <c r="B565" t="s">
        <v>1666</v>
      </c>
      <c r="C565" t="s">
        <v>476</v>
      </c>
      <c r="D565" t="s">
        <v>2105</v>
      </c>
      <c r="I565"/>
    </row>
    <row r="566" spans="1:9">
      <c r="A566" t="s">
        <v>1202</v>
      </c>
      <c r="B566" t="s">
        <v>1667</v>
      </c>
      <c r="C566" t="s">
        <v>479</v>
      </c>
      <c r="D566" t="s">
        <v>480</v>
      </c>
      <c r="I566"/>
    </row>
    <row r="567" spans="1:9">
      <c r="A567" t="s">
        <v>831</v>
      </c>
      <c r="B567" t="s">
        <v>1668</v>
      </c>
      <c r="C567" t="s">
        <v>476</v>
      </c>
      <c r="D567" t="s">
        <v>420</v>
      </c>
      <c r="I567"/>
    </row>
    <row r="568" spans="1:9">
      <c r="A568" t="s">
        <v>1122</v>
      </c>
      <c r="B568" t="s">
        <v>1669</v>
      </c>
      <c r="C568" t="s">
        <v>479</v>
      </c>
      <c r="D568" t="s">
        <v>610</v>
      </c>
      <c r="I568"/>
    </row>
    <row r="569" spans="1:9">
      <c r="A569" t="s">
        <v>1203</v>
      </c>
      <c r="B569" t="s">
        <v>1670</v>
      </c>
      <c r="C569" t="s">
        <v>479</v>
      </c>
      <c r="D569" t="s">
        <v>419</v>
      </c>
      <c r="I569"/>
    </row>
    <row r="570" spans="1:9">
      <c r="A570" t="s">
        <v>929</v>
      </c>
      <c r="B570" t="s">
        <v>1671</v>
      </c>
      <c r="C570" t="s">
        <v>479</v>
      </c>
      <c r="D570" t="s">
        <v>419</v>
      </c>
      <c r="I570"/>
    </row>
    <row r="571" spans="1:9">
      <c r="A571" t="s">
        <v>832</v>
      </c>
      <c r="B571" t="s">
        <v>1672</v>
      </c>
      <c r="C571" t="s">
        <v>479</v>
      </c>
      <c r="D571" t="s">
        <v>419</v>
      </c>
      <c r="I571"/>
    </row>
    <row r="572" spans="1:9">
      <c r="A572" t="s">
        <v>1028</v>
      </c>
      <c r="B572" t="s">
        <v>1673</v>
      </c>
      <c r="C572" t="s">
        <v>479</v>
      </c>
      <c r="D572" t="s">
        <v>419</v>
      </c>
      <c r="I572"/>
    </row>
    <row r="573" spans="1:9">
      <c r="A573" t="s">
        <v>1178</v>
      </c>
      <c r="B573" t="s">
        <v>1674</v>
      </c>
      <c r="C573" t="s">
        <v>479</v>
      </c>
      <c r="D573" t="s">
        <v>419</v>
      </c>
      <c r="I573"/>
    </row>
    <row r="574" spans="1:9">
      <c r="A574" t="s">
        <v>1029</v>
      </c>
      <c r="B574" t="s">
        <v>1675</v>
      </c>
      <c r="C574" t="s">
        <v>479</v>
      </c>
      <c r="D574" t="s">
        <v>419</v>
      </c>
      <c r="I574"/>
    </row>
    <row r="575" spans="1:9">
      <c r="A575" t="s">
        <v>833</v>
      </c>
      <c r="B575" t="s">
        <v>1676</v>
      </c>
      <c r="C575" t="s">
        <v>476</v>
      </c>
      <c r="D575" t="s">
        <v>2106</v>
      </c>
      <c r="I575"/>
    </row>
    <row r="576" spans="1:9">
      <c r="A576" t="s">
        <v>24</v>
      </c>
      <c r="B576" t="s">
        <v>1677</v>
      </c>
      <c r="C576" t="s">
        <v>476</v>
      </c>
      <c r="D576" t="s">
        <v>2108</v>
      </c>
      <c r="I576"/>
    </row>
    <row r="577" spans="1:9">
      <c r="A577" t="s">
        <v>25</v>
      </c>
      <c r="B577" t="s">
        <v>1678</v>
      </c>
      <c r="C577" t="s">
        <v>476</v>
      </c>
      <c r="D577" t="s">
        <v>423</v>
      </c>
      <c r="I577"/>
    </row>
    <row r="578" spans="1:9">
      <c r="A578" t="s">
        <v>26</v>
      </c>
      <c r="B578" t="s">
        <v>1679</v>
      </c>
      <c r="C578" t="s">
        <v>476</v>
      </c>
      <c r="D578" t="s">
        <v>423</v>
      </c>
      <c r="I578"/>
    </row>
    <row r="579" spans="1:9">
      <c r="A579" t="s">
        <v>27</v>
      </c>
      <c r="B579" t="s">
        <v>1680</v>
      </c>
      <c r="C579" t="s">
        <v>476</v>
      </c>
      <c r="D579" t="s">
        <v>423</v>
      </c>
      <c r="I579"/>
    </row>
    <row r="580" spans="1:9">
      <c r="A580" t="s">
        <v>28</v>
      </c>
      <c r="B580" t="s">
        <v>1681</v>
      </c>
      <c r="C580" t="s">
        <v>476</v>
      </c>
      <c r="D580" t="s">
        <v>423</v>
      </c>
      <c r="I580"/>
    </row>
    <row r="581" spans="1:9">
      <c r="A581" t="s">
        <v>1030</v>
      </c>
      <c r="B581" t="s">
        <v>1682</v>
      </c>
      <c r="C581" t="s">
        <v>479</v>
      </c>
      <c r="D581" t="s">
        <v>419</v>
      </c>
      <c r="I581"/>
    </row>
    <row r="582" spans="1:9">
      <c r="A582" t="s">
        <v>2308</v>
      </c>
      <c r="B582" t="s">
        <v>2404</v>
      </c>
      <c r="C582" t="s">
        <v>479</v>
      </c>
      <c r="D582" t="s">
        <v>419</v>
      </c>
      <c r="I582"/>
    </row>
    <row r="583" spans="1:9">
      <c r="A583" t="s">
        <v>834</v>
      </c>
      <c r="B583" t="s">
        <v>1683</v>
      </c>
      <c r="C583" t="s">
        <v>476</v>
      </c>
      <c r="D583" t="s">
        <v>2107</v>
      </c>
      <c r="I583"/>
    </row>
    <row r="584" spans="1:9">
      <c r="A584" t="s">
        <v>835</v>
      </c>
      <c r="B584" t="s">
        <v>1684</v>
      </c>
      <c r="C584" t="s">
        <v>476</v>
      </c>
      <c r="D584" t="s">
        <v>2107</v>
      </c>
      <c r="I584"/>
    </row>
    <row r="585" spans="1:9">
      <c r="A585" t="s">
        <v>29</v>
      </c>
      <c r="B585" t="s">
        <v>1685</v>
      </c>
      <c r="C585" t="s">
        <v>476</v>
      </c>
      <c r="D585" t="s">
        <v>2107</v>
      </c>
      <c r="I585"/>
    </row>
    <row r="586" spans="1:9">
      <c r="A586" t="s">
        <v>643</v>
      </c>
      <c r="B586" t="s">
        <v>1686</v>
      </c>
      <c r="C586" t="s">
        <v>476</v>
      </c>
      <c r="D586" t="s">
        <v>2106</v>
      </c>
      <c r="I586"/>
    </row>
    <row r="587" spans="1:9">
      <c r="A587" t="s">
        <v>2309</v>
      </c>
      <c r="B587" t="s">
        <v>2310</v>
      </c>
      <c r="C587" t="s">
        <v>476</v>
      </c>
      <c r="D587" t="s">
        <v>2105</v>
      </c>
      <c r="I587"/>
    </row>
    <row r="588" spans="1:9">
      <c r="A588" t="s">
        <v>930</v>
      </c>
      <c r="B588" t="s">
        <v>1687</v>
      </c>
      <c r="C588" t="s">
        <v>476</v>
      </c>
      <c r="D588" t="s">
        <v>420</v>
      </c>
      <c r="I588"/>
    </row>
    <row r="589" spans="1:9">
      <c r="A589" t="s">
        <v>931</v>
      </c>
      <c r="B589" t="s">
        <v>1688</v>
      </c>
      <c r="C589" t="s">
        <v>476</v>
      </c>
      <c r="D589" t="s">
        <v>420</v>
      </c>
      <c r="I589"/>
    </row>
    <row r="590" spans="1:9">
      <c r="A590" t="s">
        <v>2405</v>
      </c>
      <c r="B590" t="s">
        <v>2406</v>
      </c>
      <c r="C590" t="s">
        <v>476</v>
      </c>
      <c r="D590" t="s">
        <v>2105</v>
      </c>
      <c r="I590"/>
    </row>
    <row r="591" spans="1:9">
      <c r="A591" t="s">
        <v>2407</v>
      </c>
      <c r="B591" t="s">
        <v>2408</v>
      </c>
      <c r="C591" t="s">
        <v>476</v>
      </c>
      <c r="D591" t="s">
        <v>2105</v>
      </c>
      <c r="I591"/>
    </row>
    <row r="592" spans="1:9">
      <c r="A592" t="s">
        <v>2409</v>
      </c>
      <c r="B592" t="s">
        <v>2410</v>
      </c>
      <c r="C592" t="s">
        <v>476</v>
      </c>
      <c r="D592" t="s">
        <v>2105</v>
      </c>
      <c r="I592"/>
    </row>
    <row r="593" spans="1:17">
      <c r="A593" t="s">
        <v>2411</v>
      </c>
      <c r="B593" t="s">
        <v>2412</v>
      </c>
      <c r="C593" t="s">
        <v>476</v>
      </c>
      <c r="D593" t="s">
        <v>2105</v>
      </c>
      <c r="I593"/>
    </row>
    <row r="594" spans="1:17">
      <c r="A594" t="s">
        <v>1179</v>
      </c>
      <c r="B594" t="s">
        <v>1689</v>
      </c>
      <c r="C594" t="s">
        <v>476</v>
      </c>
      <c r="D594" t="s">
        <v>2108</v>
      </c>
      <c r="I594"/>
    </row>
    <row r="595" spans="1:17">
      <c r="A595" t="s">
        <v>1180</v>
      </c>
      <c r="B595" t="s">
        <v>1690</v>
      </c>
      <c r="C595" t="s">
        <v>476</v>
      </c>
      <c r="D595" t="s">
        <v>2108</v>
      </c>
      <c r="I595"/>
      <c r="L595" s="83"/>
      <c r="M595" s="83"/>
      <c r="N595" s="83"/>
    </row>
    <row r="596" spans="1:17" s="83" customFormat="1" ht="15" customHeight="1">
      <c r="A596" t="s">
        <v>30</v>
      </c>
      <c r="B596" t="s">
        <v>1691</v>
      </c>
      <c r="C596" t="s">
        <v>476</v>
      </c>
      <c r="D596" t="s">
        <v>2105</v>
      </c>
      <c r="I596"/>
      <c r="O596"/>
      <c r="P596"/>
      <c r="Q596"/>
    </row>
    <row r="597" spans="1:17" s="83" customFormat="1" ht="15" customHeight="1">
      <c r="A597" t="s">
        <v>31</v>
      </c>
      <c r="B597" t="s">
        <v>1692</v>
      </c>
      <c r="C597" t="s">
        <v>476</v>
      </c>
      <c r="D597" t="s">
        <v>420</v>
      </c>
      <c r="I597"/>
    </row>
    <row r="598" spans="1:17" s="83" customFormat="1" ht="15" customHeight="1">
      <c r="A598" t="s">
        <v>1181</v>
      </c>
      <c r="B598" t="s">
        <v>1693</v>
      </c>
      <c r="C598" t="s">
        <v>476</v>
      </c>
      <c r="D598" t="s">
        <v>2107</v>
      </c>
      <c r="I598"/>
      <c r="L598"/>
      <c r="M598"/>
      <c r="N598"/>
    </row>
    <row r="599" spans="1:17">
      <c r="A599" t="s">
        <v>644</v>
      </c>
      <c r="B599" t="s">
        <v>1694</v>
      </c>
      <c r="C599" t="s">
        <v>479</v>
      </c>
      <c r="D599" t="s">
        <v>420</v>
      </c>
      <c r="I599"/>
      <c r="O599" s="83"/>
      <c r="P599" s="83"/>
      <c r="Q599" s="83"/>
    </row>
    <row r="600" spans="1:17">
      <c r="A600" t="s">
        <v>1031</v>
      </c>
      <c r="B600" t="s">
        <v>1695</v>
      </c>
      <c r="C600" t="s">
        <v>476</v>
      </c>
      <c r="D600" t="s">
        <v>420</v>
      </c>
      <c r="I600"/>
    </row>
    <row r="601" spans="1:17">
      <c r="A601" t="s">
        <v>602</v>
      </c>
      <c r="B601" t="s">
        <v>1696</v>
      </c>
      <c r="C601" t="s">
        <v>476</v>
      </c>
      <c r="D601" t="s">
        <v>423</v>
      </c>
      <c r="I601"/>
    </row>
    <row r="602" spans="1:17">
      <c r="A602" t="s">
        <v>836</v>
      </c>
      <c r="B602" t="s">
        <v>1697</v>
      </c>
      <c r="C602" t="s">
        <v>476</v>
      </c>
      <c r="D602" t="s">
        <v>420</v>
      </c>
      <c r="I602"/>
    </row>
    <row r="603" spans="1:17">
      <c r="A603" t="s">
        <v>32</v>
      </c>
      <c r="B603" t="s">
        <v>2413</v>
      </c>
      <c r="C603" t="s">
        <v>476</v>
      </c>
      <c r="D603" t="s">
        <v>2105</v>
      </c>
      <c r="I603"/>
    </row>
    <row r="604" spans="1:17">
      <c r="A604" t="s">
        <v>33</v>
      </c>
      <c r="B604" t="s">
        <v>1698</v>
      </c>
      <c r="C604" t="s">
        <v>476</v>
      </c>
      <c r="D604" t="s">
        <v>2105</v>
      </c>
      <c r="I604"/>
    </row>
    <row r="605" spans="1:17">
      <c r="A605" t="s">
        <v>34</v>
      </c>
      <c r="B605" t="s">
        <v>1699</v>
      </c>
      <c r="C605" t="s">
        <v>476</v>
      </c>
      <c r="D605" t="s">
        <v>2106</v>
      </c>
      <c r="I605"/>
    </row>
    <row r="606" spans="1:17">
      <c r="A606" t="s">
        <v>603</v>
      </c>
      <c r="B606" t="s">
        <v>1700</v>
      </c>
      <c r="C606" t="s">
        <v>476</v>
      </c>
      <c r="D606" t="s">
        <v>2105</v>
      </c>
      <c r="I606"/>
    </row>
    <row r="607" spans="1:17">
      <c r="A607" t="s">
        <v>837</v>
      </c>
      <c r="B607" t="s">
        <v>1701</v>
      </c>
      <c r="C607" t="s">
        <v>476</v>
      </c>
      <c r="D607" t="s">
        <v>2105</v>
      </c>
      <c r="I607"/>
    </row>
    <row r="608" spans="1:17">
      <c r="A608" t="s">
        <v>838</v>
      </c>
      <c r="B608" t="s">
        <v>1702</v>
      </c>
      <c r="C608" t="s">
        <v>476</v>
      </c>
      <c r="D608" t="s">
        <v>2105</v>
      </c>
      <c r="I608"/>
    </row>
    <row r="609" spans="1:9">
      <c r="A609" t="s">
        <v>35</v>
      </c>
      <c r="B609" t="s">
        <v>1703</v>
      </c>
      <c r="C609" t="s">
        <v>476</v>
      </c>
      <c r="D609" t="s">
        <v>2105</v>
      </c>
      <c r="I609"/>
    </row>
    <row r="610" spans="1:9">
      <c r="A610" t="s">
        <v>36</v>
      </c>
      <c r="B610" t="s">
        <v>1704</v>
      </c>
      <c r="C610" t="s">
        <v>476</v>
      </c>
      <c r="D610" t="s">
        <v>420</v>
      </c>
      <c r="I610"/>
    </row>
    <row r="611" spans="1:9">
      <c r="A611" t="s">
        <v>37</v>
      </c>
      <c r="B611" t="s">
        <v>1705</v>
      </c>
      <c r="C611" t="s">
        <v>476</v>
      </c>
      <c r="D611" t="s">
        <v>423</v>
      </c>
      <c r="I611"/>
    </row>
    <row r="612" spans="1:9">
      <c r="A612" t="s">
        <v>1032</v>
      </c>
      <c r="B612" t="s">
        <v>1706</v>
      </c>
      <c r="C612" t="s">
        <v>479</v>
      </c>
      <c r="D612" t="s">
        <v>420</v>
      </c>
      <c r="I612"/>
    </row>
    <row r="613" spans="1:9">
      <c r="A613" t="s">
        <v>839</v>
      </c>
      <c r="B613" t="s">
        <v>1707</v>
      </c>
      <c r="C613" t="s">
        <v>479</v>
      </c>
      <c r="D613" t="s">
        <v>420</v>
      </c>
      <c r="I613"/>
    </row>
    <row r="614" spans="1:9">
      <c r="A614" t="s">
        <v>504</v>
      </c>
      <c r="B614" t="s">
        <v>1708</v>
      </c>
      <c r="C614" t="s">
        <v>479</v>
      </c>
      <c r="D614" t="s">
        <v>480</v>
      </c>
      <c r="I614"/>
    </row>
    <row r="615" spans="1:9">
      <c r="A615" t="s">
        <v>2311</v>
      </c>
      <c r="B615" t="s">
        <v>2312</v>
      </c>
      <c r="C615" t="s">
        <v>479</v>
      </c>
      <c r="D615" t="s">
        <v>480</v>
      </c>
      <c r="I615"/>
    </row>
    <row r="616" spans="1:9">
      <c r="A616" t="s">
        <v>1123</v>
      </c>
      <c r="B616" t="s">
        <v>1709</v>
      </c>
      <c r="C616" t="s">
        <v>479</v>
      </c>
      <c r="D616" t="s">
        <v>480</v>
      </c>
      <c r="I616"/>
    </row>
    <row r="617" spans="1:9">
      <c r="A617" t="s">
        <v>1124</v>
      </c>
      <c r="B617" t="s">
        <v>1710</v>
      </c>
      <c r="C617" t="s">
        <v>479</v>
      </c>
      <c r="D617" t="s">
        <v>480</v>
      </c>
      <c r="I617"/>
    </row>
    <row r="618" spans="1:9">
      <c r="A618" t="s">
        <v>1125</v>
      </c>
      <c r="B618" t="s">
        <v>1711</v>
      </c>
      <c r="C618" t="s">
        <v>479</v>
      </c>
      <c r="D618" t="s">
        <v>480</v>
      </c>
      <c r="I618"/>
    </row>
    <row r="619" spans="1:9">
      <c r="A619" t="s">
        <v>932</v>
      </c>
      <c r="B619" t="s">
        <v>1712</v>
      </c>
      <c r="C619" t="s">
        <v>479</v>
      </c>
      <c r="D619" t="s">
        <v>480</v>
      </c>
      <c r="I619"/>
    </row>
    <row r="620" spans="1:9">
      <c r="A620" t="s">
        <v>933</v>
      </c>
      <c r="B620" t="s">
        <v>1713</v>
      </c>
      <c r="C620" t="s">
        <v>479</v>
      </c>
      <c r="D620" t="s">
        <v>480</v>
      </c>
      <c r="I620"/>
    </row>
    <row r="621" spans="1:9">
      <c r="A621" t="s">
        <v>934</v>
      </c>
      <c r="B621" t="s">
        <v>1714</v>
      </c>
      <c r="C621" t="s">
        <v>479</v>
      </c>
      <c r="D621" t="s">
        <v>480</v>
      </c>
      <c r="I621"/>
    </row>
    <row r="622" spans="1:9">
      <c r="A622" t="s">
        <v>452</v>
      </c>
      <c r="B622" t="s">
        <v>1715</v>
      </c>
      <c r="C622" t="s">
        <v>479</v>
      </c>
      <c r="D622" t="s">
        <v>480</v>
      </c>
      <c r="I622"/>
    </row>
    <row r="623" spans="1:9">
      <c r="A623" t="s">
        <v>74</v>
      </c>
      <c r="B623" t="s">
        <v>1716</v>
      </c>
      <c r="C623" t="s">
        <v>479</v>
      </c>
      <c r="D623" t="s">
        <v>480</v>
      </c>
      <c r="I623"/>
    </row>
    <row r="624" spans="1:9">
      <c r="A624" t="s">
        <v>167</v>
      </c>
      <c r="B624" t="s">
        <v>1717</v>
      </c>
      <c r="C624" t="s">
        <v>479</v>
      </c>
      <c r="D624" t="s">
        <v>480</v>
      </c>
      <c r="I624"/>
    </row>
    <row r="625" spans="1:9">
      <c r="A625" t="s">
        <v>935</v>
      </c>
      <c r="B625" t="s">
        <v>1718</v>
      </c>
      <c r="C625" t="s">
        <v>476</v>
      </c>
      <c r="D625" t="s">
        <v>423</v>
      </c>
      <c r="I625"/>
    </row>
    <row r="626" spans="1:9">
      <c r="A626" t="s">
        <v>936</v>
      </c>
      <c r="B626" t="s">
        <v>1719</v>
      </c>
      <c r="C626" t="s">
        <v>476</v>
      </c>
      <c r="D626" t="s">
        <v>420</v>
      </c>
      <c r="I626"/>
    </row>
    <row r="627" spans="1:9">
      <c r="A627" t="s">
        <v>937</v>
      </c>
      <c r="B627" t="s">
        <v>937</v>
      </c>
      <c r="C627" t="s">
        <v>476</v>
      </c>
      <c r="D627" t="s">
        <v>423</v>
      </c>
      <c r="I627"/>
    </row>
    <row r="628" spans="1:9">
      <c r="A628" t="s">
        <v>645</v>
      </c>
      <c r="B628" t="s">
        <v>1720</v>
      </c>
      <c r="C628" t="s">
        <v>479</v>
      </c>
      <c r="D628" t="s">
        <v>419</v>
      </c>
      <c r="I628"/>
    </row>
    <row r="629" spans="1:9">
      <c r="A629" t="s">
        <v>840</v>
      </c>
      <c r="B629" t="s">
        <v>1721</v>
      </c>
      <c r="C629" t="s">
        <v>476</v>
      </c>
      <c r="D629" t="s">
        <v>2105</v>
      </c>
      <c r="I629"/>
    </row>
    <row r="630" spans="1:9">
      <c r="A630" t="s">
        <v>1033</v>
      </c>
      <c r="B630" t="s">
        <v>1722</v>
      </c>
      <c r="C630" t="s">
        <v>476</v>
      </c>
      <c r="D630" t="s">
        <v>2105</v>
      </c>
      <c r="I630"/>
    </row>
    <row r="631" spans="1:9">
      <c r="A631" t="s">
        <v>453</v>
      </c>
      <c r="B631" t="s">
        <v>1723</v>
      </c>
      <c r="C631" t="s">
        <v>479</v>
      </c>
      <c r="D631" t="s">
        <v>480</v>
      </c>
      <c r="I631"/>
    </row>
    <row r="632" spans="1:9">
      <c r="A632" t="s">
        <v>1034</v>
      </c>
      <c r="B632" t="s">
        <v>1724</v>
      </c>
      <c r="C632" t="s">
        <v>479</v>
      </c>
      <c r="D632" t="s">
        <v>420</v>
      </c>
      <c r="I632"/>
    </row>
    <row r="633" spans="1:9">
      <c r="A633" t="s">
        <v>486</v>
      </c>
      <c r="B633" t="s">
        <v>1725</v>
      </c>
      <c r="C633" t="s">
        <v>476</v>
      </c>
      <c r="D633" t="s">
        <v>2110</v>
      </c>
      <c r="I633"/>
    </row>
    <row r="634" spans="1:9">
      <c r="A634" t="s">
        <v>2414</v>
      </c>
      <c r="B634" t="s">
        <v>2415</v>
      </c>
      <c r="C634" t="s">
        <v>479</v>
      </c>
      <c r="D634" t="s">
        <v>419</v>
      </c>
      <c r="I634"/>
    </row>
    <row r="635" spans="1:9">
      <c r="A635" t="s">
        <v>604</v>
      </c>
      <c r="B635" t="s">
        <v>1726</v>
      </c>
      <c r="C635" t="s">
        <v>479</v>
      </c>
      <c r="D635" t="s">
        <v>419</v>
      </c>
      <c r="I635"/>
    </row>
    <row r="636" spans="1:9">
      <c r="A636" t="s">
        <v>487</v>
      </c>
      <c r="B636" t="s">
        <v>1727</v>
      </c>
      <c r="C636" t="s">
        <v>479</v>
      </c>
      <c r="D636" t="s">
        <v>419</v>
      </c>
      <c r="I636"/>
    </row>
    <row r="637" spans="1:9">
      <c r="A637" t="s">
        <v>1126</v>
      </c>
      <c r="B637" t="s">
        <v>1728</v>
      </c>
      <c r="C637" t="s">
        <v>479</v>
      </c>
      <c r="D637" t="s">
        <v>420</v>
      </c>
      <c r="I637"/>
    </row>
    <row r="638" spans="1:9">
      <c r="A638" t="s">
        <v>488</v>
      </c>
      <c r="B638" t="s">
        <v>1729</v>
      </c>
      <c r="C638" t="s">
        <v>476</v>
      </c>
      <c r="D638" t="s">
        <v>423</v>
      </c>
      <c r="I638"/>
    </row>
    <row r="639" spans="1:9">
      <c r="A639" t="s">
        <v>489</v>
      </c>
      <c r="B639" t="s">
        <v>1730</v>
      </c>
      <c r="C639" t="s">
        <v>476</v>
      </c>
      <c r="D639" t="s">
        <v>423</v>
      </c>
      <c r="I639"/>
    </row>
    <row r="640" spans="1:9">
      <c r="A640" t="s">
        <v>531</v>
      </c>
      <c r="B640" t="s">
        <v>1731</v>
      </c>
      <c r="C640" t="s">
        <v>476</v>
      </c>
      <c r="D640" t="s">
        <v>423</v>
      </c>
      <c r="I640"/>
    </row>
    <row r="641" spans="1:9">
      <c r="A641" t="s">
        <v>570</v>
      </c>
      <c r="B641" t="s">
        <v>1732</v>
      </c>
      <c r="C641" t="s">
        <v>479</v>
      </c>
      <c r="D641" t="s">
        <v>420</v>
      </c>
      <c r="I641"/>
    </row>
    <row r="642" spans="1:9">
      <c r="A642" t="s">
        <v>168</v>
      </c>
      <c r="B642" t="s">
        <v>1733</v>
      </c>
      <c r="C642" t="s">
        <v>479</v>
      </c>
      <c r="D642" t="s">
        <v>610</v>
      </c>
      <c r="I642"/>
    </row>
    <row r="643" spans="1:9">
      <c r="A643" t="s">
        <v>497</v>
      </c>
      <c r="B643" t="s">
        <v>1734</v>
      </c>
      <c r="C643" t="s">
        <v>479</v>
      </c>
      <c r="D643" t="s">
        <v>610</v>
      </c>
      <c r="I643"/>
    </row>
    <row r="644" spans="1:9">
      <c r="A644" t="s">
        <v>2416</v>
      </c>
      <c r="B644" t="s">
        <v>2417</v>
      </c>
      <c r="C644" t="s">
        <v>479</v>
      </c>
      <c r="D644" t="s">
        <v>610</v>
      </c>
      <c r="I644"/>
    </row>
    <row r="645" spans="1:9">
      <c r="A645" t="s">
        <v>1035</v>
      </c>
      <c r="B645" t="s">
        <v>1735</v>
      </c>
      <c r="C645" t="s">
        <v>476</v>
      </c>
      <c r="D645" t="s">
        <v>420</v>
      </c>
      <c r="I645"/>
    </row>
    <row r="646" spans="1:9">
      <c r="A646" t="s">
        <v>498</v>
      </c>
      <c r="B646" t="s">
        <v>1736</v>
      </c>
      <c r="C646" t="s">
        <v>479</v>
      </c>
      <c r="D646" t="s">
        <v>610</v>
      </c>
      <c r="I646"/>
    </row>
    <row r="647" spans="1:9">
      <c r="A647" t="s">
        <v>938</v>
      </c>
      <c r="B647" t="s">
        <v>1737</v>
      </c>
      <c r="C647" t="s">
        <v>479</v>
      </c>
      <c r="D647" t="s">
        <v>420</v>
      </c>
      <c r="I647"/>
    </row>
    <row r="648" spans="1:9">
      <c r="A648" t="s">
        <v>1127</v>
      </c>
      <c r="B648" t="s">
        <v>1738</v>
      </c>
      <c r="C648" t="s">
        <v>479</v>
      </c>
      <c r="D648" t="s">
        <v>420</v>
      </c>
      <c r="I648"/>
    </row>
    <row r="649" spans="1:9">
      <c r="A649" t="s">
        <v>1128</v>
      </c>
      <c r="B649" t="s">
        <v>1739</v>
      </c>
      <c r="C649" t="s">
        <v>479</v>
      </c>
      <c r="D649" t="s">
        <v>420</v>
      </c>
      <c r="I649"/>
    </row>
    <row r="650" spans="1:9">
      <c r="A650" t="s">
        <v>499</v>
      </c>
      <c r="B650" t="s">
        <v>1740</v>
      </c>
      <c r="C650" t="s">
        <v>479</v>
      </c>
      <c r="D650" t="s">
        <v>610</v>
      </c>
      <c r="I650"/>
    </row>
    <row r="651" spans="1:9">
      <c r="A651" t="s">
        <v>2552</v>
      </c>
      <c r="B651" t="s">
        <v>2610</v>
      </c>
      <c r="C651" t="s">
        <v>476</v>
      </c>
      <c r="D651" t="s">
        <v>2105</v>
      </c>
      <c r="I651"/>
    </row>
    <row r="652" spans="1:9">
      <c r="A652" t="s">
        <v>1036</v>
      </c>
      <c r="B652" t="s">
        <v>1741</v>
      </c>
      <c r="C652" t="s">
        <v>476</v>
      </c>
      <c r="D652" t="s">
        <v>2105</v>
      </c>
      <c r="I652"/>
    </row>
    <row r="653" spans="1:9">
      <c r="A653" t="s">
        <v>1037</v>
      </c>
      <c r="B653" t="s">
        <v>1742</v>
      </c>
      <c r="C653" t="s">
        <v>476</v>
      </c>
      <c r="D653" t="s">
        <v>2105</v>
      </c>
      <c r="I653"/>
    </row>
    <row r="654" spans="1:9">
      <c r="A654" t="s">
        <v>1038</v>
      </c>
      <c r="B654" t="s">
        <v>1743</v>
      </c>
      <c r="C654" t="s">
        <v>476</v>
      </c>
      <c r="D654" t="s">
        <v>2105</v>
      </c>
      <c r="I654"/>
    </row>
    <row r="655" spans="1:9">
      <c r="A655" t="s">
        <v>539</v>
      </c>
      <c r="B655" t="s">
        <v>1744</v>
      </c>
      <c r="C655" t="s">
        <v>476</v>
      </c>
      <c r="D655" t="s">
        <v>2108</v>
      </c>
      <c r="I655"/>
    </row>
    <row r="656" spans="1:9">
      <c r="A656" t="s">
        <v>2553</v>
      </c>
      <c r="B656" t="s">
        <v>2611</v>
      </c>
      <c r="C656" t="s">
        <v>479</v>
      </c>
      <c r="D656" t="s">
        <v>480</v>
      </c>
      <c r="I656"/>
    </row>
    <row r="657" spans="1:9">
      <c r="A657" t="s">
        <v>540</v>
      </c>
      <c r="B657" t="s">
        <v>1745</v>
      </c>
      <c r="C657" t="s">
        <v>479</v>
      </c>
      <c r="D657" t="s">
        <v>480</v>
      </c>
      <c r="I657"/>
    </row>
    <row r="658" spans="1:9">
      <c r="A658" t="s">
        <v>1129</v>
      </c>
      <c r="B658" t="s">
        <v>1746</v>
      </c>
      <c r="C658" t="s">
        <v>479</v>
      </c>
      <c r="D658" t="s">
        <v>610</v>
      </c>
      <c r="I658"/>
    </row>
    <row r="659" spans="1:9">
      <c r="A659" t="s">
        <v>146</v>
      </c>
      <c r="B659" t="s">
        <v>1747</v>
      </c>
      <c r="C659" t="s">
        <v>476</v>
      </c>
      <c r="D659" t="s">
        <v>2106</v>
      </c>
      <c r="I659"/>
    </row>
    <row r="660" spans="1:9">
      <c r="A660" t="s">
        <v>147</v>
      </c>
      <c r="B660" t="s">
        <v>1748</v>
      </c>
      <c r="C660" t="s">
        <v>476</v>
      </c>
      <c r="D660" t="s">
        <v>2106</v>
      </c>
      <c r="I660"/>
    </row>
    <row r="661" spans="1:9">
      <c r="A661" t="s">
        <v>148</v>
      </c>
      <c r="B661" t="s">
        <v>1749</v>
      </c>
      <c r="C661" t="s">
        <v>479</v>
      </c>
      <c r="D661" t="s">
        <v>420</v>
      </c>
      <c r="I661"/>
    </row>
    <row r="662" spans="1:9">
      <c r="A662" t="s">
        <v>149</v>
      </c>
      <c r="B662" t="s">
        <v>1750</v>
      </c>
      <c r="C662" t="s">
        <v>476</v>
      </c>
      <c r="D662" t="s">
        <v>2110</v>
      </c>
      <c r="I662"/>
    </row>
    <row r="663" spans="1:9">
      <c r="A663" t="s">
        <v>150</v>
      </c>
      <c r="B663" t="s">
        <v>1751</v>
      </c>
      <c r="C663" t="s">
        <v>476</v>
      </c>
      <c r="D663" t="s">
        <v>2110</v>
      </c>
      <c r="I663"/>
    </row>
    <row r="664" spans="1:9">
      <c r="A664" t="s">
        <v>154</v>
      </c>
      <c r="B664" t="s">
        <v>1752</v>
      </c>
      <c r="C664" t="s">
        <v>476</v>
      </c>
      <c r="D664" t="s">
        <v>2110</v>
      </c>
      <c r="I664"/>
    </row>
    <row r="665" spans="1:9">
      <c r="A665" t="s">
        <v>90</v>
      </c>
      <c r="B665" t="s">
        <v>1753</v>
      </c>
      <c r="C665" t="s">
        <v>476</v>
      </c>
      <c r="D665" t="s">
        <v>2110</v>
      </c>
      <c r="I665"/>
    </row>
    <row r="666" spans="1:9">
      <c r="A666" t="s">
        <v>646</v>
      </c>
      <c r="B666" t="s">
        <v>1754</v>
      </c>
      <c r="C666" t="s">
        <v>479</v>
      </c>
      <c r="D666" t="s">
        <v>419</v>
      </c>
      <c r="I666"/>
    </row>
    <row r="667" spans="1:9">
      <c r="A667" t="s">
        <v>91</v>
      </c>
      <c r="B667" t="s">
        <v>1755</v>
      </c>
      <c r="C667" t="s">
        <v>476</v>
      </c>
      <c r="D667" t="s">
        <v>423</v>
      </c>
      <c r="I667"/>
    </row>
    <row r="668" spans="1:9">
      <c r="A668" t="s">
        <v>92</v>
      </c>
      <c r="B668" t="s">
        <v>1756</v>
      </c>
      <c r="C668" t="s">
        <v>476</v>
      </c>
      <c r="D668" t="s">
        <v>420</v>
      </c>
      <c r="I668"/>
    </row>
    <row r="669" spans="1:9">
      <c r="A669" t="s">
        <v>1130</v>
      </c>
      <c r="B669" t="s">
        <v>1757</v>
      </c>
      <c r="C669" t="s">
        <v>476</v>
      </c>
      <c r="D669" t="s">
        <v>2110</v>
      </c>
      <c r="I669"/>
    </row>
    <row r="670" spans="1:9">
      <c r="A670" t="s">
        <v>230</v>
      </c>
      <c r="B670" t="s">
        <v>1758</v>
      </c>
      <c r="C670" t="s">
        <v>476</v>
      </c>
      <c r="D670" t="s">
        <v>2106</v>
      </c>
      <c r="I670"/>
    </row>
    <row r="671" spans="1:9">
      <c r="A671" t="s">
        <v>1039</v>
      </c>
      <c r="B671" t="s">
        <v>1759</v>
      </c>
      <c r="C671" t="s">
        <v>479</v>
      </c>
      <c r="D671" t="s">
        <v>420</v>
      </c>
      <c r="I671"/>
    </row>
    <row r="672" spans="1:9">
      <c r="A672" t="s">
        <v>647</v>
      </c>
      <c r="B672" t="s">
        <v>1760</v>
      </c>
      <c r="C672" t="s">
        <v>479</v>
      </c>
      <c r="D672" t="s">
        <v>420</v>
      </c>
      <c r="I672"/>
    </row>
    <row r="673" spans="1:9">
      <c r="A673" t="s">
        <v>841</v>
      </c>
      <c r="B673" t="s">
        <v>1761</v>
      </c>
      <c r="C673" t="s">
        <v>479</v>
      </c>
      <c r="D673" t="s">
        <v>420</v>
      </c>
      <c r="I673"/>
    </row>
    <row r="674" spans="1:9">
      <c r="A674" t="s">
        <v>842</v>
      </c>
      <c r="B674" t="s">
        <v>1762</v>
      </c>
      <c r="C674" t="s">
        <v>479</v>
      </c>
      <c r="D674" t="s">
        <v>420</v>
      </c>
      <c r="I674"/>
    </row>
    <row r="675" spans="1:9">
      <c r="A675" t="s">
        <v>939</v>
      </c>
      <c r="B675" t="s">
        <v>1763</v>
      </c>
      <c r="C675" t="s">
        <v>479</v>
      </c>
      <c r="D675" t="s">
        <v>420</v>
      </c>
      <c r="I675"/>
    </row>
    <row r="676" spans="1:9">
      <c r="A676" t="s">
        <v>1040</v>
      </c>
      <c r="B676" t="s">
        <v>1764</v>
      </c>
      <c r="C676" t="s">
        <v>479</v>
      </c>
      <c r="D676" t="s">
        <v>420</v>
      </c>
      <c r="I676"/>
    </row>
    <row r="677" spans="1:9">
      <c r="A677" t="s">
        <v>940</v>
      </c>
      <c r="B677" t="s">
        <v>1765</v>
      </c>
      <c r="C677" t="s">
        <v>476</v>
      </c>
      <c r="D677" t="s">
        <v>423</v>
      </c>
      <c r="I677"/>
    </row>
    <row r="678" spans="1:9">
      <c r="A678" t="s">
        <v>231</v>
      </c>
      <c r="B678" t="s">
        <v>1766</v>
      </c>
      <c r="C678" t="s">
        <v>476</v>
      </c>
      <c r="D678" t="s">
        <v>423</v>
      </c>
      <c r="I678"/>
    </row>
    <row r="679" spans="1:9">
      <c r="A679" t="s">
        <v>232</v>
      </c>
      <c r="B679" t="s">
        <v>1767</v>
      </c>
      <c r="C679" t="s">
        <v>476</v>
      </c>
      <c r="D679" t="s">
        <v>423</v>
      </c>
      <c r="I679"/>
    </row>
    <row r="680" spans="1:9">
      <c r="A680" t="s">
        <v>1131</v>
      </c>
      <c r="B680" t="s">
        <v>1768</v>
      </c>
      <c r="C680" t="s">
        <v>476</v>
      </c>
      <c r="D680" t="s">
        <v>423</v>
      </c>
      <c r="I680"/>
    </row>
    <row r="681" spans="1:9">
      <c r="A681" t="s">
        <v>1182</v>
      </c>
      <c r="B681" t="s">
        <v>1769</v>
      </c>
      <c r="C681" t="s">
        <v>479</v>
      </c>
      <c r="D681" t="s">
        <v>420</v>
      </c>
      <c r="I681"/>
    </row>
    <row r="682" spans="1:9">
      <c r="A682" t="s">
        <v>763</v>
      </c>
      <c r="B682" t="s">
        <v>1770</v>
      </c>
      <c r="C682" t="s">
        <v>479</v>
      </c>
      <c r="D682" t="s">
        <v>420</v>
      </c>
      <c r="I682"/>
    </row>
    <row r="683" spans="1:9">
      <c r="A683" t="s">
        <v>1041</v>
      </c>
      <c r="B683" t="s">
        <v>1771</v>
      </c>
      <c r="C683" t="s">
        <v>479</v>
      </c>
      <c r="D683" t="s">
        <v>419</v>
      </c>
      <c r="I683"/>
    </row>
    <row r="684" spans="1:9">
      <c r="A684" t="s">
        <v>1204</v>
      </c>
      <c r="B684" t="s">
        <v>1772</v>
      </c>
      <c r="C684" t="s">
        <v>479</v>
      </c>
      <c r="D684" t="s">
        <v>419</v>
      </c>
      <c r="I684"/>
    </row>
    <row r="685" spans="1:9">
      <c r="A685" t="s">
        <v>1042</v>
      </c>
      <c r="B685" t="s">
        <v>1773</v>
      </c>
      <c r="C685" t="s">
        <v>479</v>
      </c>
      <c r="D685" t="s">
        <v>419</v>
      </c>
      <c r="I685"/>
    </row>
    <row r="686" spans="1:9">
      <c r="A686" t="s">
        <v>1043</v>
      </c>
      <c r="B686" t="s">
        <v>1774</v>
      </c>
      <c r="C686" t="s">
        <v>479</v>
      </c>
      <c r="D686" t="s">
        <v>419</v>
      </c>
      <c r="I686"/>
    </row>
    <row r="687" spans="1:9">
      <c r="A687" t="s">
        <v>1132</v>
      </c>
      <c r="B687" t="s">
        <v>1775</v>
      </c>
      <c r="C687" t="s">
        <v>479</v>
      </c>
      <c r="D687" t="s">
        <v>419</v>
      </c>
      <c r="I687"/>
    </row>
    <row r="688" spans="1:9">
      <c r="A688" t="s">
        <v>685</v>
      </c>
      <c r="B688" t="s">
        <v>1776</v>
      </c>
      <c r="C688" t="s">
        <v>479</v>
      </c>
      <c r="D688" t="s">
        <v>610</v>
      </c>
      <c r="I688"/>
    </row>
    <row r="689" spans="1:9">
      <c r="A689" t="s">
        <v>537</v>
      </c>
      <c r="B689" t="s">
        <v>1777</v>
      </c>
      <c r="C689" t="s">
        <v>479</v>
      </c>
      <c r="D689" t="s">
        <v>610</v>
      </c>
      <c r="I689"/>
    </row>
    <row r="690" spans="1:9">
      <c r="A690" t="s">
        <v>233</v>
      </c>
      <c r="B690" t="s">
        <v>1778</v>
      </c>
      <c r="C690" t="s">
        <v>476</v>
      </c>
      <c r="D690" t="s">
        <v>420</v>
      </c>
      <c r="I690"/>
    </row>
    <row r="691" spans="1:9">
      <c r="A691" t="s">
        <v>843</v>
      </c>
      <c r="B691" t="s">
        <v>1779</v>
      </c>
      <c r="C691" t="s">
        <v>476</v>
      </c>
      <c r="D691" t="s">
        <v>2108</v>
      </c>
      <c r="I691"/>
    </row>
    <row r="692" spans="1:9">
      <c r="A692" t="s">
        <v>1183</v>
      </c>
      <c r="B692" t="s">
        <v>1780</v>
      </c>
      <c r="C692" t="s">
        <v>476</v>
      </c>
      <c r="D692" t="s">
        <v>2108</v>
      </c>
      <c r="I692"/>
    </row>
    <row r="693" spans="1:9">
      <c r="A693" t="s">
        <v>1184</v>
      </c>
      <c r="B693" t="s">
        <v>1781</v>
      </c>
      <c r="C693" t="s">
        <v>476</v>
      </c>
      <c r="D693" t="s">
        <v>2108</v>
      </c>
      <c r="I693"/>
    </row>
    <row r="694" spans="1:9">
      <c r="A694" t="s">
        <v>844</v>
      </c>
      <c r="B694" t="s">
        <v>1782</v>
      </c>
      <c r="C694" t="s">
        <v>476</v>
      </c>
      <c r="D694" t="s">
        <v>2108</v>
      </c>
      <c r="I694"/>
    </row>
    <row r="695" spans="1:9">
      <c r="A695" t="s">
        <v>51</v>
      </c>
      <c r="B695" t="s">
        <v>1783</v>
      </c>
      <c r="C695" t="s">
        <v>479</v>
      </c>
      <c r="D695" t="s">
        <v>480</v>
      </c>
      <c r="I695"/>
    </row>
    <row r="696" spans="1:9">
      <c r="A696" t="s">
        <v>571</v>
      </c>
      <c r="B696" t="s">
        <v>1784</v>
      </c>
      <c r="C696" t="s">
        <v>479</v>
      </c>
      <c r="D696" t="s">
        <v>480</v>
      </c>
      <c r="I696"/>
    </row>
    <row r="697" spans="1:9">
      <c r="A697" t="s">
        <v>1185</v>
      </c>
      <c r="B697" t="s">
        <v>1785</v>
      </c>
      <c r="C697" t="s">
        <v>479</v>
      </c>
      <c r="D697" t="s">
        <v>480</v>
      </c>
      <c r="I697"/>
    </row>
    <row r="698" spans="1:9">
      <c r="A698" t="s">
        <v>764</v>
      </c>
      <c r="B698" t="s">
        <v>1786</v>
      </c>
      <c r="C698" t="s">
        <v>476</v>
      </c>
      <c r="D698" t="s">
        <v>420</v>
      </c>
      <c r="I698"/>
    </row>
    <row r="699" spans="1:9">
      <c r="A699" t="s">
        <v>845</v>
      </c>
      <c r="B699" t="s">
        <v>1787</v>
      </c>
      <c r="C699" t="s">
        <v>476</v>
      </c>
      <c r="D699" t="s">
        <v>420</v>
      </c>
      <c r="I699"/>
    </row>
    <row r="700" spans="1:9">
      <c r="A700" t="s">
        <v>234</v>
      </c>
      <c r="B700" t="s">
        <v>1788</v>
      </c>
      <c r="C700" t="s">
        <v>476</v>
      </c>
      <c r="D700" t="s">
        <v>420</v>
      </c>
      <c r="I700"/>
    </row>
    <row r="701" spans="1:9">
      <c r="A701" t="s">
        <v>522</v>
      </c>
      <c r="B701" t="s">
        <v>1789</v>
      </c>
      <c r="C701" t="s">
        <v>479</v>
      </c>
      <c r="D701" t="s">
        <v>419</v>
      </c>
      <c r="I701"/>
    </row>
    <row r="702" spans="1:9">
      <c r="A702" t="s">
        <v>523</v>
      </c>
      <c r="B702" t="s">
        <v>1790</v>
      </c>
      <c r="C702" t="s">
        <v>479</v>
      </c>
      <c r="D702" t="s">
        <v>419</v>
      </c>
      <c r="I702"/>
    </row>
    <row r="703" spans="1:9">
      <c r="A703" t="s">
        <v>524</v>
      </c>
      <c r="B703" t="s">
        <v>1791</v>
      </c>
      <c r="C703" t="s">
        <v>479</v>
      </c>
      <c r="D703" t="s">
        <v>419</v>
      </c>
      <c r="I703"/>
    </row>
    <row r="704" spans="1:9">
      <c r="A704" t="s">
        <v>525</v>
      </c>
      <c r="B704" t="s">
        <v>1792</v>
      </c>
      <c r="C704" t="s">
        <v>479</v>
      </c>
      <c r="D704" t="s">
        <v>419</v>
      </c>
      <c r="I704"/>
    </row>
    <row r="705" spans="1:9">
      <c r="A705" t="s">
        <v>846</v>
      </c>
      <c r="B705" t="s">
        <v>1793</v>
      </c>
      <c r="C705" t="s">
        <v>476</v>
      </c>
      <c r="D705" t="s">
        <v>2105</v>
      </c>
      <c r="I705"/>
    </row>
    <row r="706" spans="1:9">
      <c r="A706" t="s">
        <v>847</v>
      </c>
      <c r="B706" t="s">
        <v>1794</v>
      </c>
      <c r="C706" t="s">
        <v>476</v>
      </c>
      <c r="D706" t="s">
        <v>420</v>
      </c>
      <c r="I706"/>
    </row>
    <row r="707" spans="1:9">
      <c r="A707" t="s">
        <v>1044</v>
      </c>
      <c r="B707" t="s">
        <v>1795</v>
      </c>
      <c r="C707" t="s">
        <v>476</v>
      </c>
      <c r="D707" t="s">
        <v>420</v>
      </c>
      <c r="I707"/>
    </row>
    <row r="708" spans="1:9">
      <c r="A708" t="s">
        <v>235</v>
      </c>
      <c r="B708" t="s">
        <v>1796</v>
      </c>
      <c r="C708" t="s">
        <v>479</v>
      </c>
      <c r="D708" t="s">
        <v>419</v>
      </c>
      <c r="I708"/>
    </row>
    <row r="709" spans="1:9">
      <c r="A709" t="s">
        <v>236</v>
      </c>
      <c r="B709" t="s">
        <v>1797</v>
      </c>
      <c r="C709" t="s">
        <v>479</v>
      </c>
      <c r="D709" t="s">
        <v>419</v>
      </c>
      <c r="I709"/>
    </row>
    <row r="710" spans="1:9">
      <c r="A710" t="s">
        <v>1133</v>
      </c>
      <c r="B710" t="s">
        <v>1798</v>
      </c>
      <c r="C710" t="s">
        <v>476</v>
      </c>
      <c r="D710" t="s">
        <v>2105</v>
      </c>
      <c r="I710"/>
    </row>
    <row r="711" spans="1:9">
      <c r="A711" t="s">
        <v>1134</v>
      </c>
      <c r="B711" t="s">
        <v>1799</v>
      </c>
      <c r="C711" t="s">
        <v>476</v>
      </c>
      <c r="D711" t="s">
        <v>2105</v>
      </c>
      <c r="I711"/>
    </row>
    <row r="712" spans="1:9">
      <c r="A712" t="s">
        <v>237</v>
      </c>
      <c r="B712" t="s">
        <v>1800</v>
      </c>
      <c r="C712" t="s">
        <v>476</v>
      </c>
      <c r="D712" t="s">
        <v>2106</v>
      </c>
      <c r="I712"/>
    </row>
    <row r="713" spans="1:9">
      <c r="A713" t="s">
        <v>1186</v>
      </c>
      <c r="B713" t="s">
        <v>1801</v>
      </c>
      <c r="C713" t="s">
        <v>476</v>
      </c>
      <c r="D713" t="s">
        <v>2105</v>
      </c>
      <c r="I713"/>
    </row>
    <row r="714" spans="1:9">
      <c r="A714" t="s">
        <v>941</v>
      </c>
      <c r="B714" t="s">
        <v>941</v>
      </c>
      <c r="C714" t="s">
        <v>479</v>
      </c>
      <c r="D714" t="s">
        <v>419</v>
      </c>
      <c r="I714"/>
    </row>
    <row r="715" spans="1:9">
      <c r="A715" t="s">
        <v>238</v>
      </c>
      <c r="B715" t="s">
        <v>1802</v>
      </c>
      <c r="C715" t="s">
        <v>479</v>
      </c>
      <c r="D715" t="s">
        <v>610</v>
      </c>
      <c r="I715"/>
    </row>
    <row r="716" spans="1:9">
      <c r="A716" t="s">
        <v>526</v>
      </c>
      <c r="B716" t="s">
        <v>1803</v>
      </c>
      <c r="C716" t="s">
        <v>479</v>
      </c>
      <c r="D716" t="s">
        <v>610</v>
      </c>
      <c r="I716"/>
    </row>
    <row r="717" spans="1:9">
      <c r="A717" t="s">
        <v>239</v>
      </c>
      <c r="B717" t="s">
        <v>1804</v>
      </c>
      <c r="C717" t="s">
        <v>476</v>
      </c>
      <c r="D717" t="s">
        <v>2106</v>
      </c>
      <c r="I717"/>
    </row>
    <row r="718" spans="1:9">
      <c r="A718" t="s">
        <v>169</v>
      </c>
      <c r="B718" t="s">
        <v>1805</v>
      </c>
      <c r="C718" t="s">
        <v>476</v>
      </c>
      <c r="D718" t="s">
        <v>423</v>
      </c>
      <c r="I718"/>
    </row>
    <row r="719" spans="1:9">
      <c r="A719" t="s">
        <v>240</v>
      </c>
      <c r="B719" t="s">
        <v>1806</v>
      </c>
      <c r="C719" t="s">
        <v>476</v>
      </c>
      <c r="D719" t="s">
        <v>2109</v>
      </c>
      <c r="I719"/>
    </row>
    <row r="720" spans="1:9">
      <c r="A720" t="s">
        <v>241</v>
      </c>
      <c r="B720" t="s">
        <v>1807</v>
      </c>
      <c r="C720" t="s">
        <v>479</v>
      </c>
      <c r="D720" t="s">
        <v>480</v>
      </c>
      <c r="I720"/>
    </row>
    <row r="721" spans="1:9">
      <c r="A721" t="s">
        <v>848</v>
      </c>
      <c r="B721" t="s">
        <v>1808</v>
      </c>
      <c r="C721" t="s">
        <v>479</v>
      </c>
      <c r="D721" t="s">
        <v>480</v>
      </c>
      <c r="I721"/>
    </row>
    <row r="722" spans="1:9">
      <c r="A722" t="s">
        <v>170</v>
      </c>
      <c r="B722" t="s">
        <v>1809</v>
      </c>
      <c r="C722" t="s">
        <v>479</v>
      </c>
      <c r="D722" t="s">
        <v>480</v>
      </c>
      <c r="I722"/>
    </row>
    <row r="723" spans="1:9">
      <c r="A723" t="s">
        <v>242</v>
      </c>
      <c r="B723" t="s">
        <v>1810</v>
      </c>
      <c r="C723" t="s">
        <v>479</v>
      </c>
      <c r="D723" t="s">
        <v>480</v>
      </c>
      <c r="I723"/>
    </row>
    <row r="724" spans="1:9">
      <c r="A724" t="s">
        <v>185</v>
      </c>
      <c r="B724" t="s">
        <v>1811</v>
      </c>
      <c r="C724" t="s">
        <v>479</v>
      </c>
      <c r="D724" t="s">
        <v>480</v>
      </c>
      <c r="I724"/>
    </row>
    <row r="725" spans="1:9">
      <c r="A725" t="s">
        <v>1135</v>
      </c>
      <c r="B725" t="s">
        <v>1812</v>
      </c>
      <c r="C725" t="s">
        <v>476</v>
      </c>
      <c r="D725" t="s">
        <v>2105</v>
      </c>
      <c r="I725"/>
    </row>
    <row r="726" spans="1:9">
      <c r="A726" t="s">
        <v>942</v>
      </c>
      <c r="B726" t="s">
        <v>1813</v>
      </c>
      <c r="C726" t="s">
        <v>476</v>
      </c>
      <c r="D726" t="s">
        <v>423</v>
      </c>
      <c r="I726"/>
    </row>
    <row r="727" spans="1:9">
      <c r="A727" t="s">
        <v>186</v>
      </c>
      <c r="B727" t="s">
        <v>1814</v>
      </c>
      <c r="C727" t="s">
        <v>479</v>
      </c>
      <c r="D727" t="s">
        <v>610</v>
      </c>
      <c r="I727"/>
    </row>
    <row r="728" spans="1:9">
      <c r="A728" t="s">
        <v>849</v>
      </c>
      <c r="B728" t="s">
        <v>1815</v>
      </c>
      <c r="C728" t="s">
        <v>476</v>
      </c>
      <c r="D728" t="s">
        <v>420</v>
      </c>
      <c r="I728"/>
    </row>
    <row r="729" spans="1:9">
      <c r="A729" t="s">
        <v>1136</v>
      </c>
      <c r="B729" t="s">
        <v>1816</v>
      </c>
      <c r="C729" t="s">
        <v>479</v>
      </c>
      <c r="D729" t="s">
        <v>420</v>
      </c>
      <c r="I729"/>
    </row>
    <row r="730" spans="1:9">
      <c r="A730" t="s">
        <v>850</v>
      </c>
      <c r="B730" t="s">
        <v>1817</v>
      </c>
      <c r="C730" t="s">
        <v>476</v>
      </c>
      <c r="D730" t="s">
        <v>420</v>
      </c>
      <c r="I730"/>
    </row>
    <row r="731" spans="1:9">
      <c r="A731" t="s">
        <v>1045</v>
      </c>
      <c r="B731" t="s">
        <v>1818</v>
      </c>
      <c r="C731" t="s">
        <v>476</v>
      </c>
      <c r="D731" t="s">
        <v>420</v>
      </c>
      <c r="I731"/>
    </row>
    <row r="732" spans="1:9">
      <c r="A732" t="s">
        <v>943</v>
      </c>
      <c r="B732" t="s">
        <v>943</v>
      </c>
      <c r="C732" t="s">
        <v>479</v>
      </c>
      <c r="D732" t="s">
        <v>420</v>
      </c>
      <c r="I732"/>
    </row>
    <row r="733" spans="1:9">
      <c r="A733" t="s">
        <v>2554</v>
      </c>
      <c r="B733" t="s">
        <v>2612</v>
      </c>
      <c r="C733" t="s">
        <v>476</v>
      </c>
      <c r="D733" t="s">
        <v>2106</v>
      </c>
      <c r="I733"/>
    </row>
    <row r="734" spans="1:9">
      <c r="A734" t="s">
        <v>765</v>
      </c>
      <c r="B734" t="s">
        <v>1819</v>
      </c>
      <c r="C734" t="s">
        <v>476</v>
      </c>
      <c r="D734" t="s">
        <v>2107</v>
      </c>
      <c r="I734"/>
    </row>
    <row r="735" spans="1:9">
      <c r="A735" t="s">
        <v>187</v>
      </c>
      <c r="B735" t="s">
        <v>1820</v>
      </c>
      <c r="C735" t="s">
        <v>476</v>
      </c>
      <c r="D735" t="s">
        <v>2107</v>
      </c>
      <c r="I735"/>
    </row>
    <row r="736" spans="1:9">
      <c r="A736" t="s">
        <v>188</v>
      </c>
      <c r="B736" t="s">
        <v>1821</v>
      </c>
      <c r="C736" t="s">
        <v>476</v>
      </c>
      <c r="D736" t="s">
        <v>2105</v>
      </c>
      <c r="I736"/>
    </row>
    <row r="737" spans="1:9">
      <c r="A737" t="s">
        <v>1137</v>
      </c>
      <c r="B737" t="s">
        <v>1822</v>
      </c>
      <c r="C737" t="s">
        <v>479</v>
      </c>
      <c r="D737" t="s">
        <v>610</v>
      </c>
      <c r="I737"/>
    </row>
    <row r="738" spans="1:9">
      <c r="A738" t="s">
        <v>1138</v>
      </c>
      <c r="B738" t="s">
        <v>1823</v>
      </c>
      <c r="C738" t="s">
        <v>479</v>
      </c>
      <c r="D738" t="s">
        <v>610</v>
      </c>
      <c r="I738"/>
    </row>
    <row r="739" spans="1:9">
      <c r="A739" t="s">
        <v>1139</v>
      </c>
      <c r="B739" t="s">
        <v>1824</v>
      </c>
      <c r="C739" t="s">
        <v>479</v>
      </c>
      <c r="D739" t="s">
        <v>610</v>
      </c>
      <c r="I739"/>
    </row>
    <row r="740" spans="1:9">
      <c r="A740" t="s">
        <v>851</v>
      </c>
      <c r="B740" t="s">
        <v>1825</v>
      </c>
      <c r="C740" t="s">
        <v>476</v>
      </c>
      <c r="D740" t="s">
        <v>420</v>
      </c>
      <c r="I740"/>
    </row>
    <row r="741" spans="1:9">
      <c r="A741" t="s">
        <v>189</v>
      </c>
      <c r="B741" t="s">
        <v>1826</v>
      </c>
      <c r="C741" t="s">
        <v>476</v>
      </c>
      <c r="D741" t="s">
        <v>420</v>
      </c>
      <c r="I741"/>
    </row>
    <row r="742" spans="1:9">
      <c r="A742" t="s">
        <v>190</v>
      </c>
      <c r="B742" t="s">
        <v>1827</v>
      </c>
      <c r="C742" t="s">
        <v>476</v>
      </c>
      <c r="D742" t="s">
        <v>420</v>
      </c>
      <c r="I742"/>
    </row>
    <row r="743" spans="1:9">
      <c r="A743" t="s">
        <v>191</v>
      </c>
      <c r="B743" t="s">
        <v>1828</v>
      </c>
      <c r="C743" t="s">
        <v>476</v>
      </c>
      <c r="D743" t="s">
        <v>420</v>
      </c>
      <c r="I743"/>
    </row>
    <row r="744" spans="1:9">
      <c r="A744" t="s">
        <v>192</v>
      </c>
      <c r="B744" t="s">
        <v>1829</v>
      </c>
      <c r="C744" t="s">
        <v>476</v>
      </c>
      <c r="D744" t="s">
        <v>420</v>
      </c>
      <c r="I744"/>
    </row>
    <row r="745" spans="1:9">
      <c r="A745" t="s">
        <v>193</v>
      </c>
      <c r="B745" t="s">
        <v>1830</v>
      </c>
      <c r="C745" t="s">
        <v>476</v>
      </c>
      <c r="D745" t="s">
        <v>420</v>
      </c>
      <c r="I745"/>
    </row>
    <row r="746" spans="1:9">
      <c r="A746" t="s">
        <v>266</v>
      </c>
      <c r="B746" t="s">
        <v>1831</v>
      </c>
      <c r="C746" t="s">
        <v>476</v>
      </c>
      <c r="D746" t="s">
        <v>420</v>
      </c>
      <c r="I746"/>
    </row>
    <row r="747" spans="1:9">
      <c r="A747" t="s">
        <v>267</v>
      </c>
      <c r="B747" t="s">
        <v>1832</v>
      </c>
      <c r="C747" t="s">
        <v>476</v>
      </c>
      <c r="D747" t="s">
        <v>420</v>
      </c>
      <c r="I747"/>
    </row>
    <row r="748" spans="1:9">
      <c r="A748" t="s">
        <v>268</v>
      </c>
      <c r="B748" t="s">
        <v>1833</v>
      </c>
      <c r="C748" t="s">
        <v>476</v>
      </c>
      <c r="D748" t="s">
        <v>420</v>
      </c>
      <c r="I748"/>
    </row>
    <row r="749" spans="1:9">
      <c r="A749" t="s">
        <v>269</v>
      </c>
      <c r="B749" t="s">
        <v>1834</v>
      </c>
      <c r="C749" t="s">
        <v>476</v>
      </c>
      <c r="D749" t="s">
        <v>420</v>
      </c>
      <c r="I749"/>
    </row>
    <row r="750" spans="1:9">
      <c r="A750" t="s">
        <v>270</v>
      </c>
      <c r="B750" t="s">
        <v>1835</v>
      </c>
      <c r="C750" t="s">
        <v>476</v>
      </c>
      <c r="D750" t="s">
        <v>420</v>
      </c>
      <c r="I750"/>
    </row>
    <row r="751" spans="1:9">
      <c r="A751" t="s">
        <v>337</v>
      </c>
      <c r="B751" t="s">
        <v>1836</v>
      </c>
      <c r="C751" t="s">
        <v>476</v>
      </c>
      <c r="D751" t="s">
        <v>420</v>
      </c>
      <c r="I751"/>
    </row>
    <row r="752" spans="1:9">
      <c r="A752" t="s">
        <v>2142</v>
      </c>
      <c r="B752" t="s">
        <v>2143</v>
      </c>
      <c r="C752" t="s">
        <v>479</v>
      </c>
      <c r="D752" t="s">
        <v>419</v>
      </c>
      <c r="I752"/>
    </row>
    <row r="753" spans="1:9">
      <c r="A753" t="s">
        <v>271</v>
      </c>
      <c r="B753" t="s">
        <v>2418</v>
      </c>
      <c r="C753" t="s">
        <v>476</v>
      </c>
      <c r="D753" t="s">
        <v>2106</v>
      </c>
      <c r="I753"/>
    </row>
    <row r="754" spans="1:9">
      <c r="A754" t="s">
        <v>272</v>
      </c>
      <c r="B754" t="s">
        <v>1837</v>
      </c>
      <c r="C754" t="s">
        <v>476</v>
      </c>
      <c r="D754" t="s">
        <v>2106</v>
      </c>
      <c r="I754"/>
    </row>
    <row r="755" spans="1:9">
      <c r="A755" t="s">
        <v>852</v>
      </c>
      <c r="B755" t="s">
        <v>1838</v>
      </c>
      <c r="C755" t="s">
        <v>479</v>
      </c>
      <c r="D755" t="s">
        <v>419</v>
      </c>
      <c r="I755"/>
    </row>
    <row r="756" spans="1:9">
      <c r="A756" t="s">
        <v>1140</v>
      </c>
      <c r="B756" t="s">
        <v>1839</v>
      </c>
      <c r="C756" t="s">
        <v>479</v>
      </c>
      <c r="D756" t="s">
        <v>419</v>
      </c>
      <c r="I756"/>
    </row>
    <row r="757" spans="1:9">
      <c r="A757" t="s">
        <v>1141</v>
      </c>
      <c r="B757" t="s">
        <v>1840</v>
      </c>
      <c r="C757" t="s">
        <v>479</v>
      </c>
      <c r="D757" t="s">
        <v>419</v>
      </c>
      <c r="I757"/>
    </row>
    <row r="758" spans="1:9">
      <c r="A758" t="s">
        <v>1046</v>
      </c>
      <c r="B758" t="s">
        <v>1841</v>
      </c>
      <c r="C758" t="s">
        <v>479</v>
      </c>
      <c r="D758" t="s">
        <v>419</v>
      </c>
      <c r="I758"/>
    </row>
    <row r="759" spans="1:9">
      <c r="A759" t="s">
        <v>1047</v>
      </c>
      <c r="B759" t="s">
        <v>1842</v>
      </c>
      <c r="C759" t="s">
        <v>479</v>
      </c>
      <c r="D759" t="s">
        <v>419</v>
      </c>
      <c r="I759"/>
    </row>
    <row r="760" spans="1:9">
      <c r="A760" t="s">
        <v>2555</v>
      </c>
      <c r="B760" t="s">
        <v>2613</v>
      </c>
      <c r="C760" t="s">
        <v>476</v>
      </c>
      <c r="D760" t="s">
        <v>420</v>
      </c>
      <c r="I760"/>
    </row>
    <row r="761" spans="1:9">
      <c r="A761" t="s">
        <v>527</v>
      </c>
      <c r="B761" t="s">
        <v>1843</v>
      </c>
      <c r="C761" t="s">
        <v>476</v>
      </c>
      <c r="D761" t="s">
        <v>2106</v>
      </c>
      <c r="I761"/>
    </row>
    <row r="762" spans="1:9">
      <c r="A762" t="s">
        <v>1048</v>
      </c>
      <c r="B762" t="s">
        <v>1844</v>
      </c>
      <c r="C762" t="s">
        <v>479</v>
      </c>
      <c r="D762" t="s">
        <v>419</v>
      </c>
      <c r="I762"/>
    </row>
    <row r="763" spans="1:9">
      <c r="A763" t="s">
        <v>1142</v>
      </c>
      <c r="B763" t="s">
        <v>1845</v>
      </c>
      <c r="C763" t="s">
        <v>476</v>
      </c>
      <c r="D763" t="s">
        <v>420</v>
      </c>
      <c r="I763"/>
    </row>
    <row r="764" spans="1:9">
      <c r="A764" t="s">
        <v>853</v>
      </c>
      <c r="B764" t="s">
        <v>1846</v>
      </c>
      <c r="C764" t="s">
        <v>476</v>
      </c>
      <c r="D764" t="s">
        <v>420</v>
      </c>
      <c r="I764"/>
    </row>
    <row r="765" spans="1:9">
      <c r="A765" t="s">
        <v>1143</v>
      </c>
      <c r="B765" t="s">
        <v>1847</v>
      </c>
      <c r="C765" t="s">
        <v>476</v>
      </c>
      <c r="D765" t="s">
        <v>420</v>
      </c>
      <c r="I765"/>
    </row>
    <row r="766" spans="1:9">
      <c r="A766" t="s">
        <v>171</v>
      </c>
      <c r="B766" t="s">
        <v>1848</v>
      </c>
      <c r="C766" t="s">
        <v>476</v>
      </c>
      <c r="D766" t="s">
        <v>420</v>
      </c>
      <c r="I766"/>
    </row>
    <row r="767" spans="1:9">
      <c r="A767" t="s">
        <v>172</v>
      </c>
      <c r="B767" t="s">
        <v>1849</v>
      </c>
      <c r="C767" t="s">
        <v>476</v>
      </c>
      <c r="D767" t="s">
        <v>2105</v>
      </c>
      <c r="I767"/>
    </row>
    <row r="768" spans="1:9">
      <c r="A768" t="s">
        <v>1187</v>
      </c>
      <c r="B768" t="s">
        <v>1850</v>
      </c>
      <c r="C768" t="s">
        <v>476</v>
      </c>
      <c r="D768" t="s">
        <v>420</v>
      </c>
      <c r="I768"/>
    </row>
    <row r="769" spans="1:9">
      <c r="A769" t="s">
        <v>273</v>
      </c>
      <c r="B769" t="s">
        <v>1851</v>
      </c>
      <c r="C769" t="s">
        <v>476</v>
      </c>
      <c r="D769" t="s">
        <v>2105</v>
      </c>
      <c r="I769"/>
    </row>
    <row r="770" spans="1:9">
      <c r="A770" t="s">
        <v>274</v>
      </c>
      <c r="B770" t="s">
        <v>1852</v>
      </c>
      <c r="C770" t="s">
        <v>476</v>
      </c>
      <c r="D770" t="s">
        <v>2105</v>
      </c>
      <c r="I770"/>
    </row>
    <row r="771" spans="1:9">
      <c r="A771" t="s">
        <v>275</v>
      </c>
      <c r="B771" t="s">
        <v>1853</v>
      </c>
      <c r="C771" t="s">
        <v>476</v>
      </c>
      <c r="D771" t="s">
        <v>2106</v>
      </c>
      <c r="I771"/>
    </row>
    <row r="772" spans="1:9">
      <c r="A772" t="s">
        <v>276</v>
      </c>
      <c r="B772" t="s">
        <v>1854</v>
      </c>
      <c r="C772" t="s">
        <v>476</v>
      </c>
      <c r="D772" t="s">
        <v>2106</v>
      </c>
      <c r="I772"/>
    </row>
    <row r="773" spans="1:9">
      <c r="A773" t="s">
        <v>277</v>
      </c>
      <c r="B773" t="s">
        <v>1855</v>
      </c>
      <c r="C773" t="s">
        <v>476</v>
      </c>
      <c r="D773" t="s">
        <v>2110</v>
      </c>
      <c r="I773"/>
    </row>
    <row r="774" spans="1:9">
      <c r="A774" t="s">
        <v>278</v>
      </c>
      <c r="B774" t="s">
        <v>1856</v>
      </c>
      <c r="C774" t="s">
        <v>476</v>
      </c>
      <c r="D774" t="s">
        <v>2110</v>
      </c>
      <c r="I774"/>
    </row>
    <row r="775" spans="1:9">
      <c r="A775" t="s">
        <v>2144</v>
      </c>
      <c r="B775" t="s">
        <v>2145</v>
      </c>
      <c r="C775" t="s">
        <v>479</v>
      </c>
      <c r="D775" t="s">
        <v>610</v>
      </c>
      <c r="I775"/>
    </row>
    <row r="776" spans="1:9">
      <c r="A776" t="s">
        <v>1049</v>
      </c>
      <c r="B776" t="s">
        <v>1857</v>
      </c>
      <c r="C776" t="s">
        <v>479</v>
      </c>
      <c r="D776" t="s">
        <v>420</v>
      </c>
      <c r="I776"/>
    </row>
    <row r="777" spans="1:9">
      <c r="A777" t="s">
        <v>854</v>
      </c>
      <c r="B777" t="s">
        <v>1858</v>
      </c>
      <c r="C777" t="s">
        <v>476</v>
      </c>
      <c r="D777" t="s">
        <v>420</v>
      </c>
      <c r="I777"/>
    </row>
    <row r="778" spans="1:9">
      <c r="A778" t="s">
        <v>279</v>
      </c>
      <c r="B778" t="s">
        <v>279</v>
      </c>
      <c r="C778" t="s">
        <v>476</v>
      </c>
      <c r="D778" t="s">
        <v>420</v>
      </c>
      <c r="I778"/>
    </row>
    <row r="779" spans="1:9">
      <c r="A779" t="s">
        <v>855</v>
      </c>
      <c r="B779" t="s">
        <v>1859</v>
      </c>
      <c r="C779" t="s">
        <v>476</v>
      </c>
      <c r="D779" t="s">
        <v>420</v>
      </c>
      <c r="I779"/>
    </row>
    <row r="780" spans="1:9">
      <c r="A780" t="s">
        <v>17</v>
      </c>
      <c r="B780" t="s">
        <v>1860</v>
      </c>
      <c r="C780" t="s">
        <v>479</v>
      </c>
      <c r="D780" t="s">
        <v>480</v>
      </c>
      <c r="I780"/>
    </row>
    <row r="781" spans="1:9">
      <c r="A781" t="s">
        <v>2146</v>
      </c>
      <c r="B781" t="s">
        <v>2147</v>
      </c>
      <c r="C781" t="s">
        <v>479</v>
      </c>
      <c r="D781" t="s">
        <v>420</v>
      </c>
      <c r="I781"/>
    </row>
    <row r="782" spans="1:9">
      <c r="A782" t="s">
        <v>545</v>
      </c>
      <c r="B782" t="s">
        <v>1861</v>
      </c>
      <c r="C782" t="s">
        <v>476</v>
      </c>
      <c r="D782" t="s">
        <v>2106</v>
      </c>
      <c r="I782"/>
    </row>
    <row r="783" spans="1:9">
      <c r="A783" t="s">
        <v>546</v>
      </c>
      <c r="B783" t="s">
        <v>1862</v>
      </c>
      <c r="C783" t="s">
        <v>476</v>
      </c>
      <c r="D783" t="s">
        <v>2106</v>
      </c>
      <c r="I783"/>
    </row>
    <row r="784" spans="1:9">
      <c r="A784" t="s">
        <v>1050</v>
      </c>
      <c r="B784" t="s">
        <v>1771</v>
      </c>
      <c r="C784" t="s">
        <v>479</v>
      </c>
      <c r="D784" t="s">
        <v>420</v>
      </c>
      <c r="I784"/>
    </row>
    <row r="785" spans="1:9">
      <c r="A785" t="s">
        <v>1144</v>
      </c>
      <c r="B785" t="s">
        <v>1863</v>
      </c>
      <c r="C785" t="s">
        <v>479</v>
      </c>
      <c r="D785" t="s">
        <v>419</v>
      </c>
      <c r="I785"/>
    </row>
    <row r="786" spans="1:9">
      <c r="A786" t="s">
        <v>2556</v>
      </c>
      <c r="B786" t="s">
        <v>2614</v>
      </c>
      <c r="C786" t="s">
        <v>479</v>
      </c>
      <c r="D786" t="s">
        <v>419</v>
      </c>
      <c r="I786"/>
    </row>
    <row r="787" spans="1:9">
      <c r="A787" t="s">
        <v>547</v>
      </c>
      <c r="B787" t="s">
        <v>1864</v>
      </c>
      <c r="C787" t="s">
        <v>479</v>
      </c>
      <c r="D787" t="s">
        <v>419</v>
      </c>
      <c r="I787"/>
    </row>
    <row r="788" spans="1:9">
      <c r="A788" t="s">
        <v>505</v>
      </c>
      <c r="B788" t="s">
        <v>1865</v>
      </c>
      <c r="C788" t="s">
        <v>479</v>
      </c>
      <c r="D788" t="s">
        <v>419</v>
      </c>
      <c r="I788"/>
    </row>
    <row r="789" spans="1:9">
      <c r="A789" t="s">
        <v>506</v>
      </c>
      <c r="B789" t="s">
        <v>2313</v>
      </c>
      <c r="C789" t="s">
        <v>479</v>
      </c>
      <c r="D789" t="s">
        <v>419</v>
      </c>
      <c r="I789"/>
    </row>
    <row r="790" spans="1:9">
      <c r="A790" t="s">
        <v>2148</v>
      </c>
      <c r="B790" t="s">
        <v>2149</v>
      </c>
      <c r="C790" t="s">
        <v>479</v>
      </c>
      <c r="D790" t="s">
        <v>419</v>
      </c>
      <c r="I790"/>
    </row>
    <row r="791" spans="1:9">
      <c r="A791" t="s">
        <v>507</v>
      </c>
      <c r="B791" t="s">
        <v>1866</v>
      </c>
      <c r="C791" t="s">
        <v>479</v>
      </c>
      <c r="D791" t="s">
        <v>419</v>
      </c>
      <c r="I791"/>
    </row>
    <row r="792" spans="1:9">
      <c r="A792" t="s">
        <v>508</v>
      </c>
      <c r="B792" t="s">
        <v>1867</v>
      </c>
      <c r="C792" t="s">
        <v>476</v>
      </c>
      <c r="D792" t="s">
        <v>420</v>
      </c>
      <c r="I792"/>
    </row>
    <row r="793" spans="1:9">
      <c r="A793" t="s">
        <v>1145</v>
      </c>
      <c r="B793" t="s">
        <v>1868</v>
      </c>
      <c r="C793" t="s">
        <v>479</v>
      </c>
      <c r="D793" t="s">
        <v>419</v>
      </c>
      <c r="I793"/>
    </row>
    <row r="794" spans="1:9">
      <c r="A794" t="s">
        <v>2150</v>
      </c>
      <c r="B794" t="s">
        <v>2151</v>
      </c>
      <c r="C794" t="s">
        <v>479</v>
      </c>
      <c r="D794" t="s">
        <v>419</v>
      </c>
      <c r="I794"/>
    </row>
    <row r="795" spans="1:9">
      <c r="A795" t="s">
        <v>509</v>
      </c>
      <c r="B795" t="s">
        <v>1869</v>
      </c>
      <c r="C795" t="s">
        <v>479</v>
      </c>
      <c r="D795" t="s">
        <v>480</v>
      </c>
      <c r="I795"/>
    </row>
    <row r="796" spans="1:9">
      <c r="A796" t="s">
        <v>510</v>
      </c>
      <c r="B796" t="s">
        <v>1870</v>
      </c>
      <c r="C796" t="s">
        <v>479</v>
      </c>
      <c r="D796" t="s">
        <v>480</v>
      </c>
      <c r="I796"/>
    </row>
    <row r="797" spans="1:9">
      <c r="A797" t="s">
        <v>511</v>
      </c>
      <c r="B797" t="s">
        <v>1871</v>
      </c>
      <c r="C797" t="s">
        <v>479</v>
      </c>
      <c r="D797" t="s">
        <v>480</v>
      </c>
      <c r="I797"/>
    </row>
    <row r="798" spans="1:9">
      <c r="A798" t="s">
        <v>766</v>
      </c>
      <c r="B798" t="s">
        <v>1872</v>
      </c>
      <c r="C798" t="s">
        <v>476</v>
      </c>
      <c r="D798" t="s">
        <v>2105</v>
      </c>
      <c r="I798"/>
    </row>
    <row r="799" spans="1:9">
      <c r="A799" t="s">
        <v>613</v>
      </c>
      <c r="B799" t="s">
        <v>1873</v>
      </c>
      <c r="C799" t="s">
        <v>479</v>
      </c>
      <c r="D799" t="s">
        <v>480</v>
      </c>
      <c r="I799"/>
    </row>
    <row r="800" spans="1:9">
      <c r="A800" t="s">
        <v>1188</v>
      </c>
      <c r="B800" t="s">
        <v>1874</v>
      </c>
      <c r="C800" t="s">
        <v>476</v>
      </c>
      <c r="D800" t="s">
        <v>423</v>
      </c>
      <c r="I800"/>
    </row>
    <row r="801" spans="1:9">
      <c r="A801" t="s">
        <v>1189</v>
      </c>
      <c r="B801" t="s">
        <v>1875</v>
      </c>
      <c r="C801" t="s">
        <v>476</v>
      </c>
      <c r="D801" t="s">
        <v>423</v>
      </c>
      <c r="I801"/>
    </row>
    <row r="802" spans="1:9">
      <c r="A802" t="s">
        <v>2419</v>
      </c>
      <c r="B802" t="s">
        <v>2420</v>
      </c>
      <c r="C802" t="s">
        <v>476</v>
      </c>
      <c r="D802" t="s">
        <v>423</v>
      </c>
      <c r="I802"/>
    </row>
    <row r="803" spans="1:9">
      <c r="A803" t="s">
        <v>573</v>
      </c>
      <c r="B803" t="s">
        <v>2179</v>
      </c>
      <c r="C803" t="s">
        <v>476</v>
      </c>
      <c r="D803" t="s">
        <v>420</v>
      </c>
      <c r="I803"/>
    </row>
    <row r="804" spans="1:9">
      <c r="A804" t="s">
        <v>944</v>
      </c>
      <c r="B804" t="s">
        <v>1876</v>
      </c>
      <c r="C804" t="s">
        <v>476</v>
      </c>
      <c r="D804" t="s">
        <v>2106</v>
      </c>
      <c r="I804"/>
    </row>
    <row r="805" spans="1:9">
      <c r="A805" t="s">
        <v>1146</v>
      </c>
      <c r="B805" t="s">
        <v>1877</v>
      </c>
      <c r="C805" t="s">
        <v>476</v>
      </c>
      <c r="D805" t="s">
        <v>420</v>
      </c>
      <c r="I805"/>
    </row>
    <row r="806" spans="1:9">
      <c r="A806" t="s">
        <v>2259</v>
      </c>
      <c r="B806" t="s">
        <v>2271</v>
      </c>
      <c r="C806" t="s">
        <v>479</v>
      </c>
      <c r="D806" t="s">
        <v>420</v>
      </c>
      <c r="I806"/>
    </row>
    <row r="807" spans="1:9">
      <c r="A807" t="s">
        <v>512</v>
      </c>
      <c r="B807" t="s">
        <v>1878</v>
      </c>
      <c r="C807" t="s">
        <v>476</v>
      </c>
      <c r="D807" t="s">
        <v>2106</v>
      </c>
      <c r="I807"/>
    </row>
    <row r="808" spans="1:9">
      <c r="A808" t="s">
        <v>648</v>
      </c>
      <c r="B808" t="s">
        <v>1879</v>
      </c>
      <c r="C808" t="s">
        <v>479</v>
      </c>
      <c r="D808" t="s">
        <v>420</v>
      </c>
      <c r="I808"/>
    </row>
    <row r="809" spans="1:9">
      <c r="A809" t="s">
        <v>1147</v>
      </c>
      <c r="B809" t="s">
        <v>1880</v>
      </c>
      <c r="C809" t="s">
        <v>479</v>
      </c>
      <c r="D809" t="s">
        <v>419</v>
      </c>
      <c r="I809"/>
    </row>
    <row r="810" spans="1:9">
      <c r="A810" t="s">
        <v>767</v>
      </c>
      <c r="B810" t="s">
        <v>1881</v>
      </c>
      <c r="C810" t="s">
        <v>479</v>
      </c>
      <c r="D810" t="s">
        <v>419</v>
      </c>
      <c r="I810"/>
    </row>
    <row r="811" spans="1:9">
      <c r="A811" t="s">
        <v>768</v>
      </c>
      <c r="B811" t="s">
        <v>1882</v>
      </c>
      <c r="C811" t="s">
        <v>479</v>
      </c>
      <c r="D811" t="s">
        <v>419</v>
      </c>
      <c r="I811"/>
    </row>
    <row r="812" spans="1:9">
      <c r="A812" t="s">
        <v>2421</v>
      </c>
      <c r="B812" t="s">
        <v>2422</v>
      </c>
      <c r="C812" t="s">
        <v>479</v>
      </c>
      <c r="D812" t="s">
        <v>420</v>
      </c>
      <c r="I812"/>
    </row>
    <row r="813" spans="1:9">
      <c r="A813" t="s">
        <v>2423</v>
      </c>
      <c r="B813" t="s">
        <v>2424</v>
      </c>
      <c r="C813" t="s">
        <v>479</v>
      </c>
      <c r="D813" t="s">
        <v>420</v>
      </c>
      <c r="I813"/>
    </row>
    <row r="814" spans="1:9">
      <c r="A814" t="s">
        <v>2425</v>
      </c>
      <c r="B814" t="s">
        <v>2426</v>
      </c>
      <c r="C814" t="s">
        <v>479</v>
      </c>
      <c r="D814" t="s">
        <v>420</v>
      </c>
      <c r="I814"/>
    </row>
    <row r="815" spans="1:9">
      <c r="A815" t="s">
        <v>1148</v>
      </c>
      <c r="B815" t="s">
        <v>1883</v>
      </c>
      <c r="C815" t="s">
        <v>479</v>
      </c>
      <c r="D815" t="s">
        <v>420</v>
      </c>
      <c r="I815"/>
    </row>
    <row r="816" spans="1:9">
      <c r="A816" t="s">
        <v>1149</v>
      </c>
      <c r="B816" t="s">
        <v>1884</v>
      </c>
      <c r="C816" t="s">
        <v>479</v>
      </c>
      <c r="D816" t="s">
        <v>420</v>
      </c>
      <c r="I816"/>
    </row>
    <row r="817" spans="1:9">
      <c r="A817" t="s">
        <v>2427</v>
      </c>
      <c r="B817" t="s">
        <v>2428</v>
      </c>
      <c r="C817" t="s">
        <v>479</v>
      </c>
      <c r="D817" t="s">
        <v>420</v>
      </c>
      <c r="I817"/>
    </row>
    <row r="818" spans="1:9">
      <c r="A818" t="s">
        <v>2429</v>
      </c>
      <c r="B818" t="s">
        <v>2430</v>
      </c>
      <c r="C818" t="s">
        <v>479</v>
      </c>
      <c r="D818" t="s">
        <v>420</v>
      </c>
      <c r="I818"/>
    </row>
    <row r="819" spans="1:9">
      <c r="A819" t="s">
        <v>856</v>
      </c>
      <c r="B819" t="s">
        <v>1885</v>
      </c>
      <c r="C819" t="s">
        <v>479</v>
      </c>
      <c r="D819" t="s">
        <v>420</v>
      </c>
      <c r="I819"/>
    </row>
    <row r="820" spans="1:9">
      <c r="A820" t="s">
        <v>857</v>
      </c>
      <c r="B820" t="s">
        <v>1886</v>
      </c>
      <c r="C820" t="s">
        <v>479</v>
      </c>
      <c r="D820" t="s">
        <v>420</v>
      </c>
      <c r="I820"/>
    </row>
    <row r="821" spans="1:9">
      <c r="A821" t="s">
        <v>1051</v>
      </c>
      <c r="B821" t="s">
        <v>1887</v>
      </c>
      <c r="C821" t="s">
        <v>479</v>
      </c>
      <c r="D821" t="s">
        <v>420</v>
      </c>
      <c r="I821"/>
    </row>
    <row r="822" spans="1:9">
      <c r="A822" t="s">
        <v>649</v>
      </c>
      <c r="B822" t="s">
        <v>1888</v>
      </c>
      <c r="C822" t="s">
        <v>476</v>
      </c>
      <c r="D822" t="s">
        <v>423</v>
      </c>
      <c r="I822"/>
    </row>
    <row r="823" spans="1:9">
      <c r="A823" t="s">
        <v>336</v>
      </c>
      <c r="B823" t="s">
        <v>1889</v>
      </c>
      <c r="C823" t="s">
        <v>476</v>
      </c>
      <c r="D823" t="s">
        <v>423</v>
      </c>
      <c r="I823"/>
    </row>
    <row r="824" spans="1:9">
      <c r="A824" t="s">
        <v>605</v>
      </c>
      <c r="B824" t="s">
        <v>1890</v>
      </c>
      <c r="C824" t="s">
        <v>479</v>
      </c>
      <c r="D824" t="s">
        <v>480</v>
      </c>
      <c r="I824"/>
    </row>
    <row r="825" spans="1:9">
      <c r="A825" t="s">
        <v>606</v>
      </c>
      <c r="B825" t="s">
        <v>1891</v>
      </c>
      <c r="C825" t="s">
        <v>479</v>
      </c>
      <c r="D825" t="s">
        <v>480</v>
      </c>
      <c r="I825"/>
    </row>
    <row r="826" spans="1:9">
      <c r="A826" t="s">
        <v>338</v>
      </c>
      <c r="B826" t="s">
        <v>1892</v>
      </c>
      <c r="C826" t="s">
        <v>479</v>
      </c>
      <c r="D826" t="s">
        <v>480</v>
      </c>
      <c r="I826"/>
    </row>
    <row r="827" spans="1:9">
      <c r="A827" t="s">
        <v>339</v>
      </c>
      <c r="B827" t="s">
        <v>1893</v>
      </c>
      <c r="C827" t="s">
        <v>479</v>
      </c>
      <c r="D827" t="s">
        <v>480</v>
      </c>
      <c r="I827"/>
    </row>
    <row r="828" spans="1:9">
      <c r="A828" t="s">
        <v>1052</v>
      </c>
      <c r="B828" t="s">
        <v>1894</v>
      </c>
      <c r="C828" t="s">
        <v>479</v>
      </c>
      <c r="D828" t="s">
        <v>480</v>
      </c>
      <c r="I828"/>
    </row>
    <row r="829" spans="1:9">
      <c r="A829" t="s">
        <v>340</v>
      </c>
      <c r="B829" t="s">
        <v>1895</v>
      </c>
      <c r="C829" t="s">
        <v>479</v>
      </c>
      <c r="D829" t="s">
        <v>480</v>
      </c>
      <c r="I829"/>
    </row>
    <row r="830" spans="1:9">
      <c r="A830" t="s">
        <v>858</v>
      </c>
      <c r="B830" t="s">
        <v>1896</v>
      </c>
      <c r="C830" t="s">
        <v>476</v>
      </c>
      <c r="D830" t="s">
        <v>2105</v>
      </c>
      <c r="I830"/>
    </row>
    <row r="831" spans="1:9">
      <c r="A831" t="s">
        <v>945</v>
      </c>
      <c r="B831" t="s">
        <v>1897</v>
      </c>
      <c r="C831" t="s">
        <v>476</v>
      </c>
      <c r="D831" t="s">
        <v>420</v>
      </c>
      <c r="I831"/>
    </row>
    <row r="832" spans="1:9">
      <c r="A832" t="s">
        <v>82</v>
      </c>
      <c r="B832" t="s">
        <v>1898</v>
      </c>
      <c r="C832" t="s">
        <v>476</v>
      </c>
      <c r="D832" t="s">
        <v>420</v>
      </c>
      <c r="I832"/>
    </row>
    <row r="833" spans="1:9">
      <c r="A833" t="s">
        <v>946</v>
      </c>
      <c r="B833" t="s">
        <v>1899</v>
      </c>
      <c r="C833" t="s">
        <v>479</v>
      </c>
      <c r="D833" t="s">
        <v>610</v>
      </c>
      <c r="I833"/>
    </row>
    <row r="834" spans="1:9">
      <c r="A834" t="s">
        <v>2557</v>
      </c>
      <c r="B834" t="s">
        <v>2615</v>
      </c>
      <c r="C834" t="s">
        <v>479</v>
      </c>
      <c r="D834" t="s">
        <v>420</v>
      </c>
      <c r="I834"/>
    </row>
    <row r="835" spans="1:9">
      <c r="A835" t="s">
        <v>2558</v>
      </c>
      <c r="B835" t="s">
        <v>2616</v>
      </c>
      <c r="C835" t="s">
        <v>479</v>
      </c>
      <c r="D835" t="s">
        <v>420</v>
      </c>
      <c r="I835"/>
    </row>
    <row r="836" spans="1:9">
      <c r="A836" t="s">
        <v>2559</v>
      </c>
      <c r="B836" t="s">
        <v>2617</v>
      </c>
      <c r="C836" t="s">
        <v>479</v>
      </c>
      <c r="D836" t="s">
        <v>420</v>
      </c>
      <c r="I836"/>
    </row>
    <row r="837" spans="1:9">
      <c r="A837" t="s">
        <v>2560</v>
      </c>
      <c r="B837" t="s">
        <v>2618</v>
      </c>
      <c r="C837" t="s">
        <v>479</v>
      </c>
      <c r="D837" t="s">
        <v>420</v>
      </c>
      <c r="I837"/>
    </row>
    <row r="838" spans="1:9">
      <c r="A838" t="s">
        <v>947</v>
      </c>
      <c r="B838" t="s">
        <v>1900</v>
      </c>
      <c r="C838" t="s">
        <v>479</v>
      </c>
      <c r="D838" t="s">
        <v>420</v>
      </c>
      <c r="I838"/>
    </row>
    <row r="839" spans="1:9">
      <c r="A839" t="s">
        <v>1053</v>
      </c>
      <c r="B839" t="s">
        <v>1901</v>
      </c>
      <c r="C839" t="s">
        <v>479</v>
      </c>
      <c r="D839" t="s">
        <v>480</v>
      </c>
      <c r="I839"/>
    </row>
    <row r="840" spans="1:9">
      <c r="A840" t="s">
        <v>859</v>
      </c>
      <c r="B840" t="s">
        <v>1902</v>
      </c>
      <c r="C840" t="s">
        <v>476</v>
      </c>
      <c r="D840" t="s">
        <v>420</v>
      </c>
      <c r="I840"/>
    </row>
    <row r="841" spans="1:9">
      <c r="A841" t="s">
        <v>2260</v>
      </c>
      <c r="B841" t="s">
        <v>2431</v>
      </c>
      <c r="C841" t="s">
        <v>476</v>
      </c>
      <c r="D841" t="s">
        <v>420</v>
      </c>
      <c r="I841"/>
    </row>
    <row r="842" spans="1:9">
      <c r="A842" t="s">
        <v>83</v>
      </c>
      <c r="B842" t="s">
        <v>1903</v>
      </c>
      <c r="C842" t="s">
        <v>476</v>
      </c>
      <c r="D842" t="s">
        <v>2110</v>
      </c>
      <c r="I842"/>
    </row>
    <row r="843" spans="1:9">
      <c r="A843" t="s">
        <v>1054</v>
      </c>
      <c r="B843" t="s">
        <v>1904</v>
      </c>
      <c r="C843" t="s">
        <v>479</v>
      </c>
      <c r="D843" t="s">
        <v>480</v>
      </c>
      <c r="I843"/>
    </row>
    <row r="844" spans="1:9">
      <c r="A844" t="s">
        <v>1150</v>
      </c>
      <c r="B844" t="s">
        <v>1905</v>
      </c>
      <c r="C844" t="s">
        <v>479</v>
      </c>
      <c r="D844" t="s">
        <v>480</v>
      </c>
      <c r="I844"/>
    </row>
    <row r="845" spans="1:9">
      <c r="A845" t="s">
        <v>677</v>
      </c>
      <c r="B845" t="s">
        <v>1906</v>
      </c>
      <c r="C845" t="s">
        <v>479</v>
      </c>
      <c r="D845" t="s">
        <v>480</v>
      </c>
      <c r="I845"/>
    </row>
    <row r="846" spans="1:9">
      <c r="A846" t="s">
        <v>2180</v>
      </c>
      <c r="B846" t="s">
        <v>2181</v>
      </c>
      <c r="C846" t="s">
        <v>479</v>
      </c>
      <c r="D846" t="s">
        <v>419</v>
      </c>
      <c r="I846"/>
    </row>
    <row r="847" spans="1:9">
      <c r="A847" t="s">
        <v>173</v>
      </c>
      <c r="B847" t="s">
        <v>1907</v>
      </c>
      <c r="C847" t="s">
        <v>479</v>
      </c>
      <c r="D847" t="s">
        <v>419</v>
      </c>
      <c r="I847"/>
    </row>
    <row r="848" spans="1:9">
      <c r="A848" t="s">
        <v>97</v>
      </c>
      <c r="B848" t="s">
        <v>1908</v>
      </c>
      <c r="C848" t="s">
        <v>479</v>
      </c>
      <c r="D848" t="s">
        <v>419</v>
      </c>
      <c r="I848"/>
    </row>
    <row r="849" spans="1:9">
      <c r="A849" t="s">
        <v>607</v>
      </c>
      <c r="B849" t="s">
        <v>1909</v>
      </c>
      <c r="C849" t="s">
        <v>479</v>
      </c>
      <c r="D849" t="s">
        <v>419</v>
      </c>
      <c r="I849"/>
    </row>
    <row r="850" spans="1:9">
      <c r="A850" t="s">
        <v>98</v>
      </c>
      <c r="B850" t="s">
        <v>1910</v>
      </c>
      <c r="C850" t="s">
        <v>479</v>
      </c>
      <c r="D850" t="s">
        <v>480</v>
      </c>
      <c r="I850"/>
    </row>
    <row r="851" spans="1:9">
      <c r="A851" t="s">
        <v>99</v>
      </c>
      <c r="B851" t="s">
        <v>1911</v>
      </c>
      <c r="C851" t="s">
        <v>479</v>
      </c>
      <c r="D851" t="s">
        <v>480</v>
      </c>
      <c r="I851"/>
    </row>
    <row r="852" spans="1:9">
      <c r="A852" t="s">
        <v>614</v>
      </c>
      <c r="B852" t="s">
        <v>1912</v>
      </c>
      <c r="C852" t="s">
        <v>479</v>
      </c>
      <c r="D852" t="s">
        <v>480</v>
      </c>
      <c r="I852"/>
    </row>
    <row r="853" spans="1:9">
      <c r="A853" t="s">
        <v>860</v>
      </c>
      <c r="B853" t="s">
        <v>1913</v>
      </c>
      <c r="C853" t="s">
        <v>479</v>
      </c>
      <c r="D853" t="s">
        <v>480</v>
      </c>
      <c r="I853"/>
    </row>
    <row r="854" spans="1:9">
      <c r="A854" t="s">
        <v>861</v>
      </c>
      <c r="B854" t="s">
        <v>1914</v>
      </c>
      <c r="C854" t="s">
        <v>479</v>
      </c>
      <c r="D854" t="s">
        <v>480</v>
      </c>
      <c r="I854"/>
    </row>
    <row r="855" spans="1:9">
      <c r="A855" t="s">
        <v>948</v>
      </c>
      <c r="B855" t="s">
        <v>1915</v>
      </c>
      <c r="C855" t="s">
        <v>479</v>
      </c>
      <c r="D855" t="s">
        <v>480</v>
      </c>
      <c r="I855"/>
    </row>
    <row r="856" spans="1:9">
      <c r="A856" t="s">
        <v>949</v>
      </c>
      <c r="B856" t="s">
        <v>1916</v>
      </c>
      <c r="C856" t="s">
        <v>479</v>
      </c>
      <c r="D856" t="s">
        <v>480</v>
      </c>
      <c r="I856"/>
    </row>
    <row r="857" spans="1:9">
      <c r="A857" t="s">
        <v>950</v>
      </c>
      <c r="B857" t="s">
        <v>1917</v>
      </c>
      <c r="C857" t="s">
        <v>479</v>
      </c>
      <c r="D857" t="s">
        <v>480</v>
      </c>
      <c r="I857"/>
    </row>
    <row r="858" spans="1:9">
      <c r="A858" t="s">
        <v>862</v>
      </c>
      <c r="B858" t="s">
        <v>1918</v>
      </c>
      <c r="C858" t="s">
        <v>479</v>
      </c>
      <c r="D858" t="s">
        <v>480</v>
      </c>
      <c r="I858"/>
    </row>
    <row r="859" spans="1:9">
      <c r="A859" t="s">
        <v>491</v>
      </c>
      <c r="B859" t="s">
        <v>1919</v>
      </c>
      <c r="C859" t="s">
        <v>479</v>
      </c>
      <c r="D859" t="s">
        <v>480</v>
      </c>
      <c r="I859"/>
    </row>
    <row r="860" spans="1:9">
      <c r="A860" t="s">
        <v>492</v>
      </c>
      <c r="B860" t="s">
        <v>1920</v>
      </c>
      <c r="C860" t="s">
        <v>479</v>
      </c>
      <c r="D860" t="s">
        <v>480</v>
      </c>
      <c r="I860"/>
    </row>
    <row r="861" spans="1:9">
      <c r="A861" t="s">
        <v>650</v>
      </c>
      <c r="B861" t="s">
        <v>1921</v>
      </c>
      <c r="C861" t="s">
        <v>476</v>
      </c>
      <c r="D861" t="s">
        <v>2107</v>
      </c>
      <c r="I861"/>
    </row>
    <row r="862" spans="1:9">
      <c r="A862" t="s">
        <v>615</v>
      </c>
      <c r="B862" t="s">
        <v>1922</v>
      </c>
      <c r="C862" t="s">
        <v>476</v>
      </c>
      <c r="D862" t="s">
        <v>2105</v>
      </c>
      <c r="I862"/>
    </row>
    <row r="863" spans="1:9">
      <c r="A863" t="s">
        <v>2182</v>
      </c>
      <c r="B863" t="s">
        <v>2183</v>
      </c>
      <c r="C863" t="s">
        <v>476</v>
      </c>
      <c r="D863" t="s">
        <v>2105</v>
      </c>
      <c r="I863"/>
    </row>
    <row r="864" spans="1:9">
      <c r="A864" t="s">
        <v>616</v>
      </c>
      <c r="B864" t="s">
        <v>1923</v>
      </c>
      <c r="C864" t="s">
        <v>476</v>
      </c>
      <c r="D864" t="s">
        <v>2105</v>
      </c>
      <c r="I864"/>
    </row>
    <row r="865" spans="1:9">
      <c r="A865" t="s">
        <v>951</v>
      </c>
      <c r="B865" t="s">
        <v>1924</v>
      </c>
      <c r="C865" t="s">
        <v>479</v>
      </c>
      <c r="D865" t="s">
        <v>420</v>
      </c>
      <c r="I865"/>
    </row>
    <row r="866" spans="1:9">
      <c r="A866" t="s">
        <v>1151</v>
      </c>
      <c r="B866" t="s">
        <v>1925</v>
      </c>
      <c r="C866" t="s">
        <v>479</v>
      </c>
      <c r="D866" t="s">
        <v>420</v>
      </c>
      <c r="I866"/>
    </row>
    <row r="867" spans="1:9">
      <c r="A867" t="s">
        <v>651</v>
      </c>
      <c r="B867" t="s">
        <v>1926</v>
      </c>
      <c r="C867" t="s">
        <v>479</v>
      </c>
      <c r="D867" t="s">
        <v>480</v>
      </c>
      <c r="I867"/>
    </row>
    <row r="868" spans="1:9">
      <c r="A868" t="s">
        <v>652</v>
      </c>
      <c r="B868" t="s">
        <v>1927</v>
      </c>
      <c r="C868" t="s">
        <v>479</v>
      </c>
      <c r="D868" t="s">
        <v>480</v>
      </c>
      <c r="I868"/>
    </row>
    <row r="869" spans="1:9">
      <c r="A869" t="s">
        <v>653</v>
      </c>
      <c r="B869" t="s">
        <v>1928</v>
      </c>
      <c r="C869" t="s">
        <v>479</v>
      </c>
      <c r="D869" t="s">
        <v>480</v>
      </c>
      <c r="I869"/>
    </row>
    <row r="870" spans="1:9">
      <c r="A870" t="s">
        <v>654</v>
      </c>
      <c r="B870" t="s">
        <v>1929</v>
      </c>
      <c r="C870" t="s">
        <v>479</v>
      </c>
      <c r="D870" t="s">
        <v>480</v>
      </c>
      <c r="I870"/>
    </row>
    <row r="871" spans="1:9">
      <c r="A871" t="s">
        <v>655</v>
      </c>
      <c r="B871" t="s">
        <v>1930</v>
      </c>
      <c r="C871" t="s">
        <v>479</v>
      </c>
      <c r="D871" t="s">
        <v>480</v>
      </c>
      <c r="I871"/>
    </row>
    <row r="872" spans="1:9">
      <c r="A872" t="s">
        <v>656</v>
      </c>
      <c r="B872" t="s">
        <v>1931</v>
      </c>
      <c r="C872" t="s">
        <v>479</v>
      </c>
      <c r="D872" t="s">
        <v>480</v>
      </c>
      <c r="I872"/>
    </row>
    <row r="873" spans="1:9">
      <c r="A873" t="s">
        <v>657</v>
      </c>
      <c r="B873" t="s">
        <v>1932</v>
      </c>
      <c r="C873" t="s">
        <v>479</v>
      </c>
      <c r="D873" t="s">
        <v>480</v>
      </c>
      <c r="I873"/>
    </row>
    <row r="874" spans="1:9">
      <c r="A874" t="s">
        <v>658</v>
      </c>
      <c r="B874" t="s">
        <v>1933</v>
      </c>
      <c r="C874" t="s">
        <v>479</v>
      </c>
      <c r="D874" t="s">
        <v>480</v>
      </c>
      <c r="I874"/>
    </row>
    <row r="875" spans="1:9">
      <c r="A875" t="s">
        <v>952</v>
      </c>
      <c r="B875" t="s">
        <v>1934</v>
      </c>
      <c r="C875" t="s">
        <v>476</v>
      </c>
      <c r="D875" t="s">
        <v>2105</v>
      </c>
      <c r="I875"/>
    </row>
    <row r="876" spans="1:9">
      <c r="A876" t="s">
        <v>2184</v>
      </c>
      <c r="B876" t="s">
        <v>2185</v>
      </c>
      <c r="C876" t="s">
        <v>476</v>
      </c>
      <c r="D876" t="s">
        <v>423</v>
      </c>
      <c r="I876"/>
    </row>
    <row r="877" spans="1:9">
      <c r="A877" t="s">
        <v>1055</v>
      </c>
      <c r="B877" t="s">
        <v>1771</v>
      </c>
      <c r="C877" t="s">
        <v>479</v>
      </c>
      <c r="D877" t="s">
        <v>419</v>
      </c>
      <c r="I877"/>
    </row>
    <row r="878" spans="1:9">
      <c r="A878" t="s">
        <v>1056</v>
      </c>
      <c r="B878" t="s">
        <v>1935</v>
      </c>
      <c r="C878" t="s">
        <v>476</v>
      </c>
      <c r="D878" t="s">
        <v>2108</v>
      </c>
      <c r="I878"/>
    </row>
    <row r="879" spans="1:9">
      <c r="A879" t="s">
        <v>608</v>
      </c>
      <c r="B879" t="s">
        <v>1936</v>
      </c>
      <c r="C879" t="s">
        <v>476</v>
      </c>
      <c r="D879" t="s">
        <v>420</v>
      </c>
      <c r="I879"/>
    </row>
    <row r="880" spans="1:9">
      <c r="A880" t="s">
        <v>1077</v>
      </c>
      <c r="B880" t="s">
        <v>1937</v>
      </c>
      <c r="C880" t="s">
        <v>476</v>
      </c>
      <c r="D880" t="s">
        <v>2108</v>
      </c>
      <c r="I880"/>
    </row>
    <row r="881" spans="1:9">
      <c r="A881" t="s">
        <v>1152</v>
      </c>
      <c r="B881" t="s">
        <v>1938</v>
      </c>
      <c r="C881" t="s">
        <v>476</v>
      </c>
      <c r="D881" t="s">
        <v>2108</v>
      </c>
      <c r="I881"/>
    </row>
    <row r="882" spans="1:9">
      <c r="A882" t="s">
        <v>2561</v>
      </c>
      <c r="B882" t="s">
        <v>2619</v>
      </c>
      <c r="C882" t="s">
        <v>476</v>
      </c>
      <c r="D882" t="s">
        <v>2105</v>
      </c>
      <c r="I882"/>
    </row>
    <row r="883" spans="1:9">
      <c r="A883" t="s">
        <v>2562</v>
      </c>
      <c r="B883" t="s">
        <v>2620</v>
      </c>
      <c r="C883" t="s">
        <v>476</v>
      </c>
      <c r="D883" t="s">
        <v>2105</v>
      </c>
      <c r="I883"/>
    </row>
    <row r="884" spans="1:9">
      <c r="A884" t="s">
        <v>2563</v>
      </c>
      <c r="B884" t="s">
        <v>2621</v>
      </c>
      <c r="C884" t="s">
        <v>476</v>
      </c>
      <c r="D884" t="s">
        <v>2105</v>
      </c>
      <c r="I884"/>
    </row>
    <row r="885" spans="1:9">
      <c r="A885" t="s">
        <v>2564</v>
      </c>
      <c r="B885" t="s">
        <v>2622</v>
      </c>
      <c r="C885" t="s">
        <v>476</v>
      </c>
      <c r="D885" t="s">
        <v>2105</v>
      </c>
      <c r="I885"/>
    </row>
    <row r="886" spans="1:9">
      <c r="A886" t="s">
        <v>2565</v>
      </c>
      <c r="B886" t="s">
        <v>2623</v>
      </c>
      <c r="C886" t="s">
        <v>476</v>
      </c>
      <c r="D886" t="s">
        <v>2105</v>
      </c>
      <c r="I886"/>
    </row>
    <row r="887" spans="1:9">
      <c r="A887" t="s">
        <v>2152</v>
      </c>
      <c r="B887" t="s">
        <v>2153</v>
      </c>
      <c r="C887" t="s">
        <v>479</v>
      </c>
      <c r="D887" t="s">
        <v>610</v>
      </c>
      <c r="I887"/>
    </row>
    <row r="888" spans="1:9">
      <c r="A888" t="s">
        <v>1057</v>
      </c>
      <c r="B888" t="s">
        <v>1939</v>
      </c>
      <c r="C888" t="s">
        <v>476</v>
      </c>
      <c r="D888" t="s">
        <v>420</v>
      </c>
      <c r="I888"/>
    </row>
    <row r="889" spans="1:9">
      <c r="A889" t="s">
        <v>769</v>
      </c>
      <c r="B889" t="s">
        <v>1940</v>
      </c>
      <c r="C889" t="s">
        <v>479</v>
      </c>
      <c r="D889" t="s">
        <v>420</v>
      </c>
      <c r="I889"/>
    </row>
    <row r="890" spans="1:9">
      <c r="A890" t="s">
        <v>953</v>
      </c>
      <c r="B890" t="s">
        <v>1941</v>
      </c>
      <c r="C890" t="s">
        <v>479</v>
      </c>
      <c r="D890" t="s">
        <v>420</v>
      </c>
      <c r="I890"/>
    </row>
    <row r="891" spans="1:9">
      <c r="A891" t="s">
        <v>493</v>
      </c>
      <c r="B891" t="s">
        <v>1942</v>
      </c>
      <c r="C891" t="s">
        <v>476</v>
      </c>
      <c r="D891" t="s">
        <v>420</v>
      </c>
      <c r="I891"/>
    </row>
    <row r="892" spans="1:9">
      <c r="A892" t="s">
        <v>494</v>
      </c>
      <c r="B892" t="s">
        <v>1943</v>
      </c>
      <c r="C892" t="s">
        <v>476</v>
      </c>
      <c r="D892" t="s">
        <v>2106</v>
      </c>
      <c r="I892"/>
    </row>
    <row r="893" spans="1:9">
      <c r="A893" t="s">
        <v>495</v>
      </c>
      <c r="B893" t="s">
        <v>1944</v>
      </c>
      <c r="C893" t="s">
        <v>476</v>
      </c>
      <c r="D893" t="s">
        <v>420</v>
      </c>
      <c r="I893"/>
    </row>
    <row r="894" spans="1:9">
      <c r="A894" t="s">
        <v>659</v>
      </c>
      <c r="B894" t="s">
        <v>1945</v>
      </c>
      <c r="C894" t="s">
        <v>479</v>
      </c>
      <c r="D894" t="s">
        <v>610</v>
      </c>
      <c r="I894"/>
    </row>
    <row r="895" spans="1:9">
      <c r="A895" t="s">
        <v>496</v>
      </c>
      <c r="B895" t="s">
        <v>1946</v>
      </c>
      <c r="C895" t="s">
        <v>476</v>
      </c>
      <c r="D895" t="s">
        <v>2110</v>
      </c>
      <c r="I895"/>
    </row>
    <row r="896" spans="1:9">
      <c r="A896" t="s">
        <v>1190</v>
      </c>
      <c r="B896" t="s">
        <v>1947</v>
      </c>
      <c r="C896" t="s">
        <v>476</v>
      </c>
      <c r="D896" t="s">
        <v>420</v>
      </c>
      <c r="I896"/>
    </row>
    <row r="897" spans="1:9">
      <c r="A897" t="s">
        <v>1153</v>
      </c>
      <c r="B897" t="s">
        <v>1948</v>
      </c>
      <c r="C897" t="s">
        <v>479</v>
      </c>
      <c r="D897" t="s">
        <v>419</v>
      </c>
      <c r="I897"/>
    </row>
    <row r="898" spans="1:9">
      <c r="A898" t="s">
        <v>2432</v>
      </c>
      <c r="B898" t="s">
        <v>2433</v>
      </c>
      <c r="C898" t="s">
        <v>479</v>
      </c>
      <c r="D898" t="s">
        <v>419</v>
      </c>
      <c r="I898"/>
    </row>
    <row r="899" spans="1:9">
      <c r="A899" t="s">
        <v>1058</v>
      </c>
      <c r="B899" t="s">
        <v>1949</v>
      </c>
      <c r="C899" t="s">
        <v>479</v>
      </c>
      <c r="D899" t="s">
        <v>419</v>
      </c>
      <c r="I899"/>
    </row>
    <row r="900" spans="1:9">
      <c r="A900" t="s">
        <v>1191</v>
      </c>
      <c r="B900" t="s">
        <v>1950</v>
      </c>
      <c r="C900" t="s">
        <v>479</v>
      </c>
      <c r="D900" t="s">
        <v>419</v>
      </c>
      <c r="I900"/>
    </row>
    <row r="901" spans="1:9">
      <c r="A901" t="s">
        <v>1059</v>
      </c>
      <c r="B901" t="s">
        <v>1951</v>
      </c>
      <c r="C901" t="s">
        <v>479</v>
      </c>
      <c r="D901" t="s">
        <v>419</v>
      </c>
      <c r="I901"/>
    </row>
    <row r="902" spans="1:9">
      <c r="A902" t="s">
        <v>2434</v>
      </c>
      <c r="B902" t="s">
        <v>2435</v>
      </c>
      <c r="C902" t="s">
        <v>479</v>
      </c>
      <c r="D902" t="s">
        <v>419</v>
      </c>
      <c r="I902"/>
    </row>
    <row r="903" spans="1:9">
      <c r="A903" t="s">
        <v>954</v>
      </c>
      <c r="B903" t="s">
        <v>2314</v>
      </c>
      <c r="C903" t="s">
        <v>479</v>
      </c>
      <c r="D903" t="s">
        <v>419</v>
      </c>
      <c r="I903"/>
    </row>
    <row r="904" spans="1:9">
      <c r="A904" t="s">
        <v>955</v>
      </c>
      <c r="B904" t="s">
        <v>2315</v>
      </c>
      <c r="C904" t="s">
        <v>479</v>
      </c>
      <c r="D904" t="s">
        <v>419</v>
      </c>
      <c r="I904"/>
    </row>
    <row r="905" spans="1:9">
      <c r="A905" t="s">
        <v>441</v>
      </c>
      <c r="B905" t="s">
        <v>1952</v>
      </c>
      <c r="C905" t="s">
        <v>479</v>
      </c>
      <c r="D905" t="s">
        <v>419</v>
      </c>
      <c r="I905"/>
    </row>
    <row r="906" spans="1:9">
      <c r="A906" t="s">
        <v>442</v>
      </c>
      <c r="B906" t="s">
        <v>1953</v>
      </c>
      <c r="C906" t="s">
        <v>476</v>
      </c>
      <c r="D906" t="s">
        <v>2107</v>
      </c>
      <c r="I906"/>
    </row>
    <row r="907" spans="1:9">
      <c r="A907" t="s">
        <v>443</v>
      </c>
      <c r="B907" t="s">
        <v>1954</v>
      </c>
      <c r="C907" t="s">
        <v>476</v>
      </c>
      <c r="D907" t="s">
        <v>2110</v>
      </c>
      <c r="I907"/>
    </row>
    <row r="908" spans="1:9">
      <c r="A908" t="s">
        <v>444</v>
      </c>
      <c r="B908" t="s">
        <v>1955</v>
      </c>
      <c r="C908" t="s">
        <v>476</v>
      </c>
      <c r="D908" t="s">
        <v>420</v>
      </c>
      <c r="I908"/>
    </row>
    <row r="909" spans="1:9">
      <c r="A909" t="s">
        <v>445</v>
      </c>
      <c r="B909" t="s">
        <v>1956</v>
      </c>
      <c r="C909" t="s">
        <v>476</v>
      </c>
      <c r="D909" t="s">
        <v>2106</v>
      </c>
      <c r="I909"/>
    </row>
    <row r="910" spans="1:9">
      <c r="A910" t="s">
        <v>446</v>
      </c>
      <c r="B910" t="s">
        <v>1957</v>
      </c>
      <c r="C910" t="s">
        <v>476</v>
      </c>
      <c r="D910" t="s">
        <v>2106</v>
      </c>
      <c r="I910"/>
    </row>
    <row r="911" spans="1:9">
      <c r="A911" t="s">
        <v>447</v>
      </c>
      <c r="B911" t="s">
        <v>1958</v>
      </c>
      <c r="C911" t="s">
        <v>476</v>
      </c>
      <c r="D911" t="s">
        <v>420</v>
      </c>
      <c r="I911"/>
    </row>
    <row r="912" spans="1:9">
      <c r="A912" t="s">
        <v>18</v>
      </c>
      <c r="B912" t="s">
        <v>2316</v>
      </c>
      <c r="C912" t="s">
        <v>476</v>
      </c>
      <c r="D912" t="s">
        <v>420</v>
      </c>
      <c r="I912"/>
    </row>
    <row r="913" spans="1:9">
      <c r="A913" t="s">
        <v>448</v>
      </c>
      <c r="B913" t="s">
        <v>1959</v>
      </c>
      <c r="C913" t="s">
        <v>476</v>
      </c>
      <c r="D913" t="s">
        <v>2106</v>
      </c>
      <c r="I913"/>
    </row>
    <row r="914" spans="1:9">
      <c r="A914" t="s">
        <v>1060</v>
      </c>
      <c r="B914" t="s">
        <v>1960</v>
      </c>
      <c r="C914" t="s">
        <v>476</v>
      </c>
      <c r="D914" t="s">
        <v>420</v>
      </c>
      <c r="I914"/>
    </row>
    <row r="915" spans="1:9">
      <c r="A915" t="s">
        <v>449</v>
      </c>
      <c r="B915" t="s">
        <v>1961</v>
      </c>
      <c r="C915" t="s">
        <v>476</v>
      </c>
      <c r="D915" t="s">
        <v>420</v>
      </c>
      <c r="I915"/>
    </row>
    <row r="916" spans="1:9">
      <c r="A916" t="s">
        <v>528</v>
      </c>
      <c r="B916" t="s">
        <v>1962</v>
      </c>
      <c r="C916" t="s">
        <v>476</v>
      </c>
      <c r="D916" t="s">
        <v>2107</v>
      </c>
      <c r="I916"/>
    </row>
    <row r="917" spans="1:9">
      <c r="A917" t="s">
        <v>111</v>
      </c>
      <c r="B917" t="s">
        <v>1963</v>
      </c>
      <c r="C917" t="s">
        <v>476</v>
      </c>
      <c r="D917" t="s">
        <v>420</v>
      </c>
      <c r="I917"/>
    </row>
    <row r="918" spans="1:9">
      <c r="A918" t="s">
        <v>112</v>
      </c>
      <c r="B918" t="s">
        <v>1964</v>
      </c>
      <c r="C918" t="s">
        <v>476</v>
      </c>
      <c r="D918" t="s">
        <v>2107</v>
      </c>
      <c r="I918"/>
    </row>
    <row r="919" spans="1:9">
      <c r="A919" t="s">
        <v>1154</v>
      </c>
      <c r="B919" t="s">
        <v>1965</v>
      </c>
      <c r="C919" t="s">
        <v>479</v>
      </c>
      <c r="D919" t="s">
        <v>419</v>
      </c>
      <c r="I919"/>
    </row>
    <row r="920" spans="1:9">
      <c r="A920" t="s">
        <v>2566</v>
      </c>
      <c r="B920" t="s">
        <v>2624</v>
      </c>
      <c r="C920" t="s">
        <v>479</v>
      </c>
      <c r="D920" t="s">
        <v>419</v>
      </c>
      <c r="I920"/>
    </row>
    <row r="921" spans="1:9">
      <c r="A921" t="s">
        <v>2567</v>
      </c>
      <c r="B921" t="s">
        <v>2625</v>
      </c>
      <c r="C921" t="s">
        <v>479</v>
      </c>
      <c r="D921" t="s">
        <v>419</v>
      </c>
      <c r="I921"/>
    </row>
    <row r="922" spans="1:9">
      <c r="A922" t="s">
        <v>2568</v>
      </c>
      <c r="B922" t="s">
        <v>2626</v>
      </c>
      <c r="C922" t="s">
        <v>479</v>
      </c>
      <c r="D922" t="s">
        <v>419</v>
      </c>
      <c r="I922"/>
    </row>
    <row r="923" spans="1:9">
      <c r="A923" t="s">
        <v>113</v>
      </c>
      <c r="B923" t="s">
        <v>1966</v>
      </c>
      <c r="C923" t="s">
        <v>479</v>
      </c>
      <c r="D923" t="s">
        <v>419</v>
      </c>
      <c r="I923"/>
    </row>
    <row r="924" spans="1:9">
      <c r="A924" t="s">
        <v>114</v>
      </c>
      <c r="B924" t="s">
        <v>1967</v>
      </c>
      <c r="C924" t="s">
        <v>479</v>
      </c>
      <c r="D924" t="s">
        <v>419</v>
      </c>
      <c r="I924"/>
    </row>
    <row r="925" spans="1:9">
      <c r="A925" t="s">
        <v>956</v>
      </c>
      <c r="B925" t="s">
        <v>1968</v>
      </c>
      <c r="C925" t="s">
        <v>476</v>
      </c>
      <c r="D925" t="s">
        <v>423</v>
      </c>
      <c r="I925"/>
    </row>
    <row r="926" spans="1:9">
      <c r="A926" t="s">
        <v>385</v>
      </c>
      <c r="B926" t="s">
        <v>1969</v>
      </c>
      <c r="C926" t="s">
        <v>476</v>
      </c>
      <c r="D926" t="s">
        <v>2107</v>
      </c>
      <c r="I926"/>
    </row>
    <row r="927" spans="1:9">
      <c r="A927" t="s">
        <v>2317</v>
      </c>
      <c r="B927" t="s">
        <v>2318</v>
      </c>
      <c r="C927" t="s">
        <v>479</v>
      </c>
      <c r="D927" t="s">
        <v>480</v>
      </c>
      <c r="I927"/>
    </row>
    <row r="928" spans="1:9">
      <c r="A928" t="s">
        <v>2319</v>
      </c>
      <c r="B928" t="s">
        <v>2320</v>
      </c>
      <c r="C928" t="s">
        <v>479</v>
      </c>
      <c r="D928" t="s">
        <v>480</v>
      </c>
      <c r="I928"/>
    </row>
    <row r="929" spans="1:9">
      <c r="A929" t="s">
        <v>490</v>
      </c>
      <c r="B929" t="s">
        <v>1970</v>
      </c>
      <c r="C929" t="s">
        <v>476</v>
      </c>
      <c r="D929" t="s">
        <v>2106</v>
      </c>
      <c r="I929"/>
    </row>
    <row r="930" spans="1:9">
      <c r="A930" t="s">
        <v>433</v>
      </c>
      <c r="B930" t="s">
        <v>1971</v>
      </c>
      <c r="C930" t="s">
        <v>476</v>
      </c>
      <c r="D930" t="s">
        <v>2107</v>
      </c>
      <c r="I930"/>
    </row>
    <row r="931" spans="1:9">
      <c r="A931" t="s">
        <v>957</v>
      </c>
      <c r="B931" t="s">
        <v>1972</v>
      </c>
      <c r="C931" t="s">
        <v>476</v>
      </c>
      <c r="D931" t="s">
        <v>423</v>
      </c>
      <c r="I931"/>
    </row>
    <row r="932" spans="1:9">
      <c r="A932" t="s">
        <v>1061</v>
      </c>
      <c r="B932" t="s">
        <v>1973</v>
      </c>
      <c r="C932" t="s">
        <v>476</v>
      </c>
      <c r="D932" t="s">
        <v>2105</v>
      </c>
      <c r="I932"/>
    </row>
    <row r="933" spans="1:9">
      <c r="A933" t="s">
        <v>1062</v>
      </c>
      <c r="B933" t="s">
        <v>1974</v>
      </c>
      <c r="C933" t="s">
        <v>476</v>
      </c>
      <c r="D933" t="s">
        <v>2105</v>
      </c>
      <c r="I933"/>
    </row>
    <row r="934" spans="1:9">
      <c r="A934" t="s">
        <v>1155</v>
      </c>
      <c r="B934" t="s">
        <v>1975</v>
      </c>
      <c r="C934" t="s">
        <v>476</v>
      </c>
      <c r="D934" t="s">
        <v>2105</v>
      </c>
      <c r="I934"/>
    </row>
    <row r="935" spans="1:9">
      <c r="A935" t="s">
        <v>958</v>
      </c>
      <c r="B935" t="s">
        <v>1976</v>
      </c>
      <c r="C935" t="s">
        <v>476</v>
      </c>
      <c r="D935" t="s">
        <v>2105</v>
      </c>
      <c r="I935"/>
    </row>
    <row r="936" spans="1:9">
      <c r="A936" t="s">
        <v>617</v>
      </c>
      <c r="B936" t="s">
        <v>1977</v>
      </c>
      <c r="C936" t="s">
        <v>476</v>
      </c>
      <c r="D936" t="s">
        <v>2105</v>
      </c>
      <c r="I936"/>
    </row>
    <row r="937" spans="1:9">
      <c r="A937" t="s">
        <v>2186</v>
      </c>
      <c r="B937" t="s">
        <v>2187</v>
      </c>
      <c r="C937" t="s">
        <v>476</v>
      </c>
      <c r="D937" t="s">
        <v>2105</v>
      </c>
      <c r="I937"/>
    </row>
    <row r="938" spans="1:9">
      <c r="A938" t="s">
        <v>2154</v>
      </c>
      <c r="B938" t="s">
        <v>2155</v>
      </c>
      <c r="C938" t="s">
        <v>476</v>
      </c>
      <c r="D938" t="s">
        <v>2105</v>
      </c>
      <c r="I938"/>
    </row>
    <row r="939" spans="1:9">
      <c r="A939" t="s">
        <v>2569</v>
      </c>
      <c r="B939" t="s">
        <v>2627</v>
      </c>
      <c r="C939" t="s">
        <v>479</v>
      </c>
      <c r="D939" t="s">
        <v>420</v>
      </c>
      <c r="I939"/>
    </row>
    <row r="940" spans="1:9">
      <c r="A940" t="s">
        <v>115</v>
      </c>
      <c r="B940" t="s">
        <v>1978</v>
      </c>
      <c r="C940" t="s">
        <v>476</v>
      </c>
      <c r="D940" t="s">
        <v>420</v>
      </c>
      <c r="I940"/>
    </row>
    <row r="941" spans="1:9">
      <c r="A941" t="s">
        <v>116</v>
      </c>
      <c r="B941" t="s">
        <v>1979</v>
      </c>
      <c r="C941" t="s">
        <v>476</v>
      </c>
      <c r="D941" t="s">
        <v>420</v>
      </c>
      <c r="I941"/>
    </row>
    <row r="942" spans="1:9">
      <c r="A942" t="s">
        <v>959</v>
      </c>
      <c r="B942" t="s">
        <v>1980</v>
      </c>
      <c r="C942" t="s">
        <v>479</v>
      </c>
      <c r="D942" t="s">
        <v>419</v>
      </c>
      <c r="I942"/>
    </row>
    <row r="943" spans="1:9">
      <c r="A943" t="s">
        <v>2321</v>
      </c>
      <c r="B943" t="s">
        <v>2322</v>
      </c>
      <c r="C943" t="s">
        <v>479</v>
      </c>
      <c r="D943" t="s">
        <v>420</v>
      </c>
      <c r="I943"/>
    </row>
    <row r="944" spans="1:9">
      <c r="A944" t="s">
        <v>2261</v>
      </c>
      <c r="B944" t="s">
        <v>2272</v>
      </c>
      <c r="C944" t="s">
        <v>479</v>
      </c>
      <c r="D944" t="s">
        <v>420</v>
      </c>
      <c r="I944"/>
    </row>
    <row r="945" spans="1:9">
      <c r="A945" t="s">
        <v>2436</v>
      </c>
      <c r="B945" t="s">
        <v>2437</v>
      </c>
      <c r="C945" t="s">
        <v>479</v>
      </c>
      <c r="D945" t="s">
        <v>420</v>
      </c>
      <c r="I945"/>
    </row>
    <row r="946" spans="1:9">
      <c r="A946" t="s">
        <v>701</v>
      </c>
      <c r="B946" t="s">
        <v>1981</v>
      </c>
      <c r="C946" t="s">
        <v>479</v>
      </c>
      <c r="D946" t="s">
        <v>419</v>
      </c>
      <c r="I946"/>
    </row>
    <row r="947" spans="1:9">
      <c r="A947" t="s">
        <v>702</v>
      </c>
      <c r="B947" t="s">
        <v>1982</v>
      </c>
      <c r="C947" t="s">
        <v>479</v>
      </c>
      <c r="D947" t="s">
        <v>419</v>
      </c>
      <c r="I947"/>
    </row>
    <row r="948" spans="1:9">
      <c r="A948" t="s">
        <v>703</v>
      </c>
      <c r="B948" t="s">
        <v>1983</v>
      </c>
      <c r="C948" t="s">
        <v>479</v>
      </c>
      <c r="D948" t="s">
        <v>419</v>
      </c>
      <c r="I948"/>
    </row>
    <row r="949" spans="1:9">
      <c r="A949" t="s">
        <v>704</v>
      </c>
      <c r="B949" t="s">
        <v>1984</v>
      </c>
      <c r="C949" t="s">
        <v>479</v>
      </c>
      <c r="D949" t="s">
        <v>419</v>
      </c>
      <c r="I949"/>
    </row>
    <row r="950" spans="1:9">
      <c r="A950" t="s">
        <v>960</v>
      </c>
      <c r="B950" t="s">
        <v>1985</v>
      </c>
      <c r="C950" t="s">
        <v>476</v>
      </c>
      <c r="D950" t="s">
        <v>420</v>
      </c>
      <c r="I950"/>
    </row>
    <row r="951" spans="1:9">
      <c r="A951" t="s">
        <v>117</v>
      </c>
      <c r="B951" t="s">
        <v>1986</v>
      </c>
      <c r="C951" t="s">
        <v>476</v>
      </c>
      <c r="D951" t="s">
        <v>420</v>
      </c>
      <c r="I951"/>
    </row>
    <row r="952" spans="1:9">
      <c r="A952" t="s">
        <v>2438</v>
      </c>
      <c r="B952" t="s">
        <v>2439</v>
      </c>
      <c r="C952" t="s">
        <v>479</v>
      </c>
      <c r="D952" t="s">
        <v>420</v>
      </c>
      <c r="I952"/>
    </row>
    <row r="953" spans="1:9">
      <c r="A953" t="s">
        <v>2440</v>
      </c>
      <c r="B953" t="s">
        <v>2441</v>
      </c>
      <c r="C953" t="s">
        <v>479</v>
      </c>
      <c r="D953" t="s">
        <v>420</v>
      </c>
      <c r="I953"/>
    </row>
    <row r="954" spans="1:9">
      <c r="A954" t="s">
        <v>2442</v>
      </c>
      <c r="B954" t="s">
        <v>2443</v>
      </c>
      <c r="C954" t="s">
        <v>479</v>
      </c>
      <c r="D954" t="s">
        <v>420</v>
      </c>
      <c r="I954"/>
    </row>
    <row r="955" spans="1:9">
      <c r="A955" t="s">
        <v>2444</v>
      </c>
      <c r="B955" t="s">
        <v>2445</v>
      </c>
      <c r="C955" t="s">
        <v>479</v>
      </c>
      <c r="D955" t="s">
        <v>420</v>
      </c>
      <c r="I955"/>
    </row>
    <row r="956" spans="1:9">
      <c r="A956" t="s">
        <v>961</v>
      </c>
      <c r="B956" t="s">
        <v>1987</v>
      </c>
      <c r="C956" t="s">
        <v>479</v>
      </c>
      <c r="D956" t="s">
        <v>419</v>
      </c>
      <c r="I956"/>
    </row>
    <row r="957" spans="1:9">
      <c r="A957" t="s">
        <v>132</v>
      </c>
      <c r="B957" t="s">
        <v>1988</v>
      </c>
      <c r="C957" t="s">
        <v>479</v>
      </c>
      <c r="D957" t="s">
        <v>610</v>
      </c>
      <c r="I957"/>
    </row>
    <row r="958" spans="1:9">
      <c r="A958" t="s">
        <v>133</v>
      </c>
      <c r="B958" t="s">
        <v>1989</v>
      </c>
      <c r="C958" t="s">
        <v>476</v>
      </c>
      <c r="D958" t="s">
        <v>420</v>
      </c>
      <c r="I958"/>
    </row>
    <row r="959" spans="1:9">
      <c r="A959" t="s">
        <v>962</v>
      </c>
      <c r="B959" t="s">
        <v>1990</v>
      </c>
      <c r="C959" t="s">
        <v>476</v>
      </c>
      <c r="D959" t="s">
        <v>423</v>
      </c>
      <c r="I959"/>
    </row>
    <row r="960" spans="1:9">
      <c r="A960" t="s">
        <v>450</v>
      </c>
      <c r="B960" t="s">
        <v>450</v>
      </c>
      <c r="C960" t="s">
        <v>479</v>
      </c>
      <c r="D960" t="s">
        <v>480</v>
      </c>
      <c r="I960"/>
    </row>
    <row r="961" spans="1:9">
      <c r="A961" t="s">
        <v>134</v>
      </c>
      <c r="B961" t="s">
        <v>1991</v>
      </c>
      <c r="C961" t="s">
        <v>476</v>
      </c>
      <c r="D961" t="s">
        <v>420</v>
      </c>
      <c r="I961"/>
    </row>
    <row r="962" spans="1:9">
      <c r="A962" t="s">
        <v>1063</v>
      </c>
      <c r="B962" t="s">
        <v>1992</v>
      </c>
      <c r="C962" t="s">
        <v>476</v>
      </c>
      <c r="D962" t="s">
        <v>420</v>
      </c>
      <c r="I962"/>
    </row>
    <row r="963" spans="1:9">
      <c r="A963" t="s">
        <v>863</v>
      </c>
      <c r="B963" t="s">
        <v>1993</v>
      </c>
      <c r="C963" t="s">
        <v>476</v>
      </c>
      <c r="D963" t="s">
        <v>420</v>
      </c>
      <c r="I963"/>
    </row>
    <row r="964" spans="1:9">
      <c r="A964" t="s">
        <v>135</v>
      </c>
      <c r="B964" t="s">
        <v>1994</v>
      </c>
      <c r="C964" t="s">
        <v>476</v>
      </c>
      <c r="D964" t="s">
        <v>420</v>
      </c>
      <c r="I964"/>
    </row>
    <row r="965" spans="1:9">
      <c r="A965" t="s">
        <v>770</v>
      </c>
      <c r="B965" t="s">
        <v>1995</v>
      </c>
      <c r="C965" t="s">
        <v>476</v>
      </c>
      <c r="D965" t="s">
        <v>420</v>
      </c>
      <c r="I965"/>
    </row>
    <row r="966" spans="1:9">
      <c r="A966" t="s">
        <v>1156</v>
      </c>
      <c r="B966" t="s">
        <v>1996</v>
      </c>
      <c r="C966" t="s">
        <v>479</v>
      </c>
      <c r="D966" t="s">
        <v>420</v>
      </c>
      <c r="I966"/>
    </row>
    <row r="967" spans="1:9">
      <c r="A967" t="s">
        <v>1192</v>
      </c>
      <c r="B967" t="s">
        <v>1997</v>
      </c>
      <c r="C967" t="s">
        <v>476</v>
      </c>
      <c r="D967" t="s">
        <v>2105</v>
      </c>
      <c r="I967"/>
    </row>
    <row r="968" spans="1:9">
      <c r="A968" t="s">
        <v>1193</v>
      </c>
      <c r="B968" t="s">
        <v>1998</v>
      </c>
      <c r="C968" t="s">
        <v>476</v>
      </c>
      <c r="D968" t="s">
        <v>2105</v>
      </c>
      <c r="I968"/>
    </row>
    <row r="969" spans="1:9">
      <c r="A969" t="s">
        <v>1194</v>
      </c>
      <c r="B969" t="s">
        <v>1999</v>
      </c>
      <c r="C969" t="s">
        <v>476</v>
      </c>
      <c r="D969" t="s">
        <v>2105</v>
      </c>
      <c r="I969"/>
    </row>
    <row r="970" spans="1:9">
      <c r="A970" t="s">
        <v>1195</v>
      </c>
      <c r="B970" t="s">
        <v>2000</v>
      </c>
      <c r="C970" t="s">
        <v>476</v>
      </c>
      <c r="D970" t="s">
        <v>2105</v>
      </c>
      <c r="I970"/>
    </row>
    <row r="971" spans="1:9">
      <c r="A971" t="s">
        <v>2570</v>
      </c>
      <c r="B971" t="s">
        <v>2628</v>
      </c>
      <c r="C971" t="s">
        <v>476</v>
      </c>
      <c r="D971" t="s">
        <v>2105</v>
      </c>
      <c r="I971"/>
    </row>
    <row r="972" spans="1:9">
      <c r="A972" t="s">
        <v>1064</v>
      </c>
      <c r="B972" t="s">
        <v>2001</v>
      </c>
      <c r="C972" t="s">
        <v>476</v>
      </c>
      <c r="D972" t="s">
        <v>2105</v>
      </c>
      <c r="I972"/>
    </row>
    <row r="973" spans="1:9">
      <c r="A973" t="s">
        <v>864</v>
      </c>
      <c r="B973" t="s">
        <v>2002</v>
      </c>
      <c r="C973" t="s">
        <v>479</v>
      </c>
      <c r="D973" t="s">
        <v>480</v>
      </c>
      <c r="I973"/>
    </row>
    <row r="974" spans="1:9">
      <c r="A974" t="s">
        <v>2323</v>
      </c>
      <c r="B974" t="s">
        <v>2324</v>
      </c>
      <c r="C974" t="s">
        <v>479</v>
      </c>
      <c r="D974" t="s">
        <v>419</v>
      </c>
      <c r="I974"/>
    </row>
    <row r="975" spans="1:9">
      <c r="A975" t="s">
        <v>1196</v>
      </c>
      <c r="B975" t="s">
        <v>2003</v>
      </c>
      <c r="C975" t="s">
        <v>479</v>
      </c>
      <c r="D975" t="s">
        <v>610</v>
      </c>
      <c r="I975"/>
    </row>
    <row r="976" spans="1:9">
      <c r="A976" t="s">
        <v>136</v>
      </c>
      <c r="B976" t="s">
        <v>2004</v>
      </c>
      <c r="C976" t="s">
        <v>476</v>
      </c>
      <c r="D976" t="s">
        <v>2107</v>
      </c>
      <c r="I976"/>
    </row>
    <row r="977" spans="1:9">
      <c r="A977" t="s">
        <v>1065</v>
      </c>
      <c r="B977" t="s">
        <v>2005</v>
      </c>
      <c r="C977" t="s">
        <v>476</v>
      </c>
      <c r="D977" t="s">
        <v>420</v>
      </c>
      <c r="I977"/>
    </row>
    <row r="978" spans="1:9">
      <c r="A978" t="s">
        <v>2571</v>
      </c>
      <c r="B978" t="s">
        <v>2629</v>
      </c>
      <c r="C978" t="s">
        <v>476</v>
      </c>
      <c r="D978" t="s">
        <v>2105</v>
      </c>
      <c r="I978"/>
    </row>
    <row r="979" spans="1:9">
      <c r="A979" t="s">
        <v>678</v>
      </c>
      <c r="B979" t="s">
        <v>2006</v>
      </c>
      <c r="C979" t="s">
        <v>476</v>
      </c>
      <c r="D979" t="s">
        <v>420</v>
      </c>
      <c r="I979"/>
    </row>
    <row r="980" spans="1:9">
      <c r="A980" t="s">
        <v>865</v>
      </c>
      <c r="B980" t="s">
        <v>2007</v>
      </c>
      <c r="C980" t="s">
        <v>476</v>
      </c>
      <c r="D980" t="s">
        <v>420</v>
      </c>
      <c r="I980"/>
    </row>
    <row r="981" spans="1:9">
      <c r="A981" t="s">
        <v>2262</v>
      </c>
      <c r="B981" t="s">
        <v>2273</v>
      </c>
      <c r="C981" t="s">
        <v>476</v>
      </c>
      <c r="D981" t="s">
        <v>420</v>
      </c>
      <c r="I981"/>
    </row>
    <row r="982" spans="1:9">
      <c r="A982" t="s">
        <v>1066</v>
      </c>
      <c r="B982" t="s">
        <v>2008</v>
      </c>
      <c r="C982" t="s">
        <v>476</v>
      </c>
      <c r="D982" t="s">
        <v>420</v>
      </c>
      <c r="I982"/>
    </row>
    <row r="983" spans="1:9">
      <c r="A983" t="s">
        <v>137</v>
      </c>
      <c r="B983" t="s">
        <v>2009</v>
      </c>
      <c r="C983" t="s">
        <v>476</v>
      </c>
      <c r="D983" t="s">
        <v>420</v>
      </c>
      <c r="I983"/>
    </row>
    <row r="984" spans="1:9">
      <c r="A984" t="s">
        <v>138</v>
      </c>
      <c r="B984" t="s">
        <v>2010</v>
      </c>
      <c r="C984" t="s">
        <v>476</v>
      </c>
      <c r="D984" t="s">
        <v>2110</v>
      </c>
      <c r="I984"/>
    </row>
    <row r="985" spans="1:9">
      <c r="A985" t="s">
        <v>139</v>
      </c>
      <c r="B985" t="s">
        <v>2011</v>
      </c>
      <c r="C985" t="s">
        <v>476</v>
      </c>
      <c r="D985" t="s">
        <v>2107</v>
      </c>
      <c r="I985"/>
    </row>
    <row r="986" spans="1:9">
      <c r="A986" t="s">
        <v>140</v>
      </c>
      <c r="B986" t="s">
        <v>2012</v>
      </c>
      <c r="C986" t="s">
        <v>476</v>
      </c>
      <c r="D986" t="s">
        <v>2105</v>
      </c>
      <c r="I986"/>
    </row>
    <row r="987" spans="1:9">
      <c r="A987" t="s">
        <v>141</v>
      </c>
      <c r="B987" t="s">
        <v>2013</v>
      </c>
      <c r="C987" t="s">
        <v>476</v>
      </c>
      <c r="D987" t="s">
        <v>2106</v>
      </c>
      <c r="I987"/>
    </row>
    <row r="988" spans="1:9">
      <c r="A988" t="s">
        <v>142</v>
      </c>
      <c r="B988" t="s">
        <v>2014</v>
      </c>
      <c r="C988" t="s">
        <v>476</v>
      </c>
      <c r="D988" t="s">
        <v>423</v>
      </c>
      <c r="I988"/>
    </row>
    <row r="989" spans="1:9">
      <c r="A989" t="s">
        <v>963</v>
      </c>
      <c r="B989" t="s">
        <v>2015</v>
      </c>
      <c r="C989" t="s">
        <v>476</v>
      </c>
      <c r="D989" t="s">
        <v>423</v>
      </c>
      <c r="I989"/>
    </row>
    <row r="990" spans="1:9">
      <c r="A990" t="s">
        <v>964</v>
      </c>
      <c r="B990" t="s">
        <v>2016</v>
      </c>
      <c r="C990" t="s">
        <v>476</v>
      </c>
      <c r="D990" t="s">
        <v>420</v>
      </c>
      <c r="I990"/>
    </row>
    <row r="991" spans="1:9">
      <c r="A991" t="s">
        <v>1067</v>
      </c>
      <c r="B991" t="s">
        <v>2017</v>
      </c>
      <c r="C991" t="s">
        <v>476</v>
      </c>
      <c r="D991" t="s">
        <v>420</v>
      </c>
      <c r="I991"/>
    </row>
    <row r="992" spans="1:9">
      <c r="A992" t="s">
        <v>1068</v>
      </c>
      <c r="B992" t="s">
        <v>2018</v>
      </c>
      <c r="C992" t="s">
        <v>476</v>
      </c>
      <c r="D992" t="s">
        <v>420</v>
      </c>
      <c r="I992"/>
    </row>
    <row r="993" spans="1:9">
      <c r="A993" t="s">
        <v>1197</v>
      </c>
      <c r="B993" t="s">
        <v>2019</v>
      </c>
      <c r="C993" t="s">
        <v>476</v>
      </c>
      <c r="D993" t="s">
        <v>420</v>
      </c>
      <c r="I993"/>
    </row>
    <row r="994" spans="1:9">
      <c r="A994" t="s">
        <v>1198</v>
      </c>
      <c r="B994" t="s">
        <v>2020</v>
      </c>
      <c r="C994" t="s">
        <v>476</v>
      </c>
      <c r="D994" t="s">
        <v>420</v>
      </c>
      <c r="I994"/>
    </row>
    <row r="995" spans="1:9">
      <c r="A995" t="s">
        <v>2156</v>
      </c>
      <c r="B995" t="s">
        <v>2188</v>
      </c>
      <c r="C995" t="s">
        <v>476</v>
      </c>
      <c r="D995" t="s">
        <v>423</v>
      </c>
      <c r="I995"/>
    </row>
    <row r="996" spans="1:9">
      <c r="A996" t="s">
        <v>529</v>
      </c>
      <c r="B996" t="s">
        <v>2021</v>
      </c>
      <c r="C996" t="s">
        <v>476</v>
      </c>
      <c r="D996" t="s">
        <v>423</v>
      </c>
      <c r="I996"/>
    </row>
    <row r="997" spans="1:9">
      <c r="A997" t="s">
        <v>679</v>
      </c>
      <c r="B997" t="s">
        <v>2022</v>
      </c>
      <c r="C997" t="s">
        <v>476</v>
      </c>
      <c r="D997" t="s">
        <v>423</v>
      </c>
      <c r="I997"/>
    </row>
    <row r="998" spans="1:9">
      <c r="A998" t="s">
        <v>2446</v>
      </c>
      <c r="B998" t="s">
        <v>2447</v>
      </c>
      <c r="C998" t="s">
        <v>476</v>
      </c>
      <c r="D998" t="s">
        <v>423</v>
      </c>
      <c r="I998"/>
    </row>
    <row r="999" spans="1:9">
      <c r="A999" t="s">
        <v>323</v>
      </c>
      <c r="B999" t="s">
        <v>2023</v>
      </c>
      <c r="C999" t="s">
        <v>476</v>
      </c>
      <c r="D999" t="s">
        <v>423</v>
      </c>
      <c r="I999"/>
    </row>
    <row r="1000" spans="1:9">
      <c r="A1000" t="s">
        <v>538</v>
      </c>
      <c r="B1000" t="s">
        <v>2024</v>
      </c>
      <c r="C1000" t="s">
        <v>476</v>
      </c>
      <c r="D1000" t="s">
        <v>420</v>
      </c>
      <c r="I1000"/>
    </row>
    <row r="1001" spans="1:9">
      <c r="A1001" t="s">
        <v>324</v>
      </c>
      <c r="B1001" t="s">
        <v>2025</v>
      </c>
      <c r="C1001" t="s">
        <v>476</v>
      </c>
      <c r="D1001" t="s">
        <v>420</v>
      </c>
      <c r="I1001"/>
    </row>
    <row r="1002" spans="1:9">
      <c r="A1002" t="s">
        <v>19</v>
      </c>
      <c r="B1002" t="s">
        <v>2026</v>
      </c>
      <c r="C1002" t="s">
        <v>479</v>
      </c>
      <c r="D1002" t="s">
        <v>480</v>
      </c>
      <c r="I1002"/>
    </row>
    <row r="1003" spans="1:9">
      <c r="A1003" t="s">
        <v>20</v>
      </c>
      <c r="B1003" t="s">
        <v>2027</v>
      </c>
      <c r="C1003" t="s">
        <v>479</v>
      </c>
      <c r="D1003" t="s">
        <v>480</v>
      </c>
      <c r="I1003"/>
    </row>
    <row r="1004" spans="1:9">
      <c r="A1004" t="s">
        <v>866</v>
      </c>
      <c r="B1004" t="s">
        <v>2028</v>
      </c>
      <c r="C1004" t="s">
        <v>479</v>
      </c>
      <c r="D1004" t="s">
        <v>480</v>
      </c>
      <c r="I1004"/>
    </row>
    <row r="1005" spans="1:9">
      <c r="A1005" t="s">
        <v>1069</v>
      </c>
      <c r="B1005" t="s">
        <v>2029</v>
      </c>
      <c r="C1005" t="s">
        <v>479</v>
      </c>
      <c r="D1005" t="s">
        <v>480</v>
      </c>
      <c r="I1005"/>
    </row>
    <row r="1006" spans="1:9">
      <c r="A1006" t="s">
        <v>2263</v>
      </c>
      <c r="B1006" t="s">
        <v>2274</v>
      </c>
      <c r="C1006" t="s">
        <v>479</v>
      </c>
      <c r="D1006" t="s">
        <v>420</v>
      </c>
      <c r="I1006"/>
    </row>
    <row r="1007" spans="1:9">
      <c r="A1007" t="s">
        <v>1157</v>
      </c>
      <c r="B1007" t="s">
        <v>2030</v>
      </c>
      <c r="C1007" t="s">
        <v>479</v>
      </c>
      <c r="D1007" t="s">
        <v>420</v>
      </c>
      <c r="I1007"/>
    </row>
    <row r="1008" spans="1:9">
      <c r="A1008" t="s">
        <v>1078</v>
      </c>
      <c r="B1008" t="s">
        <v>2031</v>
      </c>
      <c r="C1008" t="s">
        <v>476</v>
      </c>
      <c r="D1008" t="s">
        <v>2108</v>
      </c>
      <c r="I1008"/>
    </row>
    <row r="1009" spans="1:9">
      <c r="A1009" t="s">
        <v>867</v>
      </c>
      <c r="B1009" t="s">
        <v>2032</v>
      </c>
      <c r="C1009" t="s">
        <v>476</v>
      </c>
      <c r="D1009" t="s">
        <v>2105</v>
      </c>
      <c r="I1009"/>
    </row>
    <row r="1010" spans="1:9">
      <c r="A1010" t="s">
        <v>2448</v>
      </c>
      <c r="B1010" t="s">
        <v>2449</v>
      </c>
      <c r="C1010" t="s">
        <v>479</v>
      </c>
      <c r="D1010" t="s">
        <v>480</v>
      </c>
      <c r="I1010"/>
    </row>
    <row r="1011" spans="1:9">
      <c r="A1011" t="s">
        <v>94</v>
      </c>
      <c r="B1011" t="s">
        <v>2033</v>
      </c>
      <c r="C1011" t="s">
        <v>479</v>
      </c>
      <c r="D1011" t="s">
        <v>480</v>
      </c>
      <c r="I1011"/>
    </row>
    <row r="1012" spans="1:9">
      <c r="A1012" t="s">
        <v>95</v>
      </c>
      <c r="B1012" t="s">
        <v>2034</v>
      </c>
      <c r="C1012" t="s">
        <v>479</v>
      </c>
      <c r="D1012" t="s">
        <v>480</v>
      </c>
      <c r="I1012"/>
    </row>
    <row r="1013" spans="1:9">
      <c r="A1013" t="s">
        <v>96</v>
      </c>
      <c r="B1013" t="s">
        <v>2035</v>
      </c>
      <c r="C1013" t="s">
        <v>479</v>
      </c>
      <c r="D1013" t="s">
        <v>480</v>
      </c>
      <c r="I1013"/>
    </row>
    <row r="1014" spans="1:9">
      <c r="A1014" t="s">
        <v>1079</v>
      </c>
      <c r="B1014" t="s">
        <v>2036</v>
      </c>
      <c r="C1014" t="s">
        <v>479</v>
      </c>
      <c r="D1014" t="s">
        <v>419</v>
      </c>
      <c r="I1014"/>
    </row>
    <row r="1015" spans="1:9">
      <c r="A1015" t="s">
        <v>868</v>
      </c>
      <c r="B1015" t="s">
        <v>2037</v>
      </c>
      <c r="C1015" t="s">
        <v>479</v>
      </c>
      <c r="D1015" t="s">
        <v>419</v>
      </c>
      <c r="I1015"/>
    </row>
    <row r="1016" spans="1:9">
      <c r="A1016" t="s">
        <v>1158</v>
      </c>
      <c r="B1016" t="s">
        <v>2038</v>
      </c>
      <c r="C1016" t="s">
        <v>479</v>
      </c>
      <c r="D1016" t="s">
        <v>419</v>
      </c>
      <c r="I1016"/>
    </row>
    <row r="1017" spans="1:9">
      <c r="A1017" t="s">
        <v>1159</v>
      </c>
      <c r="B1017" t="s">
        <v>2039</v>
      </c>
      <c r="C1017" t="s">
        <v>479</v>
      </c>
      <c r="D1017" t="s">
        <v>419</v>
      </c>
      <c r="I1017"/>
    </row>
    <row r="1018" spans="1:9">
      <c r="A1018" t="s">
        <v>2572</v>
      </c>
      <c r="B1018" t="s">
        <v>2630</v>
      </c>
      <c r="C1018" t="s">
        <v>479</v>
      </c>
      <c r="D1018" t="s">
        <v>419</v>
      </c>
      <c r="I1018"/>
    </row>
    <row r="1019" spans="1:9">
      <c r="A1019" t="s">
        <v>1070</v>
      </c>
      <c r="B1019" t="s">
        <v>2040</v>
      </c>
      <c r="C1019" t="s">
        <v>479</v>
      </c>
      <c r="D1019" t="s">
        <v>419</v>
      </c>
      <c r="I1019"/>
    </row>
    <row r="1020" spans="1:9">
      <c r="A1020" t="s">
        <v>660</v>
      </c>
      <c r="B1020" t="s">
        <v>2041</v>
      </c>
      <c r="C1020" t="s">
        <v>479</v>
      </c>
      <c r="D1020" t="s">
        <v>419</v>
      </c>
      <c r="I1020"/>
    </row>
    <row r="1021" spans="1:9">
      <c r="A1021" t="s">
        <v>358</v>
      </c>
      <c r="B1021" t="s">
        <v>2450</v>
      </c>
      <c r="C1021" t="s">
        <v>479</v>
      </c>
      <c r="D1021" t="s">
        <v>419</v>
      </c>
      <c r="I1021"/>
    </row>
    <row r="1022" spans="1:9">
      <c r="A1022" t="s">
        <v>1071</v>
      </c>
      <c r="B1022" t="s">
        <v>2042</v>
      </c>
      <c r="C1022" t="s">
        <v>479</v>
      </c>
      <c r="D1022" t="s">
        <v>420</v>
      </c>
      <c r="I1022"/>
    </row>
    <row r="1023" spans="1:9">
      <c r="A1023" t="s">
        <v>771</v>
      </c>
      <c r="B1023" t="s">
        <v>2043</v>
      </c>
      <c r="C1023" t="s">
        <v>479</v>
      </c>
      <c r="D1023" t="s">
        <v>420</v>
      </c>
      <c r="I1023"/>
    </row>
    <row r="1024" spans="1:9">
      <c r="A1024" t="s">
        <v>772</v>
      </c>
      <c r="B1024" t="s">
        <v>2044</v>
      </c>
      <c r="C1024" t="s">
        <v>479</v>
      </c>
      <c r="D1024" t="s">
        <v>420</v>
      </c>
      <c r="I1024"/>
    </row>
    <row r="1025" spans="1:9">
      <c r="A1025" t="s">
        <v>869</v>
      </c>
      <c r="B1025" t="s">
        <v>2045</v>
      </c>
      <c r="C1025" t="s">
        <v>479</v>
      </c>
      <c r="D1025" t="s">
        <v>420</v>
      </c>
      <c r="I1025"/>
    </row>
    <row r="1026" spans="1:9">
      <c r="A1026" t="s">
        <v>870</v>
      </c>
      <c r="B1026" t="s">
        <v>2046</v>
      </c>
      <c r="C1026" t="s">
        <v>479</v>
      </c>
      <c r="D1026" t="s">
        <v>420</v>
      </c>
      <c r="I1026"/>
    </row>
    <row r="1027" spans="1:9">
      <c r="A1027" t="s">
        <v>871</v>
      </c>
      <c r="B1027" t="s">
        <v>2047</v>
      </c>
      <c r="C1027" t="s">
        <v>479</v>
      </c>
      <c r="D1027" t="s">
        <v>420</v>
      </c>
      <c r="I1027"/>
    </row>
    <row r="1028" spans="1:9">
      <c r="A1028" t="s">
        <v>773</v>
      </c>
      <c r="B1028" t="s">
        <v>2048</v>
      </c>
      <c r="C1028" t="s">
        <v>479</v>
      </c>
      <c r="D1028" t="s">
        <v>420</v>
      </c>
      <c r="I1028"/>
    </row>
    <row r="1029" spans="1:9">
      <c r="A1029" t="s">
        <v>872</v>
      </c>
      <c r="B1029" t="s">
        <v>2049</v>
      </c>
      <c r="C1029" t="s">
        <v>479</v>
      </c>
      <c r="D1029" t="s">
        <v>420</v>
      </c>
      <c r="I1029"/>
    </row>
    <row r="1030" spans="1:9">
      <c r="A1030" t="s">
        <v>1072</v>
      </c>
      <c r="B1030" t="s">
        <v>2050</v>
      </c>
      <c r="C1030" t="s">
        <v>479</v>
      </c>
      <c r="D1030" t="s">
        <v>420</v>
      </c>
      <c r="I1030"/>
    </row>
    <row r="1031" spans="1:9">
      <c r="A1031" t="s">
        <v>1073</v>
      </c>
      <c r="B1031" t="s">
        <v>2051</v>
      </c>
      <c r="C1031" t="s">
        <v>479</v>
      </c>
      <c r="D1031" t="s">
        <v>420</v>
      </c>
      <c r="I1031"/>
    </row>
    <row r="1032" spans="1:9">
      <c r="A1032" t="s">
        <v>873</v>
      </c>
      <c r="B1032" t="s">
        <v>2052</v>
      </c>
      <c r="C1032" t="s">
        <v>479</v>
      </c>
      <c r="D1032" t="s">
        <v>420</v>
      </c>
      <c r="I1032"/>
    </row>
    <row r="1033" spans="1:9">
      <c r="A1033" t="s">
        <v>1074</v>
      </c>
      <c r="B1033" t="s">
        <v>2053</v>
      </c>
      <c r="C1033" t="s">
        <v>479</v>
      </c>
      <c r="D1033" t="s">
        <v>420</v>
      </c>
      <c r="I1033"/>
    </row>
    <row r="1034" spans="1:9">
      <c r="A1034" t="s">
        <v>21</v>
      </c>
      <c r="B1034" t="s">
        <v>2054</v>
      </c>
      <c r="C1034" t="s">
        <v>479</v>
      </c>
      <c r="D1034" t="s">
        <v>480</v>
      </c>
      <c r="I1034"/>
    </row>
    <row r="1035" spans="1:9">
      <c r="A1035" t="s">
        <v>174</v>
      </c>
      <c r="B1035" t="s">
        <v>2055</v>
      </c>
      <c r="C1035" t="s">
        <v>479</v>
      </c>
      <c r="D1035" t="s">
        <v>480</v>
      </c>
      <c r="I1035"/>
    </row>
    <row r="1036" spans="1:9">
      <c r="A1036" t="s">
        <v>2573</v>
      </c>
      <c r="B1036" t="s">
        <v>2631</v>
      </c>
      <c r="C1036" t="s">
        <v>479</v>
      </c>
      <c r="D1036" t="s">
        <v>480</v>
      </c>
      <c r="I1036"/>
    </row>
    <row r="1037" spans="1:9">
      <c r="A1037" t="s">
        <v>618</v>
      </c>
      <c r="B1037" t="s">
        <v>2056</v>
      </c>
      <c r="C1037" t="s">
        <v>479</v>
      </c>
      <c r="D1037" t="s">
        <v>480</v>
      </c>
      <c r="I1037"/>
    </row>
    <row r="1038" spans="1:9">
      <c r="A1038" t="s">
        <v>965</v>
      </c>
      <c r="B1038" t="s">
        <v>2057</v>
      </c>
      <c r="C1038" t="s">
        <v>479</v>
      </c>
      <c r="D1038" t="s">
        <v>480</v>
      </c>
      <c r="I1038"/>
    </row>
    <row r="1039" spans="1:9">
      <c r="A1039" t="s">
        <v>359</v>
      </c>
      <c r="B1039" t="s">
        <v>2058</v>
      </c>
      <c r="C1039" t="s">
        <v>479</v>
      </c>
      <c r="D1039" t="s">
        <v>480</v>
      </c>
      <c r="I1039"/>
    </row>
    <row r="1040" spans="1:9">
      <c r="A1040" t="s">
        <v>2451</v>
      </c>
      <c r="B1040" t="s">
        <v>2452</v>
      </c>
      <c r="C1040" t="s">
        <v>476</v>
      </c>
      <c r="D1040" t="s">
        <v>423</v>
      </c>
      <c r="I1040"/>
    </row>
    <row r="1041" spans="1:9">
      <c r="A1041" t="s">
        <v>2453</v>
      </c>
      <c r="B1041" t="s">
        <v>2454</v>
      </c>
      <c r="C1041" t="s">
        <v>476</v>
      </c>
      <c r="D1041" t="s">
        <v>423</v>
      </c>
      <c r="I1041"/>
    </row>
    <row r="1042" spans="1:9">
      <c r="A1042" t="s">
        <v>2455</v>
      </c>
      <c r="B1042" t="s">
        <v>2456</v>
      </c>
      <c r="C1042" t="s">
        <v>476</v>
      </c>
      <c r="D1042" t="s">
        <v>423</v>
      </c>
      <c r="I1042"/>
    </row>
    <row r="1043" spans="1:9">
      <c r="A1043" t="s">
        <v>2457</v>
      </c>
      <c r="B1043" t="s">
        <v>2458</v>
      </c>
      <c r="C1043" t="s">
        <v>476</v>
      </c>
      <c r="D1043" t="s">
        <v>423</v>
      </c>
      <c r="I1043"/>
    </row>
    <row r="1044" spans="1:9">
      <c r="A1044" t="s">
        <v>2574</v>
      </c>
      <c r="B1044" t="s">
        <v>2632</v>
      </c>
      <c r="C1044" t="s">
        <v>479</v>
      </c>
      <c r="D1044" t="s">
        <v>610</v>
      </c>
      <c r="I1044"/>
    </row>
    <row r="1045" spans="1:9">
      <c r="A1045" t="s">
        <v>2575</v>
      </c>
      <c r="B1045" t="s">
        <v>2633</v>
      </c>
      <c r="C1045" t="s">
        <v>479</v>
      </c>
      <c r="D1045" t="s">
        <v>610</v>
      </c>
      <c r="I1045"/>
    </row>
    <row r="1046" spans="1:9">
      <c r="A1046" t="s">
        <v>1160</v>
      </c>
      <c r="B1046" t="s">
        <v>2059</v>
      </c>
      <c r="C1046" t="s">
        <v>479</v>
      </c>
      <c r="D1046" t="s">
        <v>610</v>
      </c>
      <c r="I1046"/>
    </row>
    <row r="1047" spans="1:9">
      <c r="A1047" t="s">
        <v>774</v>
      </c>
      <c r="B1047" t="s">
        <v>2060</v>
      </c>
      <c r="C1047" t="s">
        <v>479</v>
      </c>
      <c r="D1047" t="s">
        <v>610</v>
      </c>
      <c r="I1047"/>
    </row>
    <row r="1048" spans="1:9">
      <c r="A1048" t="s">
        <v>775</v>
      </c>
      <c r="B1048" t="s">
        <v>2061</v>
      </c>
      <c r="C1048" t="s">
        <v>479</v>
      </c>
      <c r="D1048" t="s">
        <v>610</v>
      </c>
      <c r="I1048"/>
    </row>
    <row r="1049" spans="1:9">
      <c r="A1049" t="s">
        <v>966</v>
      </c>
      <c r="B1049" t="s">
        <v>2062</v>
      </c>
      <c r="C1049" t="s">
        <v>476</v>
      </c>
      <c r="D1049" t="s">
        <v>2107</v>
      </c>
      <c r="I1049"/>
    </row>
    <row r="1050" spans="1:9">
      <c r="A1050" t="s">
        <v>360</v>
      </c>
      <c r="B1050" t="s">
        <v>2063</v>
      </c>
      <c r="C1050" t="s">
        <v>476</v>
      </c>
      <c r="D1050" t="s">
        <v>420</v>
      </c>
      <c r="I1050"/>
    </row>
    <row r="1051" spans="1:9">
      <c r="A1051" t="s">
        <v>361</v>
      </c>
      <c r="B1051" t="s">
        <v>2064</v>
      </c>
      <c r="C1051" t="s">
        <v>476</v>
      </c>
      <c r="D1051" t="s">
        <v>420</v>
      </c>
      <c r="I1051"/>
    </row>
    <row r="1052" spans="1:9">
      <c r="A1052" t="s">
        <v>1075</v>
      </c>
      <c r="B1052" t="s">
        <v>2065</v>
      </c>
      <c r="C1052" t="s">
        <v>476</v>
      </c>
      <c r="D1052" t="s">
        <v>420</v>
      </c>
      <c r="I1052"/>
    </row>
    <row r="1053" spans="1:9">
      <c r="A1053" s="482" t="s">
        <v>776</v>
      </c>
      <c r="B1053" s="482" t="s">
        <v>2066</v>
      </c>
      <c r="C1053" t="s">
        <v>476</v>
      </c>
      <c r="D1053" s="482" t="s">
        <v>420</v>
      </c>
      <c r="I1053"/>
    </row>
    <row r="1054" spans="1:9">
      <c r="A1054" s="482" t="s">
        <v>2325</v>
      </c>
      <c r="B1054" s="482" t="s">
        <v>2634</v>
      </c>
      <c r="C1054" t="s">
        <v>476</v>
      </c>
      <c r="D1054" s="482" t="s">
        <v>420</v>
      </c>
      <c r="I1054"/>
    </row>
    <row r="1055" spans="1:9">
      <c r="A1055" s="482" t="s">
        <v>362</v>
      </c>
      <c r="B1055" s="482" t="s">
        <v>362</v>
      </c>
      <c r="C1055" t="s">
        <v>476</v>
      </c>
      <c r="D1055" s="482" t="s">
        <v>420</v>
      </c>
      <c r="I1055"/>
    </row>
    <row r="1056" spans="1:9">
      <c r="A1056" s="482" t="s">
        <v>2459</v>
      </c>
      <c r="B1056" s="482" t="s">
        <v>2460</v>
      </c>
      <c r="C1056" t="s">
        <v>479</v>
      </c>
      <c r="D1056" s="482" t="s">
        <v>420</v>
      </c>
      <c r="I1056"/>
    </row>
    <row r="1057" spans="1:9">
      <c r="A1057" s="482" t="s">
        <v>2264</v>
      </c>
      <c r="B1057" s="482" t="s">
        <v>2326</v>
      </c>
      <c r="C1057" t="s">
        <v>479</v>
      </c>
      <c r="D1057" s="482" t="s">
        <v>420</v>
      </c>
      <c r="I1057"/>
    </row>
    <row r="1058" spans="1:9">
      <c r="A1058" s="482" t="s">
        <v>2157</v>
      </c>
      <c r="B1058" s="482" t="s">
        <v>2158</v>
      </c>
      <c r="C1058" t="s">
        <v>479</v>
      </c>
      <c r="D1058" s="482" t="s">
        <v>420</v>
      </c>
      <c r="I1058"/>
    </row>
    <row r="1059" spans="1:9">
      <c r="A1059" s="482" t="s">
        <v>2159</v>
      </c>
      <c r="B1059" s="482" t="s">
        <v>2160</v>
      </c>
      <c r="C1059" t="s">
        <v>479</v>
      </c>
      <c r="D1059" s="482" t="s">
        <v>420</v>
      </c>
      <c r="I1059"/>
    </row>
    <row r="1060" spans="1:9">
      <c r="A1060" s="482" t="s">
        <v>2161</v>
      </c>
      <c r="B1060" s="482" t="s">
        <v>2162</v>
      </c>
      <c r="C1060" t="s">
        <v>479</v>
      </c>
      <c r="D1060" s="482" t="s">
        <v>420</v>
      </c>
      <c r="I1060"/>
    </row>
    <row r="1061" spans="1:9">
      <c r="A1061" s="482" t="s">
        <v>1199</v>
      </c>
      <c r="B1061" s="482" t="s">
        <v>2067</v>
      </c>
      <c r="C1061" t="s">
        <v>479</v>
      </c>
      <c r="D1061" s="482" t="s">
        <v>610</v>
      </c>
      <c r="I1061"/>
    </row>
    <row r="1062" spans="1:9">
      <c r="A1062" s="482" t="s">
        <v>363</v>
      </c>
      <c r="B1062" s="482" t="s">
        <v>2068</v>
      </c>
      <c r="C1062" t="s">
        <v>476</v>
      </c>
      <c r="D1062" s="482" t="s">
        <v>420</v>
      </c>
      <c r="I1062"/>
    </row>
    <row r="1063" spans="1:9">
      <c r="A1063" s="482" t="s">
        <v>661</v>
      </c>
      <c r="B1063" s="482" t="s">
        <v>2069</v>
      </c>
      <c r="C1063" t="s">
        <v>479</v>
      </c>
      <c r="D1063" s="482" t="s">
        <v>480</v>
      </c>
      <c r="I1063"/>
    </row>
    <row r="1064" spans="1:9">
      <c r="A1064" s="482" t="s">
        <v>662</v>
      </c>
      <c r="B1064" s="482" t="s">
        <v>2070</v>
      </c>
      <c r="C1064" t="s">
        <v>479</v>
      </c>
      <c r="D1064" s="482" t="s">
        <v>480</v>
      </c>
      <c r="I1064"/>
    </row>
    <row r="1065" spans="1:9">
      <c r="A1065" s="482" t="s">
        <v>663</v>
      </c>
      <c r="B1065" s="482" t="s">
        <v>2071</v>
      </c>
      <c r="C1065" t="s">
        <v>479</v>
      </c>
      <c r="D1065" s="482" t="s">
        <v>480</v>
      </c>
      <c r="I1065"/>
    </row>
    <row r="1066" spans="1:9">
      <c r="A1066" s="482" t="s">
        <v>664</v>
      </c>
      <c r="B1066" s="482" t="s">
        <v>2072</v>
      </c>
      <c r="C1066" t="s">
        <v>479</v>
      </c>
      <c r="D1066" s="482" t="s">
        <v>480</v>
      </c>
      <c r="I1066"/>
    </row>
    <row r="1067" spans="1:9">
      <c r="A1067" s="482" t="s">
        <v>665</v>
      </c>
      <c r="B1067" s="482" t="s">
        <v>2073</v>
      </c>
      <c r="C1067" t="s">
        <v>479</v>
      </c>
      <c r="D1067" s="482" t="s">
        <v>480</v>
      </c>
      <c r="I1067"/>
    </row>
    <row r="1068" spans="1:9">
      <c r="A1068" s="482" t="s">
        <v>874</v>
      </c>
      <c r="B1068" s="482" t="s">
        <v>2074</v>
      </c>
      <c r="C1068" t="s">
        <v>479</v>
      </c>
      <c r="D1068" s="482" t="s">
        <v>480</v>
      </c>
      <c r="I1068"/>
    </row>
    <row r="1069" spans="1:9">
      <c r="A1069" s="482" t="s">
        <v>411</v>
      </c>
      <c r="B1069" s="482" t="s">
        <v>2075</v>
      </c>
      <c r="C1069" t="s">
        <v>479</v>
      </c>
      <c r="D1069" s="482" t="s">
        <v>480</v>
      </c>
      <c r="I1069"/>
    </row>
    <row r="1070" spans="1:9">
      <c r="A1070" s="482" t="s">
        <v>412</v>
      </c>
      <c r="B1070" s="482" t="s">
        <v>2076</v>
      </c>
      <c r="C1070" t="s">
        <v>479</v>
      </c>
      <c r="D1070" s="482" t="s">
        <v>480</v>
      </c>
      <c r="I1070"/>
    </row>
    <row r="1071" spans="1:9">
      <c r="A1071" s="482" t="s">
        <v>413</v>
      </c>
      <c r="B1071" s="482" t="s">
        <v>2077</v>
      </c>
      <c r="C1071" t="s">
        <v>479</v>
      </c>
      <c r="D1071" s="482" t="s">
        <v>419</v>
      </c>
      <c r="I1071"/>
    </row>
    <row r="1072" spans="1:9">
      <c r="A1072" s="482" t="s">
        <v>777</v>
      </c>
      <c r="B1072" s="482" t="s">
        <v>2078</v>
      </c>
      <c r="C1072" t="s">
        <v>476</v>
      </c>
      <c r="D1072" s="482" t="s">
        <v>2105</v>
      </c>
      <c r="I1072"/>
    </row>
    <row r="1073" spans="1:9">
      <c r="A1073" s="482" t="s">
        <v>967</v>
      </c>
      <c r="B1073" s="482" t="s">
        <v>2079</v>
      </c>
      <c r="C1073" t="s">
        <v>476</v>
      </c>
      <c r="D1073" s="482" t="s">
        <v>2105</v>
      </c>
      <c r="I1073"/>
    </row>
    <row r="1074" spans="1:9">
      <c r="A1074" s="482" t="s">
        <v>414</v>
      </c>
      <c r="B1074" s="482" t="s">
        <v>2080</v>
      </c>
      <c r="C1074" t="s">
        <v>476</v>
      </c>
      <c r="D1074" s="482" t="s">
        <v>2106</v>
      </c>
      <c r="I1074"/>
    </row>
    <row r="1075" spans="1:9">
      <c r="A1075" s="482" t="s">
        <v>875</v>
      </c>
      <c r="B1075" s="482" t="s">
        <v>2081</v>
      </c>
      <c r="C1075" t="s">
        <v>476</v>
      </c>
      <c r="D1075" s="482" t="s">
        <v>420</v>
      </c>
      <c r="I1075"/>
    </row>
    <row r="1076" spans="1:9">
      <c r="A1076" s="482" t="s">
        <v>415</v>
      </c>
      <c r="B1076" s="482" t="s">
        <v>2082</v>
      </c>
      <c r="C1076" t="s">
        <v>476</v>
      </c>
      <c r="D1076" s="482" t="s">
        <v>420</v>
      </c>
      <c r="I1076"/>
    </row>
    <row r="1077" spans="1:9">
      <c r="A1077" s="482" t="s">
        <v>680</v>
      </c>
      <c r="B1077" s="482" t="s">
        <v>2083</v>
      </c>
      <c r="C1077" t="s">
        <v>476</v>
      </c>
      <c r="D1077" s="482" t="s">
        <v>2105</v>
      </c>
      <c r="I1077"/>
    </row>
    <row r="1078" spans="1:9">
      <c r="A1078" s="482" t="s">
        <v>175</v>
      </c>
      <c r="B1078" s="482" t="s">
        <v>2084</v>
      </c>
      <c r="C1078" t="s">
        <v>476</v>
      </c>
      <c r="D1078" s="482" t="s">
        <v>2106</v>
      </c>
      <c r="I1078"/>
    </row>
    <row r="1079" spans="1:9">
      <c r="A1079" s="482" t="s">
        <v>1161</v>
      </c>
      <c r="B1079" s="482" t="s">
        <v>2085</v>
      </c>
      <c r="C1079" t="s">
        <v>476</v>
      </c>
      <c r="D1079" s="482" t="s">
        <v>2105</v>
      </c>
      <c r="I1079"/>
    </row>
    <row r="1080" spans="1:9">
      <c r="A1080" s="482" t="s">
        <v>179</v>
      </c>
      <c r="B1080" s="482" t="s">
        <v>2086</v>
      </c>
      <c r="C1080" t="s">
        <v>479</v>
      </c>
      <c r="D1080" s="482" t="s">
        <v>480</v>
      </c>
      <c r="I1080"/>
    </row>
    <row r="1081" spans="1:9">
      <c r="A1081" s="482" t="s">
        <v>180</v>
      </c>
      <c r="B1081" s="482" t="s">
        <v>2087</v>
      </c>
      <c r="C1081" t="s">
        <v>476</v>
      </c>
      <c r="D1081" s="482" t="s">
        <v>2106</v>
      </c>
      <c r="I1081"/>
    </row>
    <row r="1082" spans="1:9">
      <c r="A1082" s="482" t="s">
        <v>181</v>
      </c>
      <c r="B1082" s="482" t="s">
        <v>2088</v>
      </c>
      <c r="C1082" t="s">
        <v>476</v>
      </c>
      <c r="D1082" s="482" t="s">
        <v>2106</v>
      </c>
      <c r="I1082"/>
    </row>
    <row r="1083" spans="1:9">
      <c r="A1083" s="482" t="s">
        <v>352</v>
      </c>
      <c r="B1083" s="482" t="s">
        <v>2089</v>
      </c>
      <c r="C1083" t="s">
        <v>476</v>
      </c>
      <c r="D1083" s="482" t="s">
        <v>2105</v>
      </c>
      <c r="I1083"/>
    </row>
    <row r="1084" spans="1:9">
      <c r="A1084" s="482" t="s">
        <v>2163</v>
      </c>
      <c r="B1084" s="482" t="s">
        <v>2164</v>
      </c>
      <c r="C1084" t="s">
        <v>479</v>
      </c>
      <c r="D1084" s="482" t="s">
        <v>610</v>
      </c>
      <c r="I1084"/>
    </row>
    <row r="1085" spans="1:9">
      <c r="A1085" s="482" t="s">
        <v>876</v>
      </c>
      <c r="B1085" s="482" t="s">
        <v>2090</v>
      </c>
      <c r="C1085" t="s">
        <v>476</v>
      </c>
      <c r="D1085" s="482" t="s">
        <v>420</v>
      </c>
      <c r="I1085"/>
    </row>
    <row r="1086" spans="1:9">
      <c r="A1086" s="482" t="s">
        <v>1162</v>
      </c>
      <c r="B1086" s="482" t="s">
        <v>2091</v>
      </c>
      <c r="C1086" t="s">
        <v>476</v>
      </c>
      <c r="D1086" s="482" t="s">
        <v>420</v>
      </c>
      <c r="I1086"/>
    </row>
    <row r="1087" spans="1:9">
      <c r="A1087" s="482" t="s">
        <v>353</v>
      </c>
      <c r="B1087" s="482" t="s">
        <v>2092</v>
      </c>
      <c r="C1087" t="s">
        <v>476</v>
      </c>
      <c r="D1087" s="482" t="s">
        <v>423</v>
      </c>
      <c r="I1087"/>
    </row>
    <row r="1088" spans="1:9">
      <c r="A1088" s="482" t="s">
        <v>619</v>
      </c>
      <c r="B1088" s="482" t="s">
        <v>2093</v>
      </c>
      <c r="C1088" t="s">
        <v>479</v>
      </c>
      <c r="D1088" s="482" t="s">
        <v>420</v>
      </c>
      <c r="I1088"/>
    </row>
    <row r="1089" spans="1:9">
      <c r="A1089" s="482" t="s">
        <v>287</v>
      </c>
      <c r="B1089" s="482" t="s">
        <v>2094</v>
      </c>
      <c r="C1089" t="s">
        <v>476</v>
      </c>
      <c r="D1089" s="482" t="s">
        <v>420</v>
      </c>
      <c r="I1089"/>
    </row>
    <row r="1090" spans="1:9">
      <c r="A1090" s="482" t="s">
        <v>1163</v>
      </c>
      <c r="B1090" s="482" t="s">
        <v>2095</v>
      </c>
      <c r="C1090" t="s">
        <v>476</v>
      </c>
      <c r="D1090" s="482" t="s">
        <v>2105</v>
      </c>
      <c r="I1090"/>
    </row>
    <row r="1091" spans="1:9">
      <c r="A1091" s="482" t="s">
        <v>288</v>
      </c>
      <c r="B1091" s="482" t="s">
        <v>2096</v>
      </c>
      <c r="C1091" t="s">
        <v>476</v>
      </c>
      <c r="D1091" s="482" t="s">
        <v>2105</v>
      </c>
      <c r="I1091"/>
    </row>
    <row r="1092" spans="1:9">
      <c r="A1092" s="482" t="s">
        <v>2265</v>
      </c>
      <c r="B1092" s="482" t="s">
        <v>2275</v>
      </c>
      <c r="C1092" t="s">
        <v>476</v>
      </c>
      <c r="D1092" s="482" t="s">
        <v>420</v>
      </c>
      <c r="I1092"/>
    </row>
    <row r="1093" spans="1:9">
      <c r="A1093" s="482" t="s">
        <v>289</v>
      </c>
      <c r="B1093" s="482" t="s">
        <v>2097</v>
      </c>
      <c r="C1093" t="s">
        <v>476</v>
      </c>
      <c r="D1093" s="482" t="s">
        <v>420</v>
      </c>
      <c r="I1093"/>
    </row>
    <row r="1094" spans="1:9">
      <c r="A1094" s="482" t="s">
        <v>2266</v>
      </c>
      <c r="B1094" s="482" t="s">
        <v>2276</v>
      </c>
      <c r="C1094" t="s">
        <v>479</v>
      </c>
      <c r="D1094" s="482" t="s">
        <v>420</v>
      </c>
      <c r="I1094"/>
    </row>
    <row r="1095" spans="1:9">
      <c r="A1095" s="482" t="s">
        <v>2327</v>
      </c>
      <c r="B1095" s="482" t="s">
        <v>2328</v>
      </c>
      <c r="C1095" t="s">
        <v>479</v>
      </c>
      <c r="D1095" s="482" t="s">
        <v>420</v>
      </c>
      <c r="I1095"/>
    </row>
    <row r="1096" spans="1:9">
      <c r="A1096" s="482" t="s">
        <v>290</v>
      </c>
      <c r="B1096" s="482" t="s">
        <v>2098</v>
      </c>
      <c r="C1096" t="s">
        <v>476</v>
      </c>
      <c r="D1096" s="482" t="s">
        <v>2106</v>
      </c>
      <c r="I1096"/>
    </row>
    <row r="1097" spans="1:9">
      <c r="A1097" s="482" t="s">
        <v>291</v>
      </c>
      <c r="B1097" s="482" t="s">
        <v>2099</v>
      </c>
      <c r="C1097" t="s">
        <v>476</v>
      </c>
      <c r="D1097" s="482" t="s">
        <v>2106</v>
      </c>
      <c r="I1097"/>
    </row>
    <row r="1098" spans="1:9">
      <c r="A1098" s="482" t="s">
        <v>292</v>
      </c>
      <c r="B1098" s="482" t="s">
        <v>2100</v>
      </c>
      <c r="C1098" t="s">
        <v>476</v>
      </c>
      <c r="D1098" s="482" t="s">
        <v>423</v>
      </c>
      <c r="I1098"/>
    </row>
    <row r="1099" spans="1:9">
      <c r="A1099" t="s">
        <v>2193</v>
      </c>
      <c r="B1099" t="s">
        <v>2227</v>
      </c>
      <c r="C1099" t="s">
        <v>479</v>
      </c>
      <c r="D1099" t="s">
        <v>420</v>
      </c>
      <c r="I1099"/>
    </row>
    <row r="1100" spans="1:9">
      <c r="A1100" t="s">
        <v>2194</v>
      </c>
      <c r="B1100" t="s">
        <v>2228</v>
      </c>
      <c r="C1100" t="s">
        <v>479</v>
      </c>
      <c r="D1100" t="s">
        <v>420</v>
      </c>
      <c r="I1100"/>
    </row>
    <row r="1101" spans="1:9">
      <c r="A1101" t="s">
        <v>2195</v>
      </c>
      <c r="B1101" t="s">
        <v>2229</v>
      </c>
      <c r="C1101" t="s">
        <v>479</v>
      </c>
      <c r="D1101" t="s">
        <v>420</v>
      </c>
    </row>
    <row r="1102" spans="1:9">
      <c r="A1102" t="s">
        <v>2196</v>
      </c>
      <c r="B1102" t="s">
        <v>2230</v>
      </c>
      <c r="C1102" t="s">
        <v>479</v>
      </c>
      <c r="D1102" t="s">
        <v>420</v>
      </c>
    </row>
    <row r="1103" spans="1:9">
      <c r="A1103" t="s">
        <v>2197</v>
      </c>
      <c r="B1103" t="s">
        <v>2231</v>
      </c>
      <c r="C1103" t="s">
        <v>479</v>
      </c>
      <c r="D1103" t="s">
        <v>420</v>
      </c>
    </row>
    <row r="1104" spans="1:9">
      <c r="A1104" t="s">
        <v>2189</v>
      </c>
      <c r="B1104" t="s">
        <v>2189</v>
      </c>
      <c r="C1104" t="s">
        <v>476</v>
      </c>
      <c r="D1104" t="s">
        <v>420</v>
      </c>
    </row>
    <row r="1105" spans="1:4">
      <c r="A1105" t="s">
        <v>2198</v>
      </c>
      <c r="B1105" t="s">
        <v>2232</v>
      </c>
      <c r="C1105" t="s">
        <v>479</v>
      </c>
      <c r="D1105" t="s">
        <v>420</v>
      </c>
    </row>
    <row r="1106" spans="1:4">
      <c r="A1106" t="s">
        <v>2199</v>
      </c>
      <c r="B1106" t="s">
        <v>2233</v>
      </c>
      <c r="C1106" t="s">
        <v>479</v>
      </c>
      <c r="D1106" t="s">
        <v>420</v>
      </c>
    </row>
    <row r="1107" spans="1:4">
      <c r="A1107" t="s">
        <v>2200</v>
      </c>
      <c r="B1107" t="s">
        <v>2234</v>
      </c>
      <c r="C1107" t="s">
        <v>479</v>
      </c>
      <c r="D1107" t="s">
        <v>420</v>
      </c>
    </row>
    <row r="1108" spans="1:4">
      <c r="A1108" t="s">
        <v>2635</v>
      </c>
      <c r="B1108" t="s">
        <v>2645</v>
      </c>
      <c r="C1108" t="s">
        <v>479</v>
      </c>
      <c r="D1108" t="s">
        <v>420</v>
      </c>
    </row>
    <row r="1109" spans="1:4">
      <c r="A1109" t="s">
        <v>2636</v>
      </c>
      <c r="B1109" t="s">
        <v>2646</v>
      </c>
      <c r="C1109" t="s">
        <v>479</v>
      </c>
      <c r="D1109" t="s">
        <v>420</v>
      </c>
    </row>
    <row r="1110" spans="1:4">
      <c r="A1110" t="s">
        <v>2201</v>
      </c>
      <c r="B1110" t="s">
        <v>2235</v>
      </c>
      <c r="C1110" t="s">
        <v>479</v>
      </c>
      <c r="D1110" t="s">
        <v>420</v>
      </c>
    </row>
    <row r="1111" spans="1:4">
      <c r="A1111" t="s">
        <v>2637</v>
      </c>
      <c r="B1111" t="s">
        <v>2647</v>
      </c>
      <c r="C1111" t="s">
        <v>479</v>
      </c>
      <c r="D1111" t="s">
        <v>420</v>
      </c>
    </row>
    <row r="1112" spans="1:4">
      <c r="A1112" t="s">
        <v>2202</v>
      </c>
      <c r="B1112" t="s">
        <v>2236</v>
      </c>
      <c r="C1112" t="s">
        <v>479</v>
      </c>
      <c r="D1112" t="s">
        <v>420</v>
      </c>
    </row>
    <row r="1113" spans="1:4">
      <c r="A1113" t="s">
        <v>2203</v>
      </c>
      <c r="B1113" t="s">
        <v>2237</v>
      </c>
      <c r="C1113" t="s">
        <v>476</v>
      </c>
      <c r="D1113" t="s">
        <v>420</v>
      </c>
    </row>
    <row r="1114" spans="1:4">
      <c r="A1114" t="s">
        <v>2204</v>
      </c>
      <c r="B1114" t="s">
        <v>2238</v>
      </c>
      <c r="C1114" t="s">
        <v>479</v>
      </c>
      <c r="D1114" t="s">
        <v>420</v>
      </c>
    </row>
    <row r="1115" spans="1:4">
      <c r="A1115" t="s">
        <v>2329</v>
      </c>
      <c r="B1115" t="s">
        <v>2330</v>
      </c>
      <c r="C1115" t="s">
        <v>479</v>
      </c>
      <c r="D1115" t="s">
        <v>420</v>
      </c>
    </row>
    <row r="1116" spans="1:4">
      <c r="A1116" t="s">
        <v>2331</v>
      </c>
      <c r="B1116" t="s">
        <v>2330</v>
      </c>
      <c r="C1116" t="s">
        <v>479</v>
      </c>
      <c r="D1116" t="s">
        <v>420</v>
      </c>
    </row>
    <row r="1117" spans="1:4">
      <c r="A1117" t="s">
        <v>2190</v>
      </c>
      <c r="B1117" t="s">
        <v>2239</v>
      </c>
      <c r="C1117" t="s">
        <v>479</v>
      </c>
      <c r="D1117" t="s">
        <v>420</v>
      </c>
    </row>
    <row r="1118" spans="1:4">
      <c r="A1118" t="s">
        <v>2205</v>
      </c>
      <c r="B1118" t="s">
        <v>2239</v>
      </c>
      <c r="C1118" t="s">
        <v>479</v>
      </c>
      <c r="D1118" t="s">
        <v>420</v>
      </c>
    </row>
    <row r="1119" spans="1:4">
      <c r="A1119" t="s">
        <v>2191</v>
      </c>
      <c r="B1119" t="s">
        <v>2240</v>
      </c>
      <c r="C1119" t="s">
        <v>479</v>
      </c>
      <c r="D1119" t="s">
        <v>420</v>
      </c>
    </row>
    <row r="1120" spans="1:4">
      <c r="A1120" t="s">
        <v>2206</v>
      </c>
      <c r="B1120" t="s">
        <v>2241</v>
      </c>
      <c r="C1120" t="s">
        <v>479</v>
      </c>
      <c r="D1120" t="s">
        <v>420</v>
      </c>
    </row>
    <row r="1121" spans="1:4">
      <c r="A1121" t="s">
        <v>2207</v>
      </c>
      <c r="B1121" t="s">
        <v>2242</v>
      </c>
      <c r="C1121" t="s">
        <v>479</v>
      </c>
      <c r="D1121" t="s">
        <v>420</v>
      </c>
    </row>
    <row r="1122" spans="1:4">
      <c r="A1122" t="s">
        <v>2267</v>
      </c>
      <c r="B1122" t="s">
        <v>2277</v>
      </c>
      <c r="C1122" t="s">
        <v>479</v>
      </c>
      <c r="D1122" t="s">
        <v>420</v>
      </c>
    </row>
    <row r="1123" spans="1:4">
      <c r="A1123" t="s">
        <v>2268</v>
      </c>
      <c r="B1123" t="s">
        <v>2278</v>
      </c>
      <c r="C1123" t="s">
        <v>479</v>
      </c>
      <c r="D1123" t="s">
        <v>420</v>
      </c>
    </row>
    <row r="1124" spans="1:4">
      <c r="A1124" t="s">
        <v>2208</v>
      </c>
      <c r="B1124" t="s">
        <v>2208</v>
      </c>
      <c r="C1124" t="s">
        <v>476</v>
      </c>
      <c r="D1124" t="s">
        <v>420</v>
      </c>
    </row>
    <row r="1125" spans="1:4">
      <c r="A1125" t="s">
        <v>2209</v>
      </c>
      <c r="B1125" t="s">
        <v>2243</v>
      </c>
      <c r="C1125" t="s">
        <v>476</v>
      </c>
      <c r="D1125" t="s">
        <v>420</v>
      </c>
    </row>
    <row r="1126" spans="1:4">
      <c r="A1126" t="s">
        <v>2332</v>
      </c>
      <c r="B1126" t="s">
        <v>2332</v>
      </c>
      <c r="C1126" t="s">
        <v>476</v>
      </c>
      <c r="D1126" t="s">
        <v>420</v>
      </c>
    </row>
    <row r="1127" spans="1:4">
      <c r="A1127" t="s">
        <v>2210</v>
      </c>
      <c r="B1127" t="s">
        <v>2244</v>
      </c>
      <c r="C1127" t="s">
        <v>476</v>
      </c>
      <c r="D1127" t="s">
        <v>420</v>
      </c>
    </row>
    <row r="1128" spans="1:4">
      <c r="A1128" t="s">
        <v>2211</v>
      </c>
      <c r="B1128" t="s">
        <v>2245</v>
      </c>
      <c r="C1128" t="s">
        <v>476</v>
      </c>
      <c r="D1128" t="s">
        <v>420</v>
      </c>
    </row>
    <row r="1129" spans="1:4">
      <c r="A1129" t="s">
        <v>2212</v>
      </c>
      <c r="B1129" t="s">
        <v>2246</v>
      </c>
      <c r="C1129" t="s">
        <v>476</v>
      </c>
      <c r="D1129" t="s">
        <v>420</v>
      </c>
    </row>
    <row r="1130" spans="1:4">
      <c r="A1130" t="s">
        <v>2213</v>
      </c>
      <c r="B1130" t="s">
        <v>2247</v>
      </c>
      <c r="C1130" t="s">
        <v>479</v>
      </c>
      <c r="D1130" t="s">
        <v>420</v>
      </c>
    </row>
    <row r="1131" spans="1:4">
      <c r="A1131" t="s">
        <v>2214</v>
      </c>
      <c r="B1131" t="s">
        <v>2248</v>
      </c>
      <c r="C1131" t="s">
        <v>479</v>
      </c>
      <c r="D1131" t="s">
        <v>420</v>
      </c>
    </row>
    <row r="1132" spans="1:4">
      <c r="A1132" t="s">
        <v>2215</v>
      </c>
      <c r="B1132" t="s">
        <v>2249</v>
      </c>
      <c r="C1132" t="s">
        <v>479</v>
      </c>
      <c r="D1132" t="s">
        <v>420</v>
      </c>
    </row>
    <row r="1133" spans="1:4">
      <c r="A1133" t="s">
        <v>2216</v>
      </c>
      <c r="B1133" t="s">
        <v>2216</v>
      </c>
      <c r="C1133" t="s">
        <v>479</v>
      </c>
      <c r="D1133" t="s">
        <v>420</v>
      </c>
    </row>
    <row r="1134" spans="1:4">
      <c r="A1134" t="s">
        <v>2217</v>
      </c>
      <c r="B1134" t="s">
        <v>2217</v>
      </c>
      <c r="C1134" t="s">
        <v>479</v>
      </c>
      <c r="D1134" t="s">
        <v>420</v>
      </c>
    </row>
    <row r="1135" spans="1:4">
      <c r="A1135" t="s">
        <v>2218</v>
      </c>
      <c r="B1135" t="s">
        <v>2218</v>
      </c>
      <c r="C1135" t="s">
        <v>479</v>
      </c>
      <c r="D1135" t="s">
        <v>420</v>
      </c>
    </row>
    <row r="1136" spans="1:4">
      <c r="A1136" t="s">
        <v>2219</v>
      </c>
      <c r="B1136" t="s">
        <v>2250</v>
      </c>
      <c r="C1136" t="s">
        <v>476</v>
      </c>
      <c r="D1136" t="s">
        <v>420</v>
      </c>
    </row>
    <row r="1137" spans="1:4">
      <c r="A1137" t="s">
        <v>2192</v>
      </c>
      <c r="B1137" t="s">
        <v>2192</v>
      </c>
      <c r="C1137" t="s">
        <v>479</v>
      </c>
      <c r="D1137" t="s">
        <v>420</v>
      </c>
    </row>
    <row r="1138" spans="1:4">
      <c r="A1138" t="s">
        <v>2638</v>
      </c>
      <c r="B1138" t="s">
        <v>2648</v>
      </c>
      <c r="C1138" t="s">
        <v>479</v>
      </c>
      <c r="D1138" t="s">
        <v>420</v>
      </c>
    </row>
    <row r="1139" spans="1:4">
      <c r="A1139" t="s">
        <v>2220</v>
      </c>
      <c r="B1139" t="s">
        <v>2251</v>
      </c>
      <c r="C1139" t="s">
        <v>479</v>
      </c>
      <c r="D1139" t="s">
        <v>420</v>
      </c>
    </row>
    <row r="1140" spans="1:4">
      <c r="A1140" t="s">
        <v>2221</v>
      </c>
      <c r="B1140" t="s">
        <v>2221</v>
      </c>
      <c r="C1140" t="s">
        <v>479</v>
      </c>
      <c r="D1140" t="s">
        <v>420</v>
      </c>
    </row>
    <row r="1141" spans="1:4">
      <c r="A1141" t="s">
        <v>2222</v>
      </c>
      <c r="B1141" t="s">
        <v>2252</v>
      </c>
      <c r="C1141" t="s">
        <v>479</v>
      </c>
      <c r="D1141" t="s">
        <v>420</v>
      </c>
    </row>
    <row r="1142" spans="1:4">
      <c r="A1142" t="s">
        <v>2223</v>
      </c>
      <c r="B1142" t="s">
        <v>2253</v>
      </c>
      <c r="C1142" t="s">
        <v>479</v>
      </c>
      <c r="D1142" t="s">
        <v>420</v>
      </c>
    </row>
    <row r="1143" spans="1:4">
      <c r="A1143" t="s">
        <v>2333</v>
      </c>
      <c r="B1143" t="s">
        <v>2649</v>
      </c>
      <c r="C1143" t="s">
        <v>476</v>
      </c>
      <c r="D1143" t="s">
        <v>420</v>
      </c>
    </row>
    <row r="1144" spans="1:4">
      <c r="A1144" t="s">
        <v>2639</v>
      </c>
      <c r="B1144" t="s">
        <v>2650</v>
      </c>
      <c r="C1144" t="s">
        <v>479</v>
      </c>
      <c r="D1144" t="s">
        <v>420</v>
      </c>
    </row>
    <row r="1145" spans="1:4">
      <c r="A1145" t="s">
        <v>2640</v>
      </c>
      <c r="B1145" t="s">
        <v>2651</v>
      </c>
      <c r="C1145" t="s">
        <v>479</v>
      </c>
      <c r="D1145" t="s">
        <v>420</v>
      </c>
    </row>
    <row r="1146" spans="1:4">
      <c r="A1146" t="s">
        <v>2641</v>
      </c>
      <c r="B1146" t="s">
        <v>2652</v>
      </c>
      <c r="C1146" t="s">
        <v>479</v>
      </c>
      <c r="D1146" t="s">
        <v>420</v>
      </c>
    </row>
    <row r="1147" spans="1:4">
      <c r="A1147" t="s">
        <v>2642</v>
      </c>
      <c r="B1147" t="s">
        <v>2653</v>
      </c>
      <c r="C1147" t="s">
        <v>479</v>
      </c>
      <c r="D1147" t="s">
        <v>420</v>
      </c>
    </row>
    <row r="1148" spans="1:4">
      <c r="A1148" t="s">
        <v>2643</v>
      </c>
      <c r="B1148" t="s">
        <v>2654</v>
      </c>
      <c r="C1148" t="s">
        <v>479</v>
      </c>
      <c r="D1148" t="s">
        <v>420</v>
      </c>
    </row>
    <row r="1149" spans="1:4">
      <c r="A1149" t="s">
        <v>2644</v>
      </c>
      <c r="B1149" t="s">
        <v>2655</v>
      </c>
      <c r="C1149" t="s">
        <v>479</v>
      </c>
      <c r="D1149" t="s">
        <v>420</v>
      </c>
    </row>
    <row r="1150" spans="1:4">
      <c r="A1150" t="s">
        <v>2224</v>
      </c>
      <c r="B1150" t="s">
        <v>2254</v>
      </c>
      <c r="C1150" t="s">
        <v>476</v>
      </c>
      <c r="D1150" t="s">
        <v>420</v>
      </c>
    </row>
    <row r="1151" spans="1:4">
      <c r="A1151" t="s">
        <v>2225</v>
      </c>
      <c r="B1151" t="s">
        <v>2255</v>
      </c>
      <c r="C1151" t="s">
        <v>476</v>
      </c>
      <c r="D1151" t="s">
        <v>420</v>
      </c>
    </row>
    <row r="1152" spans="1:4">
      <c r="A1152" t="s">
        <v>2226</v>
      </c>
      <c r="B1152" t="s">
        <v>2256</v>
      </c>
      <c r="C1152" t="s">
        <v>476</v>
      </c>
      <c r="D1152" t="s">
        <v>420</v>
      </c>
    </row>
    <row r="1153" spans="1:4">
      <c r="A1153"/>
      <c r="B1153"/>
      <c r="D1153"/>
    </row>
    <row r="1154" spans="1:4">
      <c r="A1154"/>
      <c r="B1154"/>
      <c r="D1154"/>
    </row>
    <row r="1155" spans="1:4">
      <c r="A1155"/>
      <c r="B1155"/>
      <c r="D1155"/>
    </row>
    <row r="1156" spans="1:4">
      <c r="A1156"/>
      <c r="B1156"/>
      <c r="D1156"/>
    </row>
    <row r="1157" spans="1:4">
      <c r="A1157"/>
      <c r="B1157"/>
      <c r="D1157"/>
    </row>
    <row r="1158" spans="1:4">
      <c r="A1158"/>
      <c r="B1158"/>
      <c r="D1158"/>
    </row>
    <row r="1159" spans="1:4">
      <c r="A1159"/>
      <c r="B1159"/>
      <c r="D1159"/>
    </row>
    <row r="1160" spans="1:4">
      <c r="A1160"/>
      <c r="B1160"/>
      <c r="D1160"/>
    </row>
    <row r="1161" spans="1:4">
      <c r="A1161"/>
      <c r="B1161"/>
      <c r="D1161"/>
    </row>
    <row r="1162" spans="1:4">
      <c r="A1162"/>
      <c r="B1162"/>
      <c r="D1162"/>
    </row>
    <row r="1163" spans="1:4">
      <c r="A1163"/>
      <c r="B1163"/>
      <c r="D1163"/>
    </row>
    <row r="1164" spans="1:4">
      <c r="A1164"/>
      <c r="B1164"/>
      <c r="D1164"/>
    </row>
    <row r="1165" spans="1:4">
      <c r="A1165"/>
      <c r="B1165"/>
      <c r="D1165"/>
    </row>
    <row r="1166" spans="1:4">
      <c r="A1166"/>
      <c r="B1166"/>
      <c r="D1166"/>
    </row>
    <row r="1167" spans="1:4">
      <c r="A1167"/>
      <c r="B1167"/>
      <c r="D1167"/>
    </row>
    <row r="1168" spans="1:4">
      <c r="A1168"/>
      <c r="B1168"/>
      <c r="D1168"/>
    </row>
    <row r="1169" spans="1:4">
      <c r="A1169"/>
      <c r="B1169"/>
      <c r="D1169"/>
    </row>
    <row r="1170" spans="1:4">
      <c r="A1170"/>
      <c r="B1170"/>
      <c r="D1170"/>
    </row>
    <row r="1171" spans="1:4">
      <c r="A1171"/>
      <c r="B1171"/>
      <c r="D1171"/>
    </row>
    <row r="1172" spans="1:4">
      <c r="A1172"/>
      <c r="B1172"/>
      <c r="D1172"/>
    </row>
    <row r="1173" spans="1:4">
      <c r="A1173"/>
      <c r="B1173"/>
      <c r="D1173"/>
    </row>
    <row r="1174" spans="1:4">
      <c r="A1174"/>
      <c r="B1174"/>
      <c r="D1174"/>
    </row>
    <row r="1175" spans="1:4">
      <c r="A1175"/>
      <c r="B1175"/>
      <c r="D1175"/>
    </row>
    <row r="1176" spans="1:4">
      <c r="A1176"/>
      <c r="B1176"/>
      <c r="D1176"/>
    </row>
    <row r="1177" spans="1:4">
      <c r="A1177"/>
      <c r="B1177"/>
      <c r="D1177"/>
    </row>
    <row r="1178" spans="1:4">
      <c r="A1178"/>
      <c r="B1178"/>
      <c r="D1178"/>
    </row>
    <row r="1179" spans="1:4">
      <c r="A1179"/>
      <c r="B1179"/>
      <c r="D1179"/>
    </row>
    <row r="1180" spans="1:4">
      <c r="A1180"/>
      <c r="B1180"/>
      <c r="D1180"/>
    </row>
    <row r="1181" spans="1:4">
      <c r="A1181"/>
      <c r="B1181"/>
      <c r="D1181"/>
    </row>
    <row r="1182" spans="1:4">
      <c r="A1182"/>
      <c r="B1182"/>
      <c r="D1182"/>
    </row>
    <row r="1183" spans="1:4">
      <c r="A1183"/>
      <c r="B1183"/>
      <c r="D1183"/>
    </row>
    <row r="1184" spans="1:4">
      <c r="A1184"/>
      <c r="B1184"/>
      <c r="D1184"/>
    </row>
    <row r="1185" spans="1:4">
      <c r="A1185"/>
      <c r="B1185"/>
      <c r="D1185"/>
    </row>
    <row r="1186" spans="1:4">
      <c r="A1186"/>
      <c r="B1186"/>
      <c r="D1186"/>
    </row>
    <row r="1187" spans="1:4">
      <c r="A1187"/>
      <c r="B1187"/>
      <c r="D1187"/>
    </row>
    <row r="1188" spans="1:4">
      <c r="A1188"/>
      <c r="B1188"/>
      <c r="D1188"/>
    </row>
    <row r="1189" spans="1:4">
      <c r="A1189"/>
      <c r="B1189"/>
      <c r="D1189"/>
    </row>
    <row r="1190" spans="1:4">
      <c r="A1190"/>
      <c r="B1190"/>
      <c r="D1190"/>
    </row>
    <row r="1191" spans="1:4">
      <c r="A1191"/>
      <c r="B1191"/>
      <c r="D1191"/>
    </row>
    <row r="1192" spans="1:4">
      <c r="A1192"/>
      <c r="B1192"/>
      <c r="D1192"/>
    </row>
    <row r="1193" spans="1:4">
      <c r="A1193"/>
      <c r="B1193"/>
      <c r="D1193"/>
    </row>
    <row r="1194" spans="1:4">
      <c r="A1194"/>
      <c r="B1194"/>
      <c r="D1194"/>
    </row>
    <row r="1195" spans="1:4">
      <c r="A1195"/>
      <c r="B1195"/>
      <c r="D1195"/>
    </row>
    <row r="1196" spans="1:4">
      <c r="A1196"/>
      <c r="B1196"/>
      <c r="D1196"/>
    </row>
    <row r="1197" spans="1:4">
      <c r="A1197"/>
      <c r="B1197"/>
      <c r="D1197"/>
    </row>
    <row r="1198" spans="1:4">
      <c r="A1198"/>
      <c r="B1198"/>
      <c r="D1198"/>
    </row>
    <row r="1199" spans="1:4">
      <c r="A1199"/>
      <c r="B1199"/>
      <c r="D1199"/>
    </row>
    <row r="1200" spans="1:4">
      <c r="A1200"/>
      <c r="B1200"/>
      <c r="D1200"/>
    </row>
    <row r="1201" spans="1:4">
      <c r="A1201"/>
      <c r="B1201"/>
      <c r="D1201"/>
    </row>
    <row r="1202" spans="1:4">
      <c r="A1202"/>
      <c r="B1202"/>
      <c r="D1202"/>
    </row>
    <row r="1203" spans="1:4">
      <c r="A1203"/>
      <c r="B1203"/>
      <c r="D1203"/>
    </row>
    <row r="1204" spans="1:4">
      <c r="A1204"/>
      <c r="B1204"/>
      <c r="D1204"/>
    </row>
    <row r="1205" spans="1:4">
      <c r="A1205"/>
      <c r="B1205"/>
      <c r="D1205"/>
    </row>
    <row r="1206" spans="1:4">
      <c r="A1206"/>
      <c r="B1206"/>
      <c r="D1206"/>
    </row>
    <row r="1207" spans="1:4">
      <c r="A1207"/>
      <c r="B1207"/>
      <c r="D1207"/>
    </row>
    <row r="1208" spans="1:4">
      <c r="A1208"/>
      <c r="B1208"/>
      <c r="D1208"/>
    </row>
    <row r="1209" spans="1:4">
      <c r="A1209"/>
      <c r="B1209"/>
      <c r="D1209"/>
    </row>
    <row r="1210" spans="1:4">
      <c r="A1210"/>
      <c r="B1210"/>
      <c r="D1210"/>
    </row>
    <row r="1211" spans="1:4">
      <c r="A1211"/>
      <c r="B1211"/>
      <c r="D1211"/>
    </row>
    <row r="1212" spans="1:4">
      <c r="A1212"/>
      <c r="B1212"/>
      <c r="D1212"/>
    </row>
    <row r="1213" spans="1:4">
      <c r="A1213"/>
      <c r="B1213"/>
      <c r="D1213"/>
    </row>
    <row r="1214" spans="1:4">
      <c r="A1214"/>
      <c r="B1214"/>
      <c r="D1214"/>
    </row>
    <row r="1215" spans="1:4">
      <c r="A1215"/>
      <c r="B1215"/>
      <c r="D1215"/>
    </row>
    <row r="1216" spans="1:4">
      <c r="A1216"/>
      <c r="B1216"/>
      <c r="D1216"/>
    </row>
    <row r="1217" spans="1:4">
      <c r="A1217"/>
      <c r="B1217"/>
      <c r="D1217"/>
    </row>
    <row r="1218" spans="1:4">
      <c r="A1218"/>
      <c r="B1218"/>
      <c r="D1218"/>
    </row>
    <row r="1219" spans="1:4">
      <c r="A1219"/>
      <c r="B1219"/>
      <c r="D1219"/>
    </row>
    <row r="1220" spans="1:4">
      <c r="A1220"/>
      <c r="B1220"/>
      <c r="D1220"/>
    </row>
    <row r="1221" spans="1:4">
      <c r="A1221"/>
      <c r="B1221"/>
      <c r="D1221"/>
    </row>
    <row r="1222" spans="1:4">
      <c r="A1222"/>
      <c r="B1222"/>
      <c r="D1222"/>
    </row>
    <row r="1223" spans="1:4">
      <c r="A1223"/>
      <c r="B1223"/>
      <c r="D1223"/>
    </row>
    <row r="1224" spans="1:4">
      <c r="A1224"/>
      <c r="B1224"/>
      <c r="D1224"/>
    </row>
    <row r="1225" spans="1:4">
      <c r="A1225"/>
      <c r="B1225"/>
      <c r="D1225"/>
    </row>
    <row r="1226" spans="1:4">
      <c r="A1226"/>
      <c r="B1226"/>
      <c r="D1226"/>
    </row>
    <row r="1227" spans="1:4">
      <c r="A1227"/>
      <c r="B1227"/>
      <c r="D1227"/>
    </row>
    <row r="1228" spans="1:4">
      <c r="A1228"/>
      <c r="B1228"/>
      <c r="D1228"/>
    </row>
    <row r="1229" spans="1:4">
      <c r="A1229"/>
      <c r="B1229"/>
      <c r="D1229"/>
    </row>
    <row r="1230" spans="1:4">
      <c r="A1230"/>
      <c r="B1230"/>
      <c r="D1230"/>
    </row>
    <row r="1231" spans="1:4">
      <c r="A1231"/>
      <c r="B1231"/>
      <c r="D1231"/>
    </row>
    <row r="1232" spans="1:4">
      <c r="A1232"/>
      <c r="B1232"/>
      <c r="D1232"/>
    </row>
    <row r="1233" spans="1:4">
      <c r="A1233"/>
      <c r="B1233"/>
      <c r="D1233"/>
    </row>
    <row r="1234" spans="1:4">
      <c r="A1234"/>
      <c r="B1234"/>
      <c r="D1234"/>
    </row>
    <row r="1235" spans="1:4">
      <c r="A1235"/>
      <c r="B1235"/>
      <c r="D1235"/>
    </row>
    <row r="1236" spans="1:4">
      <c r="A1236"/>
      <c r="B1236"/>
      <c r="D1236"/>
    </row>
    <row r="1237" spans="1:4">
      <c r="A1237"/>
      <c r="B1237"/>
      <c r="D1237"/>
    </row>
    <row r="1238" spans="1:4">
      <c r="A1238"/>
      <c r="B1238"/>
      <c r="D1238"/>
    </row>
    <row r="1239" spans="1:4">
      <c r="A1239"/>
      <c r="B1239"/>
      <c r="D1239"/>
    </row>
    <row r="1240" spans="1:4">
      <c r="A1240"/>
      <c r="B1240"/>
      <c r="D1240"/>
    </row>
    <row r="1241" spans="1:4">
      <c r="A1241"/>
      <c r="B1241"/>
      <c r="D1241"/>
    </row>
    <row r="1242" spans="1:4">
      <c r="A1242"/>
      <c r="B1242"/>
      <c r="D1242"/>
    </row>
    <row r="1243" spans="1:4">
      <c r="A1243"/>
      <c r="B1243"/>
      <c r="D1243"/>
    </row>
    <row r="1244" spans="1:4">
      <c r="A1244"/>
      <c r="B1244"/>
      <c r="D1244"/>
    </row>
    <row r="1245" spans="1:4">
      <c r="A1245"/>
      <c r="B1245"/>
      <c r="D1245"/>
    </row>
    <row r="1246" spans="1:4">
      <c r="A1246"/>
      <c r="B1246"/>
      <c r="D1246"/>
    </row>
    <row r="1247" spans="1:4">
      <c r="A1247"/>
      <c r="B1247"/>
      <c r="D1247"/>
    </row>
    <row r="1248" spans="1:4">
      <c r="A1248"/>
      <c r="B1248"/>
      <c r="D1248"/>
    </row>
    <row r="1249" spans="1:4">
      <c r="A1249"/>
      <c r="B1249"/>
      <c r="D1249"/>
    </row>
    <row r="1250" spans="1:4">
      <c r="A1250"/>
      <c r="B1250"/>
      <c r="D1250"/>
    </row>
    <row r="1251" spans="1:4">
      <c r="A1251"/>
      <c r="B1251"/>
      <c r="D1251"/>
    </row>
    <row r="1252" spans="1:4">
      <c r="A1252"/>
      <c r="B1252"/>
      <c r="D1252"/>
    </row>
    <row r="1253" spans="1:4">
      <c r="A1253"/>
      <c r="B1253"/>
      <c r="D1253"/>
    </row>
    <row r="1254" spans="1:4">
      <c r="A1254"/>
      <c r="B1254"/>
      <c r="D1254"/>
    </row>
    <row r="1255" spans="1:4">
      <c r="A1255"/>
      <c r="B1255"/>
      <c r="D1255"/>
    </row>
    <row r="1256" spans="1:4">
      <c r="A1256"/>
      <c r="B1256"/>
      <c r="D1256"/>
    </row>
    <row r="1257" spans="1:4">
      <c r="A1257"/>
      <c r="B1257"/>
      <c r="D1257"/>
    </row>
    <row r="1258" spans="1:4">
      <c r="A1258"/>
      <c r="B1258"/>
      <c r="D1258"/>
    </row>
    <row r="1259" spans="1:4">
      <c r="A1259"/>
      <c r="B1259"/>
      <c r="D1259"/>
    </row>
    <row r="1260" spans="1:4">
      <c r="A1260"/>
      <c r="B1260"/>
      <c r="D1260"/>
    </row>
    <row r="1261" spans="1:4">
      <c r="A1261"/>
      <c r="B1261"/>
      <c r="D1261"/>
    </row>
    <row r="1262" spans="1:4">
      <c r="A1262"/>
      <c r="B1262"/>
      <c r="D1262"/>
    </row>
    <row r="1263" spans="1:4">
      <c r="A1263"/>
      <c r="B1263"/>
      <c r="D1263"/>
    </row>
    <row r="1264" spans="1:4">
      <c r="A1264"/>
      <c r="B1264"/>
      <c r="D1264"/>
    </row>
    <row r="1265" spans="1:4">
      <c r="A1265"/>
      <c r="B1265"/>
      <c r="D1265"/>
    </row>
    <row r="1266" spans="1:4">
      <c r="A1266"/>
      <c r="B1266"/>
      <c r="D1266"/>
    </row>
    <row r="1267" spans="1:4">
      <c r="A1267"/>
      <c r="B1267"/>
      <c r="D1267"/>
    </row>
    <row r="1268" spans="1:4">
      <c r="A1268"/>
      <c r="B1268"/>
      <c r="D1268"/>
    </row>
    <row r="1269" spans="1:4">
      <c r="A1269"/>
      <c r="B1269"/>
      <c r="D1269"/>
    </row>
    <row r="1270" spans="1:4">
      <c r="A1270"/>
      <c r="B1270"/>
      <c r="D1270"/>
    </row>
    <row r="1271" spans="1:4">
      <c r="A1271"/>
      <c r="B1271"/>
      <c r="D1271"/>
    </row>
    <row r="1272" spans="1:4">
      <c r="A1272"/>
      <c r="B1272"/>
      <c r="D1272"/>
    </row>
    <row r="1273" spans="1:4">
      <c r="A1273"/>
      <c r="B1273"/>
      <c r="D1273"/>
    </row>
    <row r="1274" spans="1:4">
      <c r="A1274"/>
      <c r="B1274"/>
      <c r="D1274"/>
    </row>
    <row r="1275" spans="1:4">
      <c r="A1275"/>
      <c r="B1275"/>
      <c r="D1275"/>
    </row>
    <row r="1276" spans="1:4">
      <c r="A1276"/>
      <c r="B1276"/>
      <c r="D1276"/>
    </row>
    <row r="1277" spans="1:4">
      <c r="A1277"/>
      <c r="B1277"/>
      <c r="D1277"/>
    </row>
    <row r="1278" spans="1:4">
      <c r="A1278"/>
      <c r="B1278"/>
      <c r="D1278"/>
    </row>
    <row r="1279" spans="1:4">
      <c r="A1279"/>
      <c r="B1279"/>
      <c r="D1279"/>
    </row>
    <row r="1280" spans="1:4">
      <c r="A1280"/>
      <c r="B1280"/>
      <c r="D1280"/>
    </row>
    <row r="1281" spans="1:4">
      <c r="A1281"/>
      <c r="B1281"/>
      <c r="D1281"/>
    </row>
    <row r="1282" spans="1:4">
      <c r="A1282"/>
      <c r="B1282"/>
      <c r="D1282"/>
    </row>
    <row r="1283" spans="1:4">
      <c r="A1283"/>
      <c r="B1283"/>
      <c r="D1283"/>
    </row>
    <row r="1284" spans="1:4">
      <c r="A1284"/>
      <c r="B1284"/>
      <c r="D1284"/>
    </row>
    <row r="1285" spans="1:4">
      <c r="A1285"/>
      <c r="B1285"/>
      <c r="D1285"/>
    </row>
    <row r="1286" spans="1:4">
      <c r="A1286"/>
      <c r="B1286"/>
      <c r="D1286"/>
    </row>
    <row r="1287" spans="1:4">
      <c r="A1287"/>
      <c r="B1287"/>
      <c r="D1287"/>
    </row>
    <row r="1288" spans="1:4">
      <c r="A1288"/>
      <c r="B1288"/>
      <c r="D1288"/>
    </row>
    <row r="1289" spans="1:4">
      <c r="A1289"/>
      <c r="B1289"/>
      <c r="D1289"/>
    </row>
    <row r="1290" spans="1:4">
      <c r="A1290"/>
      <c r="B1290"/>
      <c r="D1290"/>
    </row>
    <row r="1291" spans="1:4">
      <c r="A1291"/>
      <c r="B1291"/>
      <c r="D1291"/>
    </row>
    <row r="1292" spans="1:4">
      <c r="A1292"/>
      <c r="B1292"/>
      <c r="D1292"/>
    </row>
    <row r="1293" spans="1:4">
      <c r="A1293"/>
      <c r="B1293"/>
      <c r="D1293"/>
    </row>
    <row r="1294" spans="1:4">
      <c r="A1294"/>
      <c r="B1294"/>
      <c r="D1294"/>
    </row>
    <row r="1295" spans="1:4">
      <c r="A1295"/>
      <c r="B1295"/>
      <c r="D1295"/>
    </row>
    <row r="1296" spans="1:4">
      <c r="A1296"/>
      <c r="B1296"/>
      <c r="D1296"/>
    </row>
    <row r="1297" spans="1:4">
      <c r="A1297"/>
      <c r="B1297"/>
      <c r="D1297"/>
    </row>
    <row r="1298" spans="1:4">
      <c r="A1298"/>
      <c r="B1298"/>
      <c r="D1298"/>
    </row>
    <row r="1299" spans="1:4">
      <c r="A1299"/>
      <c r="B1299"/>
      <c r="D1299"/>
    </row>
    <row r="1300" spans="1:4">
      <c r="A1300"/>
      <c r="B1300"/>
      <c r="D1300"/>
    </row>
    <row r="1301" spans="1:4">
      <c r="A1301"/>
      <c r="B1301"/>
      <c r="D1301"/>
    </row>
    <row r="1302" spans="1:4">
      <c r="A1302"/>
      <c r="B1302"/>
      <c r="D1302"/>
    </row>
    <row r="1303" spans="1:4">
      <c r="A1303"/>
      <c r="B1303"/>
      <c r="D1303"/>
    </row>
    <row r="1304" spans="1:4">
      <c r="A1304"/>
      <c r="B1304"/>
      <c r="D1304"/>
    </row>
    <row r="1305" spans="1:4">
      <c r="A1305"/>
      <c r="B1305"/>
      <c r="D1305"/>
    </row>
    <row r="1306" spans="1:4">
      <c r="A1306"/>
      <c r="B1306"/>
      <c r="D1306"/>
    </row>
    <row r="1307" spans="1:4">
      <c r="A1307"/>
      <c r="B1307"/>
      <c r="D1307"/>
    </row>
    <row r="1308" spans="1:4">
      <c r="A1308"/>
      <c r="B1308"/>
      <c r="D1308"/>
    </row>
    <row r="1309" spans="1:4">
      <c r="A1309"/>
      <c r="B1309"/>
      <c r="D1309"/>
    </row>
    <row r="1310" spans="1:4">
      <c r="A1310"/>
      <c r="B1310"/>
      <c r="D1310"/>
    </row>
    <row r="1311" spans="1:4">
      <c r="A1311"/>
      <c r="B1311"/>
      <c r="D1311"/>
    </row>
    <row r="1312" spans="1:4">
      <c r="A1312"/>
      <c r="B1312"/>
      <c r="D1312"/>
    </row>
    <row r="1313" spans="1:4">
      <c r="A1313"/>
      <c r="B1313"/>
      <c r="D1313"/>
    </row>
    <row r="1314" spans="1:4">
      <c r="A1314"/>
      <c r="B1314"/>
      <c r="D1314"/>
    </row>
    <row r="1315" spans="1:4">
      <c r="A1315"/>
      <c r="B1315"/>
      <c r="D1315"/>
    </row>
    <row r="1316" spans="1:4">
      <c r="A1316"/>
      <c r="B1316"/>
      <c r="D1316"/>
    </row>
    <row r="1317" spans="1:4">
      <c r="A1317"/>
      <c r="B1317"/>
      <c r="D1317"/>
    </row>
    <row r="1318" spans="1:4">
      <c r="A1318"/>
      <c r="B1318"/>
      <c r="D1318"/>
    </row>
    <row r="1319" spans="1:4">
      <c r="A1319"/>
      <c r="B1319"/>
      <c r="D1319"/>
    </row>
    <row r="1320" spans="1:4">
      <c r="A1320"/>
      <c r="B1320"/>
      <c r="D1320"/>
    </row>
    <row r="1321" spans="1:4">
      <c r="A1321"/>
      <c r="B1321"/>
      <c r="D1321"/>
    </row>
    <row r="1322" spans="1:4">
      <c r="A1322"/>
      <c r="B1322"/>
      <c r="D1322"/>
    </row>
    <row r="1323" spans="1:4">
      <c r="A1323"/>
      <c r="B1323"/>
      <c r="D1323"/>
    </row>
    <row r="1324" spans="1:4">
      <c r="A1324"/>
      <c r="B1324"/>
      <c r="D1324"/>
    </row>
    <row r="1325" spans="1:4">
      <c r="A1325"/>
      <c r="B1325"/>
      <c r="D1325"/>
    </row>
    <row r="1326" spans="1:4">
      <c r="A1326"/>
      <c r="B1326"/>
      <c r="D1326"/>
    </row>
    <row r="1327" spans="1:4">
      <c r="A1327"/>
      <c r="B1327"/>
      <c r="D1327"/>
    </row>
    <row r="1328" spans="1:4">
      <c r="A1328"/>
      <c r="B1328"/>
      <c r="D1328"/>
    </row>
    <row r="1329" spans="1:4">
      <c r="A1329"/>
      <c r="B1329"/>
      <c r="D1329"/>
    </row>
    <row r="1330" spans="1:4">
      <c r="A1330"/>
      <c r="B1330"/>
      <c r="D1330"/>
    </row>
    <row r="1331" spans="1:4">
      <c r="A1331"/>
      <c r="B1331"/>
      <c r="D1331"/>
    </row>
    <row r="1332" spans="1:4">
      <c r="A1332"/>
      <c r="B1332"/>
      <c r="D1332"/>
    </row>
    <row r="1333" spans="1:4">
      <c r="A1333"/>
      <c r="B1333"/>
      <c r="D1333"/>
    </row>
    <row r="1334" spans="1:4">
      <c r="A1334"/>
      <c r="B1334"/>
      <c r="D1334"/>
    </row>
    <row r="1335" spans="1:4">
      <c r="A1335"/>
      <c r="B1335"/>
      <c r="D1335"/>
    </row>
    <row r="1336" spans="1:4">
      <c r="A1336"/>
      <c r="B1336"/>
      <c r="D1336"/>
    </row>
    <row r="1337" spans="1:4">
      <c r="A1337"/>
      <c r="B1337"/>
      <c r="D1337"/>
    </row>
    <row r="1338" spans="1:4">
      <c r="A1338"/>
      <c r="B1338"/>
      <c r="D1338"/>
    </row>
    <row r="1339" spans="1:4">
      <c r="A1339"/>
      <c r="B1339"/>
      <c r="D1339"/>
    </row>
    <row r="1340" spans="1:4">
      <c r="A1340"/>
      <c r="B1340"/>
      <c r="D1340"/>
    </row>
    <row r="1341" spans="1:4">
      <c r="A1341"/>
      <c r="B1341"/>
      <c r="D1341"/>
    </row>
    <row r="1342" spans="1:4">
      <c r="A1342"/>
      <c r="B1342"/>
      <c r="D1342"/>
    </row>
    <row r="1343" spans="1:4">
      <c r="A1343"/>
      <c r="B1343"/>
      <c r="D1343"/>
    </row>
    <row r="1344" spans="1:4">
      <c r="A1344"/>
      <c r="B1344"/>
      <c r="D1344"/>
    </row>
    <row r="1345" spans="1:4">
      <c r="A1345"/>
      <c r="B1345"/>
      <c r="D1345"/>
    </row>
    <row r="1346" spans="1:4">
      <c r="A1346"/>
      <c r="B1346"/>
      <c r="D1346"/>
    </row>
    <row r="1347" spans="1:4">
      <c r="A1347"/>
      <c r="B1347"/>
      <c r="D1347"/>
    </row>
    <row r="1348" spans="1:4">
      <c r="A1348"/>
      <c r="B1348"/>
      <c r="D1348"/>
    </row>
    <row r="1349" spans="1:4">
      <c r="A1349"/>
      <c r="B1349"/>
      <c r="D1349"/>
    </row>
    <row r="1350" spans="1:4">
      <c r="A1350"/>
      <c r="B1350"/>
      <c r="D1350"/>
    </row>
    <row r="1351" spans="1:4">
      <c r="A1351"/>
      <c r="B1351"/>
      <c r="D1351"/>
    </row>
    <row r="1352" spans="1:4">
      <c r="A1352"/>
      <c r="B1352"/>
      <c r="D1352"/>
    </row>
    <row r="1353" spans="1:4">
      <c r="A1353"/>
      <c r="B1353"/>
      <c r="D1353"/>
    </row>
    <row r="1354" spans="1:4">
      <c r="A1354"/>
      <c r="B1354"/>
      <c r="D1354"/>
    </row>
    <row r="1355" spans="1:4">
      <c r="A1355"/>
      <c r="B1355"/>
      <c r="D1355"/>
    </row>
    <row r="1356" spans="1:4">
      <c r="A1356"/>
      <c r="B1356"/>
      <c r="D1356"/>
    </row>
    <row r="1357" spans="1:4">
      <c r="A1357"/>
      <c r="B1357"/>
      <c r="D1357"/>
    </row>
    <row r="1358" spans="1:4">
      <c r="A1358"/>
      <c r="B1358"/>
      <c r="D1358"/>
    </row>
    <row r="1359" spans="1:4">
      <c r="A1359"/>
      <c r="B1359"/>
      <c r="D1359"/>
    </row>
    <row r="1360" spans="1:4">
      <c r="A1360"/>
      <c r="B1360"/>
      <c r="D1360"/>
    </row>
    <row r="1361" spans="1:4">
      <c r="A1361"/>
      <c r="B1361"/>
      <c r="D1361"/>
    </row>
    <row r="1362" spans="1:4">
      <c r="A1362"/>
      <c r="B1362"/>
      <c r="D1362"/>
    </row>
    <row r="1363" spans="1:4">
      <c r="A1363"/>
      <c r="B1363"/>
      <c r="D1363"/>
    </row>
    <row r="1364" spans="1:4">
      <c r="A1364"/>
      <c r="B1364"/>
      <c r="D1364"/>
    </row>
    <row r="1365" spans="1:4">
      <c r="A1365"/>
      <c r="B1365"/>
      <c r="D1365"/>
    </row>
    <row r="1366" spans="1:4">
      <c r="A1366"/>
      <c r="B1366"/>
      <c r="D1366"/>
    </row>
    <row r="1367" spans="1:4">
      <c r="A1367"/>
      <c r="B1367"/>
      <c r="D1367"/>
    </row>
    <row r="1368" spans="1:4">
      <c r="A1368"/>
      <c r="B1368"/>
      <c r="D1368"/>
    </row>
    <row r="1369" spans="1:4">
      <c r="A1369"/>
      <c r="B1369"/>
      <c r="D1369"/>
    </row>
    <row r="1370" spans="1:4">
      <c r="A1370"/>
      <c r="B1370"/>
      <c r="D1370"/>
    </row>
    <row r="1371" spans="1:4">
      <c r="A1371"/>
      <c r="B1371"/>
      <c r="D1371"/>
    </row>
    <row r="1372" spans="1:4">
      <c r="A1372"/>
      <c r="B1372"/>
      <c r="D1372"/>
    </row>
    <row r="1373" spans="1:4">
      <c r="A1373"/>
      <c r="B1373"/>
      <c r="D1373"/>
    </row>
    <row r="1374" spans="1:4">
      <c r="A1374"/>
      <c r="B1374"/>
      <c r="D1374"/>
    </row>
    <row r="1375" spans="1:4">
      <c r="A1375"/>
      <c r="B1375"/>
      <c r="D1375"/>
    </row>
    <row r="1376" spans="1:4">
      <c r="A1376"/>
      <c r="B1376"/>
      <c r="D1376"/>
    </row>
    <row r="1377" spans="1:4">
      <c r="A1377"/>
      <c r="B1377"/>
      <c r="D1377"/>
    </row>
    <row r="1378" spans="1:4">
      <c r="A1378"/>
      <c r="B1378"/>
      <c r="D1378"/>
    </row>
    <row r="1379" spans="1:4">
      <c r="A1379"/>
      <c r="B1379"/>
      <c r="D1379"/>
    </row>
    <row r="1380" spans="1:4">
      <c r="A1380"/>
      <c r="B1380"/>
      <c r="D1380"/>
    </row>
    <row r="1381" spans="1:4">
      <c r="A1381"/>
      <c r="B1381"/>
      <c r="D1381"/>
    </row>
    <row r="1382" spans="1:4">
      <c r="A1382"/>
      <c r="B1382"/>
      <c r="D1382"/>
    </row>
    <row r="1383" spans="1:4">
      <c r="A1383"/>
      <c r="B1383"/>
      <c r="D1383"/>
    </row>
    <row r="1384" spans="1:4">
      <c r="A1384"/>
      <c r="B1384"/>
      <c r="D1384"/>
    </row>
    <row r="1385" spans="1:4">
      <c r="A1385"/>
      <c r="B1385"/>
      <c r="D1385"/>
    </row>
    <row r="1386" spans="1:4">
      <c r="A1386"/>
      <c r="B1386"/>
      <c r="D1386"/>
    </row>
    <row r="1387" spans="1:4">
      <c r="A1387"/>
      <c r="B1387"/>
      <c r="D1387"/>
    </row>
    <row r="1388" spans="1:4">
      <c r="A1388"/>
      <c r="B1388"/>
      <c r="D1388"/>
    </row>
    <row r="1389" spans="1:4">
      <c r="A1389"/>
      <c r="B1389"/>
      <c r="D1389"/>
    </row>
    <row r="1390" spans="1:4">
      <c r="A1390"/>
      <c r="B1390"/>
      <c r="D1390"/>
    </row>
    <row r="1391" spans="1:4">
      <c r="A1391"/>
      <c r="B1391"/>
      <c r="D1391"/>
    </row>
    <row r="1392" spans="1:4">
      <c r="A1392"/>
      <c r="B1392"/>
      <c r="D1392"/>
    </row>
    <row r="1393" spans="1:4">
      <c r="A1393"/>
      <c r="B1393"/>
      <c r="D1393"/>
    </row>
    <row r="1394" spans="1:4">
      <c r="A1394"/>
      <c r="B1394"/>
      <c r="D1394"/>
    </row>
    <row r="1395" spans="1:4">
      <c r="A1395"/>
      <c r="B1395"/>
      <c r="D1395"/>
    </row>
    <row r="1396" spans="1:4">
      <c r="A1396"/>
      <c r="B1396"/>
      <c r="D1396"/>
    </row>
    <row r="1397" spans="1:4">
      <c r="A1397"/>
      <c r="B1397"/>
      <c r="D1397"/>
    </row>
    <row r="1398" spans="1:4">
      <c r="A1398"/>
      <c r="B1398"/>
      <c r="D1398"/>
    </row>
    <row r="1399" spans="1:4">
      <c r="A1399"/>
      <c r="B1399"/>
      <c r="D1399"/>
    </row>
    <row r="1400" spans="1:4">
      <c r="A1400"/>
      <c r="B1400"/>
      <c r="D1400"/>
    </row>
    <row r="1401" spans="1:4">
      <c r="A1401"/>
      <c r="B1401"/>
      <c r="D1401"/>
    </row>
    <row r="1402" spans="1:4">
      <c r="A1402"/>
      <c r="B1402"/>
      <c r="D1402"/>
    </row>
    <row r="1403" spans="1:4">
      <c r="A1403"/>
      <c r="B1403"/>
      <c r="D1403"/>
    </row>
    <row r="1404" spans="1:4">
      <c r="A1404"/>
      <c r="B1404"/>
      <c r="D1404"/>
    </row>
    <row r="1405" spans="1:4">
      <c r="A1405"/>
      <c r="B1405"/>
      <c r="D1405"/>
    </row>
    <row r="1406" spans="1:4">
      <c r="A1406"/>
      <c r="B1406"/>
      <c r="D1406"/>
    </row>
    <row r="1407" spans="1:4">
      <c r="A1407"/>
      <c r="B1407"/>
      <c r="D1407"/>
    </row>
    <row r="1408" spans="1:4">
      <c r="A1408"/>
      <c r="B1408"/>
      <c r="D1408"/>
    </row>
    <row r="1409" spans="1:4">
      <c r="A1409"/>
      <c r="B1409"/>
      <c r="D1409"/>
    </row>
    <row r="1410" spans="1:4">
      <c r="A1410"/>
      <c r="B1410"/>
      <c r="D1410"/>
    </row>
    <row r="1411" spans="1:4">
      <c r="A1411"/>
      <c r="B1411"/>
      <c r="D1411"/>
    </row>
    <row r="1412" spans="1:4">
      <c r="A1412"/>
      <c r="B1412"/>
      <c r="D1412"/>
    </row>
    <row r="1413" spans="1:4">
      <c r="A1413"/>
      <c r="B1413"/>
      <c r="D1413"/>
    </row>
    <row r="1414" spans="1:4">
      <c r="A1414"/>
      <c r="B1414"/>
      <c r="D1414"/>
    </row>
    <row r="1415" spans="1:4">
      <c r="A1415"/>
      <c r="B1415"/>
      <c r="D1415"/>
    </row>
    <row r="1416" spans="1:4">
      <c r="A1416"/>
      <c r="B1416"/>
      <c r="D1416"/>
    </row>
    <row r="1417" spans="1:4">
      <c r="A1417"/>
      <c r="B1417"/>
      <c r="D1417"/>
    </row>
    <row r="1418" spans="1:4">
      <c r="A1418"/>
      <c r="B1418"/>
      <c r="D1418"/>
    </row>
    <row r="1419" spans="1:4">
      <c r="A1419"/>
      <c r="B1419"/>
      <c r="D1419"/>
    </row>
    <row r="1420" spans="1:4">
      <c r="A1420"/>
      <c r="B1420"/>
      <c r="D1420"/>
    </row>
    <row r="1421" spans="1:4">
      <c r="A1421"/>
      <c r="B1421"/>
      <c r="D1421"/>
    </row>
    <row r="1422" spans="1:4">
      <c r="A1422"/>
      <c r="B1422"/>
      <c r="D1422"/>
    </row>
    <row r="1423" spans="1:4">
      <c r="A1423"/>
      <c r="B1423"/>
      <c r="D1423"/>
    </row>
    <row r="1424" spans="1:4">
      <c r="A1424"/>
      <c r="B1424"/>
      <c r="D1424"/>
    </row>
    <row r="1425" spans="1:4">
      <c r="A1425"/>
      <c r="B1425"/>
      <c r="D1425"/>
    </row>
    <row r="1426" spans="1:4">
      <c r="A1426"/>
      <c r="B1426"/>
      <c r="D1426"/>
    </row>
    <row r="1427" spans="1:4">
      <c r="A1427"/>
      <c r="B1427"/>
      <c r="D1427"/>
    </row>
    <row r="1428" spans="1:4">
      <c r="A1428"/>
      <c r="B1428"/>
      <c r="D1428"/>
    </row>
    <row r="1429" spans="1:4">
      <c r="A1429"/>
      <c r="B1429"/>
      <c r="D1429"/>
    </row>
    <row r="1430" spans="1:4">
      <c r="A1430"/>
      <c r="B1430"/>
      <c r="D1430"/>
    </row>
    <row r="1431" spans="1:4">
      <c r="A1431"/>
      <c r="B1431"/>
      <c r="D1431"/>
    </row>
    <row r="1432" spans="1:4">
      <c r="A1432"/>
      <c r="B1432"/>
      <c r="D1432"/>
    </row>
    <row r="1433" spans="1:4">
      <c r="A1433"/>
      <c r="B1433"/>
      <c r="D1433"/>
    </row>
    <row r="1434" spans="1:4">
      <c r="A1434"/>
      <c r="B1434"/>
      <c r="D1434"/>
    </row>
    <row r="1435" spans="1:4">
      <c r="A1435"/>
      <c r="B1435"/>
      <c r="D1435"/>
    </row>
    <row r="1436" spans="1:4">
      <c r="A1436"/>
      <c r="B1436"/>
      <c r="D1436"/>
    </row>
    <row r="1437" spans="1:4">
      <c r="A1437"/>
      <c r="B1437"/>
      <c r="D1437"/>
    </row>
    <row r="1438" spans="1:4">
      <c r="A1438"/>
      <c r="B1438"/>
      <c r="D1438"/>
    </row>
    <row r="1439" spans="1:4">
      <c r="A1439"/>
      <c r="B1439"/>
      <c r="D1439"/>
    </row>
    <row r="1440" spans="1:4">
      <c r="A1440"/>
      <c r="B1440"/>
      <c r="D1440"/>
    </row>
    <row r="1441" spans="1:4">
      <c r="A1441"/>
      <c r="B1441"/>
      <c r="D1441"/>
    </row>
    <row r="1442" spans="1:4">
      <c r="A1442"/>
      <c r="B1442"/>
      <c r="D1442"/>
    </row>
    <row r="1443" spans="1:4">
      <c r="A1443"/>
      <c r="B1443"/>
      <c r="D1443"/>
    </row>
    <row r="1444" spans="1:4">
      <c r="A1444"/>
      <c r="B1444"/>
      <c r="D1444"/>
    </row>
    <row r="1445" spans="1:4">
      <c r="A1445"/>
      <c r="B1445"/>
      <c r="D1445"/>
    </row>
    <row r="1446" spans="1:4">
      <c r="A1446"/>
      <c r="B1446"/>
      <c r="D1446"/>
    </row>
    <row r="1447" spans="1:4">
      <c r="A1447"/>
      <c r="B1447"/>
      <c r="D1447"/>
    </row>
    <row r="1448" spans="1:4">
      <c r="A1448"/>
      <c r="B1448"/>
      <c r="D1448"/>
    </row>
    <row r="1449" spans="1:4">
      <c r="A1449"/>
      <c r="B1449"/>
      <c r="D1449"/>
    </row>
    <row r="1450" spans="1:4">
      <c r="A1450"/>
      <c r="B1450"/>
      <c r="D1450"/>
    </row>
    <row r="1451" spans="1:4">
      <c r="A1451"/>
      <c r="B1451"/>
      <c r="D1451"/>
    </row>
    <row r="1452" spans="1:4">
      <c r="A1452"/>
      <c r="B1452"/>
      <c r="D1452"/>
    </row>
    <row r="1453" spans="1:4">
      <c r="A1453"/>
      <c r="B1453"/>
      <c r="D1453"/>
    </row>
    <row r="1454" spans="1:4">
      <c r="A1454"/>
      <c r="B1454"/>
      <c r="D1454"/>
    </row>
    <row r="1455" spans="1:4">
      <c r="A1455"/>
      <c r="B1455"/>
      <c r="D1455"/>
    </row>
    <row r="1456" spans="1:4">
      <c r="A1456"/>
      <c r="B1456"/>
      <c r="D1456"/>
    </row>
    <row r="1457" spans="1:4">
      <c r="A1457"/>
      <c r="B1457"/>
      <c r="D1457"/>
    </row>
    <row r="1458" spans="1:4">
      <c r="A1458"/>
      <c r="B1458"/>
      <c r="D1458"/>
    </row>
    <row r="1459" spans="1:4">
      <c r="A1459"/>
      <c r="B1459"/>
      <c r="D1459"/>
    </row>
    <row r="1460" spans="1:4">
      <c r="A1460"/>
      <c r="B1460"/>
      <c r="D1460"/>
    </row>
    <row r="1461" spans="1:4">
      <c r="A1461"/>
      <c r="B1461"/>
      <c r="D1461"/>
    </row>
    <row r="1462" spans="1:4">
      <c r="A1462"/>
      <c r="B1462"/>
      <c r="D1462"/>
    </row>
    <row r="1463" spans="1:4">
      <c r="A1463"/>
      <c r="B1463"/>
      <c r="D1463"/>
    </row>
    <row r="1464" spans="1:4">
      <c r="A1464"/>
      <c r="B1464"/>
      <c r="D1464"/>
    </row>
    <row r="1465" spans="1:4">
      <c r="A1465"/>
      <c r="B1465"/>
      <c r="D1465"/>
    </row>
    <row r="1466" spans="1:4">
      <c r="A1466"/>
      <c r="B1466"/>
      <c r="D1466"/>
    </row>
    <row r="1467" spans="1:4">
      <c r="A1467"/>
      <c r="B1467"/>
      <c r="D1467"/>
    </row>
    <row r="1468" spans="1:4">
      <c r="A1468"/>
      <c r="B1468"/>
      <c r="D1468"/>
    </row>
    <row r="1469" spans="1:4">
      <c r="A1469"/>
      <c r="B1469"/>
      <c r="D1469"/>
    </row>
    <row r="1470" spans="1:4">
      <c r="A1470"/>
      <c r="B1470"/>
      <c r="D1470"/>
    </row>
    <row r="1471" spans="1:4">
      <c r="A1471"/>
      <c r="B1471"/>
      <c r="D1471"/>
    </row>
    <row r="1472" spans="1:4">
      <c r="A1472"/>
      <c r="B1472"/>
      <c r="D1472"/>
    </row>
    <row r="1473" spans="1:4">
      <c r="A1473"/>
      <c r="B1473"/>
      <c r="D1473"/>
    </row>
    <row r="1474" spans="1:4">
      <c r="A1474"/>
      <c r="B1474"/>
      <c r="D1474"/>
    </row>
    <row r="1475" spans="1:4">
      <c r="A1475"/>
      <c r="B1475"/>
      <c r="D1475"/>
    </row>
    <row r="1476" spans="1:4">
      <c r="A1476"/>
      <c r="B1476"/>
      <c r="D1476"/>
    </row>
    <row r="1477" spans="1:4">
      <c r="A1477"/>
      <c r="B1477"/>
      <c r="D1477"/>
    </row>
    <row r="1478" spans="1:4">
      <c r="A1478"/>
      <c r="B1478"/>
      <c r="D1478"/>
    </row>
    <row r="1479" spans="1:4">
      <c r="A1479"/>
      <c r="B1479"/>
      <c r="D1479"/>
    </row>
    <row r="1480" spans="1:4">
      <c r="A1480"/>
      <c r="B1480"/>
      <c r="D1480"/>
    </row>
    <row r="1481" spans="1:4">
      <c r="A1481"/>
      <c r="B1481"/>
      <c r="D1481"/>
    </row>
    <row r="1482" spans="1:4">
      <c r="A1482"/>
      <c r="B1482"/>
      <c r="D1482"/>
    </row>
    <row r="1483" spans="1:4">
      <c r="A1483"/>
      <c r="B1483"/>
      <c r="D1483"/>
    </row>
    <row r="1484" spans="1:4">
      <c r="A1484"/>
      <c r="B1484"/>
      <c r="D1484"/>
    </row>
    <row r="1485" spans="1:4">
      <c r="A1485"/>
      <c r="B1485"/>
      <c r="D1485"/>
    </row>
    <row r="1486" spans="1:4">
      <c r="A1486"/>
      <c r="B1486"/>
      <c r="D1486"/>
    </row>
    <row r="1487" spans="1:4">
      <c r="A1487"/>
      <c r="B1487"/>
      <c r="D1487"/>
    </row>
    <row r="1488" spans="1:4">
      <c r="A1488"/>
      <c r="B1488"/>
      <c r="D1488"/>
    </row>
    <row r="1489" spans="1:4">
      <c r="A1489"/>
      <c r="B1489"/>
      <c r="D1489"/>
    </row>
    <row r="1490" spans="1:4">
      <c r="A1490"/>
      <c r="B1490"/>
      <c r="D1490"/>
    </row>
    <row r="1491" spans="1:4">
      <c r="A1491"/>
      <c r="B1491"/>
      <c r="D1491"/>
    </row>
    <row r="1492" spans="1:4">
      <c r="A1492"/>
      <c r="B1492"/>
      <c r="D1492"/>
    </row>
    <row r="1493" spans="1:4">
      <c r="A1493"/>
      <c r="B1493"/>
      <c r="D1493"/>
    </row>
    <row r="1494" spans="1:4">
      <c r="A1494"/>
      <c r="B1494"/>
      <c r="D1494"/>
    </row>
    <row r="1495" spans="1:4">
      <c r="A1495"/>
      <c r="B1495"/>
      <c r="D1495"/>
    </row>
    <row r="1496" spans="1:4">
      <c r="A1496"/>
      <c r="B1496"/>
      <c r="D1496"/>
    </row>
    <row r="1497" spans="1:4">
      <c r="A1497"/>
      <c r="B1497"/>
      <c r="D1497"/>
    </row>
    <row r="1498" spans="1:4">
      <c r="A1498"/>
      <c r="B1498"/>
      <c r="D1498"/>
    </row>
    <row r="1499" spans="1:4">
      <c r="A1499"/>
      <c r="B1499"/>
      <c r="D1499"/>
    </row>
    <row r="1500" spans="1:4">
      <c r="A1500"/>
      <c r="B1500"/>
      <c r="D1500"/>
    </row>
    <row r="1501" spans="1:4">
      <c r="A1501"/>
      <c r="B1501"/>
      <c r="D1501"/>
    </row>
    <row r="1502" spans="1:4">
      <c r="A1502"/>
      <c r="B1502"/>
      <c r="D1502"/>
    </row>
    <row r="1503" spans="1:4">
      <c r="A1503"/>
      <c r="B1503"/>
      <c r="D1503"/>
    </row>
    <row r="1504" spans="1:4">
      <c r="A1504"/>
      <c r="B1504"/>
      <c r="D1504"/>
    </row>
    <row r="1505" spans="1:4">
      <c r="A1505"/>
      <c r="B1505"/>
      <c r="D1505"/>
    </row>
    <row r="1506" spans="1:4">
      <c r="A1506"/>
      <c r="B1506"/>
      <c r="D1506"/>
    </row>
    <row r="1507" spans="1:4">
      <c r="A1507"/>
      <c r="B1507"/>
      <c r="D1507"/>
    </row>
    <row r="1508" spans="1:4">
      <c r="A1508"/>
      <c r="B1508"/>
      <c r="D1508"/>
    </row>
    <row r="1509" spans="1:4">
      <c r="A1509"/>
      <c r="B1509"/>
      <c r="D1509"/>
    </row>
    <row r="1510" spans="1:4">
      <c r="A1510"/>
      <c r="B1510"/>
      <c r="D1510"/>
    </row>
    <row r="1511" spans="1:4">
      <c r="A1511"/>
      <c r="B1511"/>
      <c r="D1511"/>
    </row>
    <row r="1512" spans="1:4">
      <c r="A1512"/>
      <c r="B1512"/>
      <c r="D1512"/>
    </row>
    <row r="1513" spans="1:4">
      <c r="A1513"/>
      <c r="B1513"/>
      <c r="D1513"/>
    </row>
    <row r="1514" spans="1:4">
      <c r="A1514"/>
      <c r="B1514"/>
      <c r="D1514"/>
    </row>
    <row r="1515" spans="1:4">
      <c r="A1515"/>
      <c r="B1515"/>
      <c r="D1515"/>
    </row>
    <row r="1516" spans="1:4">
      <c r="A1516"/>
      <c r="B1516"/>
      <c r="D1516"/>
    </row>
    <row r="1517" spans="1:4">
      <c r="A1517"/>
      <c r="B1517"/>
      <c r="D1517"/>
    </row>
    <row r="1518" spans="1:4">
      <c r="A1518"/>
      <c r="B1518"/>
      <c r="D1518"/>
    </row>
    <row r="1519" spans="1:4">
      <c r="A1519"/>
      <c r="B1519"/>
      <c r="D1519"/>
    </row>
    <row r="1520" spans="1:4">
      <c r="A1520"/>
      <c r="B1520"/>
      <c r="D1520"/>
    </row>
    <row r="1521" spans="1:4">
      <c r="A1521"/>
      <c r="B1521"/>
      <c r="D1521"/>
    </row>
    <row r="1522" spans="1:4">
      <c r="A1522"/>
      <c r="B1522"/>
      <c r="D1522"/>
    </row>
    <row r="1523" spans="1:4">
      <c r="A1523"/>
      <c r="B1523"/>
      <c r="D1523"/>
    </row>
    <row r="1524" spans="1:4">
      <c r="A1524"/>
      <c r="B1524"/>
      <c r="D1524"/>
    </row>
    <row r="1525" spans="1:4">
      <c r="A1525"/>
      <c r="B1525"/>
      <c r="D1525"/>
    </row>
    <row r="1526" spans="1:4">
      <c r="A1526"/>
      <c r="B1526"/>
      <c r="D1526"/>
    </row>
    <row r="1527" spans="1:4">
      <c r="A1527"/>
      <c r="B1527"/>
      <c r="D1527"/>
    </row>
    <row r="1528" spans="1:4">
      <c r="A1528"/>
      <c r="B1528"/>
      <c r="D1528"/>
    </row>
    <row r="1529" spans="1:4">
      <c r="A1529"/>
      <c r="B1529"/>
      <c r="D1529"/>
    </row>
    <row r="1530" spans="1:4">
      <c r="A1530"/>
      <c r="B1530"/>
      <c r="D1530"/>
    </row>
    <row r="1531" spans="1:4">
      <c r="A1531"/>
      <c r="B1531"/>
      <c r="D1531"/>
    </row>
    <row r="1532" spans="1:4">
      <c r="A1532"/>
      <c r="B1532"/>
      <c r="D1532"/>
    </row>
    <row r="1533" spans="1:4">
      <c r="A1533"/>
      <c r="B1533"/>
      <c r="D1533"/>
    </row>
    <row r="1534" spans="1:4">
      <c r="A1534"/>
      <c r="B1534"/>
      <c r="D1534"/>
    </row>
    <row r="1535" spans="1:4">
      <c r="A1535"/>
      <c r="B1535"/>
      <c r="D1535"/>
    </row>
    <row r="1536" spans="1:4">
      <c r="A1536"/>
      <c r="B1536"/>
      <c r="D1536"/>
    </row>
    <row r="1537" spans="1:4">
      <c r="A1537"/>
      <c r="B1537"/>
      <c r="D1537"/>
    </row>
    <row r="1538" spans="1:4">
      <c r="A1538"/>
      <c r="B1538"/>
      <c r="D1538"/>
    </row>
    <row r="1539" spans="1:4">
      <c r="A1539"/>
      <c r="B1539"/>
      <c r="D1539"/>
    </row>
    <row r="1540" spans="1:4">
      <c r="A1540"/>
      <c r="B1540"/>
      <c r="D1540"/>
    </row>
    <row r="1541" spans="1:4">
      <c r="A1541"/>
      <c r="B1541"/>
      <c r="D1541"/>
    </row>
    <row r="1542" spans="1:4">
      <c r="A1542"/>
      <c r="B1542"/>
      <c r="D1542"/>
    </row>
    <row r="1543" spans="1:4">
      <c r="A1543"/>
      <c r="B1543"/>
      <c r="D1543"/>
    </row>
    <row r="1544" spans="1:4">
      <c r="A1544"/>
      <c r="B1544"/>
      <c r="D1544"/>
    </row>
    <row r="1545" spans="1:4">
      <c r="A1545"/>
      <c r="B1545"/>
      <c r="D1545"/>
    </row>
    <row r="1546" spans="1:4">
      <c r="A1546"/>
      <c r="B1546"/>
      <c r="D1546"/>
    </row>
    <row r="1547" spans="1:4">
      <c r="A1547"/>
      <c r="B1547"/>
      <c r="D1547"/>
    </row>
    <row r="1548" spans="1:4">
      <c r="A1548"/>
      <c r="B1548"/>
      <c r="D1548"/>
    </row>
    <row r="1549" spans="1:4">
      <c r="A1549"/>
      <c r="B1549"/>
      <c r="D1549"/>
    </row>
    <row r="1550" spans="1:4">
      <c r="A1550"/>
      <c r="B1550"/>
      <c r="D1550"/>
    </row>
    <row r="1551" spans="1:4">
      <c r="A1551"/>
      <c r="B1551"/>
      <c r="D1551"/>
    </row>
    <row r="1552" spans="1:4">
      <c r="A1552"/>
      <c r="B1552"/>
      <c r="D1552"/>
    </row>
    <row r="1553" spans="1:4">
      <c r="A1553"/>
      <c r="B1553"/>
      <c r="D1553"/>
    </row>
    <row r="1554" spans="1:4">
      <c r="A1554"/>
      <c r="B1554"/>
      <c r="D1554"/>
    </row>
    <row r="1555" spans="1:4">
      <c r="A1555"/>
      <c r="B1555"/>
      <c r="D1555"/>
    </row>
    <row r="1556" spans="1:4">
      <c r="A1556"/>
      <c r="B1556"/>
      <c r="D1556"/>
    </row>
    <row r="1557" spans="1:4">
      <c r="A1557"/>
      <c r="B1557"/>
      <c r="D1557"/>
    </row>
    <row r="1558" spans="1:4">
      <c r="A1558"/>
      <c r="B1558"/>
      <c r="D1558"/>
    </row>
    <row r="1559" spans="1:4">
      <c r="A1559"/>
      <c r="B1559"/>
      <c r="D1559"/>
    </row>
    <row r="1560" spans="1:4">
      <c r="A1560"/>
      <c r="B1560"/>
      <c r="D1560"/>
    </row>
    <row r="1561" spans="1:4">
      <c r="A1561"/>
      <c r="B1561"/>
      <c r="D1561"/>
    </row>
    <row r="1562" spans="1:4">
      <c r="A1562"/>
      <c r="B1562"/>
      <c r="D1562"/>
    </row>
    <row r="1563" spans="1:4">
      <c r="A1563"/>
      <c r="B1563"/>
      <c r="D1563"/>
    </row>
    <row r="1564" spans="1:4">
      <c r="A1564"/>
      <c r="B1564"/>
      <c r="D1564"/>
    </row>
    <row r="1565" spans="1:4">
      <c r="A1565"/>
      <c r="B1565"/>
      <c r="D1565"/>
    </row>
    <row r="1566" spans="1:4">
      <c r="A1566"/>
      <c r="B1566"/>
      <c r="D1566"/>
    </row>
    <row r="1567" spans="1:4">
      <c r="A1567"/>
      <c r="B1567"/>
      <c r="D1567"/>
    </row>
    <row r="1568" spans="1:4">
      <c r="A1568"/>
      <c r="B1568"/>
      <c r="D1568"/>
    </row>
    <row r="1569" spans="1:4">
      <c r="A1569"/>
      <c r="B1569"/>
      <c r="D1569"/>
    </row>
    <row r="1570" spans="1:4">
      <c r="A1570"/>
      <c r="B1570"/>
      <c r="D1570"/>
    </row>
    <row r="1571" spans="1:4">
      <c r="A1571"/>
      <c r="B1571"/>
      <c r="D1571"/>
    </row>
    <row r="1572" spans="1:4">
      <c r="A1572"/>
      <c r="B1572"/>
      <c r="D1572"/>
    </row>
    <row r="1573" spans="1:4">
      <c r="A1573"/>
      <c r="B1573"/>
      <c r="D1573"/>
    </row>
    <row r="1574" spans="1:4">
      <c r="A1574"/>
      <c r="B1574"/>
      <c r="D1574"/>
    </row>
    <row r="1575" spans="1:4">
      <c r="A1575"/>
      <c r="B1575"/>
      <c r="D1575"/>
    </row>
    <row r="1576" spans="1:4">
      <c r="A1576"/>
      <c r="B1576"/>
      <c r="D1576"/>
    </row>
    <row r="1577" spans="1:4">
      <c r="A1577"/>
      <c r="B1577"/>
      <c r="D1577"/>
    </row>
    <row r="1578" spans="1:4">
      <c r="A1578"/>
      <c r="B1578"/>
      <c r="D1578"/>
    </row>
    <row r="1579" spans="1:4">
      <c r="A1579"/>
      <c r="B1579"/>
      <c r="D1579"/>
    </row>
    <row r="1580" spans="1:4">
      <c r="A1580"/>
      <c r="B1580"/>
      <c r="D1580"/>
    </row>
    <row r="1581" spans="1:4">
      <c r="A1581"/>
      <c r="B1581"/>
      <c r="D1581"/>
    </row>
    <row r="1582" spans="1:4">
      <c r="A1582"/>
      <c r="B1582"/>
      <c r="D1582"/>
    </row>
    <row r="1583" spans="1:4">
      <c r="A1583"/>
      <c r="B1583"/>
      <c r="D1583"/>
    </row>
    <row r="1584" spans="1:4">
      <c r="A1584"/>
      <c r="B1584"/>
      <c r="D1584"/>
    </row>
    <row r="1585" spans="1:4">
      <c r="A1585"/>
      <c r="B1585"/>
      <c r="D1585"/>
    </row>
    <row r="1586" spans="1:4">
      <c r="A1586"/>
      <c r="B1586"/>
      <c r="D1586"/>
    </row>
    <row r="1587" spans="1:4">
      <c r="A1587"/>
      <c r="B1587"/>
      <c r="D1587"/>
    </row>
    <row r="1588" spans="1:4">
      <c r="A1588"/>
      <c r="B1588"/>
      <c r="D1588"/>
    </row>
    <row r="1589" spans="1:4">
      <c r="A1589"/>
      <c r="B1589"/>
      <c r="D1589"/>
    </row>
    <row r="1590" spans="1:4">
      <c r="A1590"/>
      <c r="B1590"/>
      <c r="D1590"/>
    </row>
    <row r="1591" spans="1:4">
      <c r="A1591"/>
      <c r="B1591"/>
      <c r="D1591"/>
    </row>
    <row r="1592" spans="1:4">
      <c r="A1592"/>
      <c r="B1592"/>
      <c r="D1592"/>
    </row>
    <row r="1593" spans="1:4">
      <c r="A1593"/>
      <c r="B1593"/>
      <c r="D1593"/>
    </row>
    <row r="1594" spans="1:4">
      <c r="A1594"/>
      <c r="B1594"/>
      <c r="D1594"/>
    </row>
    <row r="1595" spans="1:4">
      <c r="A1595"/>
      <c r="B1595"/>
      <c r="D1595"/>
    </row>
    <row r="1596" spans="1:4">
      <c r="A1596"/>
      <c r="B1596"/>
      <c r="D1596"/>
    </row>
    <row r="1597" spans="1:4">
      <c r="A1597"/>
      <c r="B1597"/>
      <c r="D1597"/>
    </row>
    <row r="1598" spans="1:4">
      <c r="A1598"/>
      <c r="B1598"/>
      <c r="D1598"/>
    </row>
    <row r="1599" spans="1:4">
      <c r="A1599"/>
      <c r="B1599"/>
      <c r="D1599"/>
    </row>
    <row r="1600" spans="1:4">
      <c r="A1600"/>
      <c r="B1600"/>
      <c r="D1600"/>
    </row>
    <row r="1601" spans="1:4">
      <c r="A1601"/>
      <c r="B1601"/>
      <c r="D1601"/>
    </row>
    <row r="1602" spans="1:4">
      <c r="A1602"/>
      <c r="B1602"/>
      <c r="D1602"/>
    </row>
    <row r="1603" spans="1:4">
      <c r="A1603"/>
      <c r="B1603"/>
      <c r="D1603"/>
    </row>
    <row r="1604" spans="1:4">
      <c r="A1604"/>
      <c r="B1604"/>
      <c r="D1604"/>
    </row>
    <row r="1605" spans="1:4">
      <c r="A1605"/>
      <c r="B1605"/>
      <c r="D1605"/>
    </row>
    <row r="1606" spans="1:4">
      <c r="A1606"/>
      <c r="B1606"/>
      <c r="D1606"/>
    </row>
    <row r="1607" spans="1:4">
      <c r="A1607"/>
      <c r="B1607"/>
      <c r="D1607"/>
    </row>
    <row r="1608" spans="1:4">
      <c r="A1608"/>
      <c r="B1608"/>
      <c r="D1608"/>
    </row>
    <row r="1609" spans="1:4">
      <c r="A1609"/>
      <c r="B1609"/>
      <c r="D1609"/>
    </row>
    <row r="1610" spans="1:4">
      <c r="A1610"/>
      <c r="B1610"/>
      <c r="D1610"/>
    </row>
    <row r="1611" spans="1:4">
      <c r="A1611"/>
      <c r="B1611"/>
      <c r="D1611"/>
    </row>
    <row r="1612" spans="1:4">
      <c r="A1612"/>
      <c r="B1612"/>
      <c r="D1612"/>
    </row>
    <row r="1613" spans="1:4">
      <c r="A1613"/>
      <c r="B1613"/>
      <c r="D1613"/>
    </row>
    <row r="1614" spans="1:4">
      <c r="A1614"/>
      <c r="B1614"/>
      <c r="D1614"/>
    </row>
    <row r="1615" spans="1:4">
      <c r="A1615"/>
      <c r="B1615"/>
      <c r="D1615"/>
    </row>
    <row r="1616" spans="1:4">
      <c r="A1616"/>
      <c r="B1616"/>
      <c r="D1616"/>
    </row>
    <row r="1617" spans="1:4">
      <c r="A1617"/>
      <c r="B1617"/>
      <c r="D1617"/>
    </row>
    <row r="1618" spans="1:4">
      <c r="A1618"/>
      <c r="B1618"/>
      <c r="D1618"/>
    </row>
    <row r="1619" spans="1:4">
      <c r="A1619"/>
      <c r="B1619"/>
      <c r="D1619"/>
    </row>
    <row r="1620" spans="1:4">
      <c r="A1620"/>
      <c r="B1620"/>
      <c r="D1620"/>
    </row>
    <row r="1621" spans="1:4">
      <c r="A1621"/>
      <c r="B1621"/>
      <c r="D1621"/>
    </row>
    <row r="1622" spans="1:4">
      <c r="A1622"/>
      <c r="B1622"/>
      <c r="D1622"/>
    </row>
    <row r="1623" spans="1:4">
      <c r="A1623"/>
      <c r="B1623"/>
      <c r="D1623"/>
    </row>
    <row r="1624" spans="1:4">
      <c r="A1624"/>
      <c r="B1624"/>
      <c r="D1624"/>
    </row>
    <row r="1625" spans="1:4">
      <c r="A1625"/>
      <c r="B1625"/>
      <c r="D1625"/>
    </row>
    <row r="1626" spans="1:4">
      <c r="A1626"/>
      <c r="B1626"/>
      <c r="D1626"/>
    </row>
    <row r="1627" spans="1:4">
      <c r="A1627"/>
      <c r="B1627"/>
      <c r="D1627"/>
    </row>
    <row r="1628" spans="1:4">
      <c r="A1628"/>
      <c r="B1628"/>
      <c r="D1628"/>
    </row>
    <row r="1629" spans="1:4">
      <c r="A1629"/>
      <c r="B1629"/>
      <c r="D1629"/>
    </row>
    <row r="1630" spans="1:4">
      <c r="A1630"/>
      <c r="B1630"/>
      <c r="D1630"/>
    </row>
    <row r="1631" spans="1:4">
      <c r="A1631"/>
      <c r="B1631"/>
      <c r="D1631"/>
    </row>
    <row r="1632" spans="1:4">
      <c r="A1632"/>
      <c r="B1632"/>
      <c r="D1632"/>
    </row>
    <row r="1633" spans="1:4">
      <c r="A1633"/>
      <c r="B1633"/>
      <c r="D1633"/>
    </row>
    <row r="1634" spans="1:4">
      <c r="A1634"/>
      <c r="B1634"/>
      <c r="D1634"/>
    </row>
    <row r="1635" spans="1:4">
      <c r="A1635"/>
      <c r="B1635"/>
      <c r="D1635"/>
    </row>
    <row r="1636" spans="1:4">
      <c r="A1636"/>
      <c r="B1636"/>
      <c r="D1636"/>
    </row>
    <row r="1637" spans="1:4">
      <c r="A1637"/>
      <c r="B1637"/>
      <c r="D1637"/>
    </row>
    <row r="1638" spans="1:4">
      <c r="A1638"/>
      <c r="B1638"/>
      <c r="D1638"/>
    </row>
    <row r="1639" spans="1:4">
      <c r="A1639"/>
      <c r="B1639"/>
      <c r="D1639"/>
    </row>
    <row r="1640" spans="1:4">
      <c r="A1640"/>
      <c r="B1640"/>
      <c r="D1640"/>
    </row>
    <row r="1641" spans="1:4">
      <c r="A1641"/>
      <c r="B1641"/>
      <c r="D1641"/>
    </row>
    <row r="1642" spans="1:4">
      <c r="A1642"/>
      <c r="B1642"/>
      <c r="D1642"/>
    </row>
    <row r="1643" spans="1:4">
      <c r="A1643"/>
      <c r="B1643"/>
      <c r="D1643"/>
    </row>
    <row r="1644" spans="1:4">
      <c r="A1644"/>
      <c r="B1644"/>
      <c r="D1644"/>
    </row>
    <row r="1645" spans="1:4">
      <c r="A1645"/>
      <c r="B1645"/>
      <c r="D1645"/>
    </row>
    <row r="1646" spans="1:4">
      <c r="A1646"/>
      <c r="B1646"/>
      <c r="D1646"/>
    </row>
    <row r="1647" spans="1:4">
      <c r="A1647"/>
      <c r="B1647"/>
      <c r="D1647"/>
    </row>
    <row r="1648" spans="1:4">
      <c r="A1648"/>
      <c r="B1648"/>
      <c r="D1648"/>
    </row>
    <row r="1649" spans="1:4">
      <c r="A1649"/>
      <c r="B1649"/>
      <c r="D1649"/>
    </row>
    <row r="1650" spans="1:4">
      <c r="A1650"/>
      <c r="B1650"/>
      <c r="D1650"/>
    </row>
    <row r="1651" spans="1:4">
      <c r="A1651"/>
      <c r="B1651"/>
      <c r="D1651"/>
    </row>
    <row r="1652" spans="1:4">
      <c r="A1652"/>
      <c r="B1652"/>
      <c r="D1652"/>
    </row>
    <row r="1653" spans="1:4">
      <c r="A1653"/>
      <c r="B1653"/>
      <c r="D1653"/>
    </row>
    <row r="1654" spans="1:4">
      <c r="A1654"/>
      <c r="B1654"/>
      <c r="D1654"/>
    </row>
    <row r="1655" spans="1:4">
      <c r="A1655"/>
      <c r="B1655"/>
      <c r="D1655"/>
    </row>
    <row r="1656" spans="1:4">
      <c r="A1656"/>
      <c r="B1656"/>
      <c r="D1656"/>
    </row>
    <row r="1657" spans="1:4">
      <c r="A1657"/>
      <c r="B1657"/>
      <c r="D1657"/>
    </row>
    <row r="1658" spans="1:4">
      <c r="A1658"/>
      <c r="B1658"/>
      <c r="D1658"/>
    </row>
    <row r="1659" spans="1:4">
      <c r="A1659"/>
      <c r="B1659"/>
      <c r="D1659"/>
    </row>
    <row r="1660" spans="1:4">
      <c r="A1660"/>
      <c r="B1660"/>
      <c r="D1660"/>
    </row>
    <row r="1661" spans="1:4">
      <c r="A1661"/>
      <c r="B1661"/>
      <c r="D1661"/>
    </row>
    <row r="1662" spans="1:4">
      <c r="A1662"/>
      <c r="B1662"/>
      <c r="D1662"/>
    </row>
    <row r="1663" spans="1:4">
      <c r="A1663"/>
      <c r="B1663"/>
      <c r="D1663"/>
    </row>
    <row r="1664" spans="1:4">
      <c r="A1664"/>
      <c r="B1664"/>
      <c r="D1664"/>
    </row>
    <row r="1665" spans="1:4">
      <c r="A1665"/>
      <c r="B1665"/>
      <c r="D1665"/>
    </row>
    <row r="1666" spans="1:4">
      <c r="A1666"/>
      <c r="B1666"/>
      <c r="D1666"/>
    </row>
    <row r="1667" spans="1:4">
      <c r="A1667"/>
      <c r="B1667"/>
      <c r="D1667"/>
    </row>
    <row r="1668" spans="1:4">
      <c r="A1668"/>
      <c r="B1668"/>
      <c r="D1668"/>
    </row>
    <row r="1669" spans="1:4">
      <c r="A1669"/>
      <c r="B1669"/>
      <c r="D1669"/>
    </row>
    <row r="1670" spans="1:4">
      <c r="A1670"/>
      <c r="B1670"/>
      <c r="D1670"/>
    </row>
    <row r="1671" spans="1:4">
      <c r="A1671"/>
      <c r="B1671"/>
      <c r="D1671"/>
    </row>
    <row r="1672" spans="1:4">
      <c r="A1672"/>
      <c r="B1672"/>
      <c r="D1672"/>
    </row>
    <row r="1673" spans="1:4">
      <c r="A1673"/>
      <c r="B1673"/>
      <c r="D1673"/>
    </row>
    <row r="1674" spans="1:4">
      <c r="A1674"/>
      <c r="B1674"/>
      <c r="D1674"/>
    </row>
    <row r="1675" spans="1:4">
      <c r="A1675"/>
      <c r="B1675"/>
      <c r="D1675"/>
    </row>
    <row r="1676" spans="1:4">
      <c r="A1676"/>
      <c r="B1676"/>
      <c r="D1676"/>
    </row>
    <row r="1677" spans="1:4">
      <c r="A1677"/>
      <c r="B1677"/>
      <c r="D1677"/>
    </row>
    <row r="1678" spans="1:4">
      <c r="A1678"/>
      <c r="B1678"/>
      <c r="D1678"/>
    </row>
    <row r="1679" spans="1:4">
      <c r="A1679"/>
      <c r="B1679"/>
      <c r="D1679"/>
    </row>
    <row r="1680" spans="1:4">
      <c r="A1680"/>
      <c r="B1680"/>
      <c r="D1680"/>
    </row>
    <row r="1681" spans="1:4">
      <c r="A1681"/>
      <c r="B1681"/>
      <c r="D1681"/>
    </row>
    <row r="1682" spans="1:4">
      <c r="A1682"/>
      <c r="B1682"/>
      <c r="D1682"/>
    </row>
    <row r="1683" spans="1:4">
      <c r="A1683"/>
      <c r="B1683"/>
      <c r="D1683"/>
    </row>
    <row r="1684" spans="1:4">
      <c r="A1684"/>
      <c r="B1684"/>
      <c r="D1684"/>
    </row>
    <row r="1685" spans="1:4">
      <c r="A1685"/>
      <c r="B1685"/>
      <c r="D1685"/>
    </row>
    <row r="1686" spans="1:4">
      <c r="A1686"/>
      <c r="B1686"/>
      <c r="D1686"/>
    </row>
    <row r="1687" spans="1:4">
      <c r="A1687"/>
      <c r="B1687"/>
      <c r="D1687"/>
    </row>
    <row r="1688" spans="1:4">
      <c r="A1688"/>
      <c r="B1688"/>
      <c r="D1688"/>
    </row>
    <row r="1689" spans="1:4">
      <c r="A1689"/>
      <c r="B1689"/>
      <c r="D1689"/>
    </row>
    <row r="1690" spans="1:4">
      <c r="A1690"/>
      <c r="B1690"/>
      <c r="D1690"/>
    </row>
    <row r="1691" spans="1:4">
      <c r="A1691"/>
      <c r="B1691"/>
      <c r="D1691"/>
    </row>
    <row r="1692" spans="1:4">
      <c r="A1692"/>
      <c r="B1692"/>
      <c r="D1692"/>
    </row>
    <row r="1693" spans="1:4">
      <c r="A1693"/>
      <c r="B1693"/>
      <c r="D1693"/>
    </row>
    <row r="1694" spans="1:4">
      <c r="A1694"/>
      <c r="B1694"/>
      <c r="D1694"/>
    </row>
    <row r="1695" spans="1:4">
      <c r="A1695"/>
      <c r="B1695"/>
      <c r="D1695"/>
    </row>
    <row r="1696" spans="1:4">
      <c r="A1696"/>
      <c r="B1696"/>
      <c r="D1696"/>
    </row>
    <row r="1697" spans="1:4">
      <c r="A1697"/>
      <c r="B1697"/>
      <c r="D1697"/>
    </row>
    <row r="1698" spans="1:4">
      <c r="A1698"/>
      <c r="B1698"/>
      <c r="D1698"/>
    </row>
    <row r="1699" spans="1:4">
      <c r="A1699"/>
      <c r="B1699"/>
      <c r="D1699"/>
    </row>
    <row r="1700" spans="1:4">
      <c r="A1700"/>
      <c r="B1700"/>
      <c r="D1700"/>
    </row>
    <row r="1701" spans="1:4">
      <c r="A1701"/>
      <c r="B1701"/>
      <c r="D1701"/>
    </row>
    <row r="1702" spans="1:4">
      <c r="A1702"/>
      <c r="B1702"/>
      <c r="D1702"/>
    </row>
    <row r="1703" spans="1:4">
      <c r="A1703"/>
      <c r="B1703"/>
      <c r="D1703"/>
    </row>
    <row r="1704" spans="1:4">
      <c r="A1704"/>
      <c r="B1704"/>
      <c r="D1704"/>
    </row>
    <row r="1705" spans="1:4">
      <c r="A1705"/>
      <c r="B1705"/>
      <c r="D1705"/>
    </row>
    <row r="1706" spans="1:4">
      <c r="A1706"/>
      <c r="B1706"/>
      <c r="D1706"/>
    </row>
    <row r="1707" spans="1:4">
      <c r="A1707"/>
      <c r="B1707"/>
      <c r="D1707"/>
    </row>
    <row r="1708" spans="1:4">
      <c r="A1708"/>
      <c r="B1708"/>
      <c r="D1708"/>
    </row>
    <row r="1709" spans="1:4">
      <c r="A1709"/>
      <c r="B1709"/>
      <c r="D1709"/>
    </row>
    <row r="1710" spans="1:4">
      <c r="A1710"/>
      <c r="B1710"/>
      <c r="D1710"/>
    </row>
    <row r="1711" spans="1:4">
      <c r="A1711"/>
      <c r="B1711"/>
      <c r="D1711"/>
    </row>
    <row r="1712" spans="1:4">
      <c r="A1712"/>
      <c r="B1712"/>
      <c r="D1712"/>
    </row>
    <row r="1713" spans="1:4">
      <c r="A1713"/>
      <c r="B1713"/>
      <c r="D1713"/>
    </row>
    <row r="1714" spans="1:4">
      <c r="A1714"/>
      <c r="B1714"/>
      <c r="D1714"/>
    </row>
    <row r="1715" spans="1:4">
      <c r="A1715"/>
      <c r="B1715"/>
      <c r="D1715"/>
    </row>
    <row r="1716" spans="1:4">
      <c r="A1716"/>
      <c r="B1716"/>
      <c r="D1716"/>
    </row>
    <row r="1717" spans="1:4">
      <c r="A1717"/>
      <c r="B1717"/>
      <c r="D1717"/>
    </row>
    <row r="1718" spans="1:4">
      <c r="A1718"/>
      <c r="B1718"/>
      <c r="D1718"/>
    </row>
    <row r="1719" spans="1:4">
      <c r="A1719"/>
      <c r="B1719"/>
      <c r="D1719"/>
    </row>
    <row r="1720" spans="1:4">
      <c r="A1720"/>
      <c r="B1720"/>
      <c r="D1720"/>
    </row>
    <row r="1721" spans="1:4">
      <c r="A1721"/>
      <c r="B1721"/>
      <c r="D1721"/>
    </row>
    <row r="1722" spans="1:4">
      <c r="A1722"/>
      <c r="B1722"/>
      <c r="D1722"/>
    </row>
    <row r="1723" spans="1:4">
      <c r="A1723"/>
      <c r="B1723"/>
      <c r="D1723"/>
    </row>
    <row r="1724" spans="1:4">
      <c r="A1724"/>
      <c r="B1724"/>
      <c r="D1724"/>
    </row>
    <row r="1725" spans="1:4">
      <c r="A1725"/>
      <c r="B1725"/>
      <c r="D1725"/>
    </row>
    <row r="1726" spans="1:4">
      <c r="A1726"/>
      <c r="B1726"/>
      <c r="D1726"/>
    </row>
    <row r="1727" spans="1:4">
      <c r="A1727"/>
      <c r="B1727"/>
      <c r="D1727"/>
    </row>
    <row r="1728" spans="1:4">
      <c r="A1728"/>
      <c r="B1728"/>
      <c r="D1728"/>
    </row>
    <row r="1729" spans="1:4">
      <c r="A1729"/>
      <c r="B1729"/>
      <c r="D1729"/>
    </row>
    <row r="1730" spans="1:4">
      <c r="A1730"/>
      <c r="B1730"/>
      <c r="D1730"/>
    </row>
    <row r="1731" spans="1:4">
      <c r="A1731"/>
      <c r="B1731"/>
      <c r="D1731"/>
    </row>
    <row r="1732" spans="1:4">
      <c r="A1732"/>
      <c r="B1732"/>
      <c r="D1732"/>
    </row>
    <row r="1733" spans="1:4">
      <c r="A1733"/>
      <c r="B1733"/>
      <c r="D1733"/>
    </row>
    <row r="1734" spans="1:4">
      <c r="A1734"/>
      <c r="B1734"/>
      <c r="D1734"/>
    </row>
    <row r="1735" spans="1:4">
      <c r="A1735"/>
      <c r="B1735"/>
      <c r="D1735"/>
    </row>
    <row r="1736" spans="1:4">
      <c r="A1736"/>
      <c r="B1736"/>
      <c r="D1736"/>
    </row>
    <row r="1737" spans="1:4">
      <c r="A1737"/>
      <c r="B1737"/>
      <c r="D1737"/>
    </row>
    <row r="1738" spans="1:4">
      <c r="A1738"/>
      <c r="B1738"/>
      <c r="D1738"/>
    </row>
    <row r="1739" spans="1:4">
      <c r="A1739"/>
      <c r="B1739"/>
      <c r="D1739"/>
    </row>
    <row r="1740" spans="1:4">
      <c r="A1740"/>
      <c r="B1740"/>
      <c r="D1740"/>
    </row>
    <row r="1741" spans="1:4">
      <c r="A1741"/>
      <c r="B1741"/>
      <c r="D1741"/>
    </row>
    <row r="1742" spans="1:4">
      <c r="A1742"/>
      <c r="B1742"/>
      <c r="D1742"/>
    </row>
    <row r="1743" spans="1:4">
      <c r="A1743"/>
      <c r="B1743"/>
      <c r="D1743"/>
    </row>
    <row r="1744" spans="1:4">
      <c r="A1744"/>
      <c r="B1744"/>
      <c r="D1744"/>
    </row>
    <row r="1745" spans="1:4">
      <c r="A1745"/>
      <c r="B1745"/>
      <c r="D1745"/>
    </row>
    <row r="1746" spans="1:4">
      <c r="A1746"/>
      <c r="B1746"/>
      <c r="D1746"/>
    </row>
    <row r="1747" spans="1:4">
      <c r="A1747"/>
      <c r="B1747"/>
      <c r="D1747" s="162"/>
    </row>
    <row r="1748" spans="1:4">
      <c r="A1748"/>
      <c r="B1748"/>
      <c r="D1748" s="162"/>
    </row>
    <row r="1749" spans="1:4">
      <c r="A1749"/>
      <c r="B1749"/>
      <c r="D1749" s="162"/>
    </row>
    <row r="1750" spans="1:4">
      <c r="A1750"/>
      <c r="B1750"/>
      <c r="D1750" s="162"/>
    </row>
    <row r="1751" spans="1:4">
      <c r="A1751"/>
      <c r="B1751"/>
      <c r="D1751" s="162"/>
    </row>
    <row r="1752" spans="1:4">
      <c r="A1752"/>
      <c r="B1752"/>
      <c r="D1752" s="162"/>
    </row>
    <row r="1753" spans="1:4">
      <c r="A1753"/>
      <c r="B1753"/>
      <c r="D1753" s="162"/>
    </row>
    <row r="1754" spans="1:4">
      <c r="A1754"/>
      <c r="B1754"/>
      <c r="D1754" s="162"/>
    </row>
    <row r="1755" spans="1:4">
      <c r="A1755"/>
      <c r="B1755"/>
      <c r="D1755" s="162"/>
    </row>
    <row r="1756" spans="1:4">
      <c r="A1756"/>
      <c r="B1756"/>
      <c r="D1756" s="162"/>
    </row>
    <row r="1757" spans="1:4">
      <c r="A1757"/>
      <c r="B1757"/>
      <c r="D1757" s="162"/>
    </row>
    <row r="1758" spans="1:4">
      <c r="A1758"/>
      <c r="B1758"/>
      <c r="D1758" s="162"/>
    </row>
    <row r="1759" spans="1:4">
      <c r="A1759"/>
      <c r="B1759"/>
      <c r="D1759" s="162"/>
    </row>
    <row r="1760" spans="1:4">
      <c r="A1760"/>
      <c r="B1760"/>
      <c r="D1760" s="162"/>
    </row>
    <row r="1761" spans="1:4">
      <c r="A1761"/>
      <c r="B1761"/>
      <c r="D1761" s="162"/>
    </row>
    <row r="1762" spans="1:4">
      <c r="A1762"/>
      <c r="B1762"/>
      <c r="D1762" s="162"/>
    </row>
    <row r="1763" spans="1:4">
      <c r="A1763"/>
      <c r="B1763"/>
      <c r="D1763" s="162"/>
    </row>
    <row r="1764" spans="1:4">
      <c r="A1764"/>
      <c r="B1764"/>
      <c r="D1764" s="162"/>
    </row>
    <row r="1765" spans="1:4">
      <c r="A1765"/>
      <c r="B1765"/>
      <c r="D1765" s="162"/>
    </row>
    <row r="1766" spans="1:4">
      <c r="A1766"/>
      <c r="B1766"/>
      <c r="D1766" s="162"/>
    </row>
    <row r="1767" spans="1:4">
      <c r="A1767"/>
      <c r="B1767"/>
      <c r="D1767" s="162"/>
    </row>
    <row r="1768" spans="1:4">
      <c r="A1768"/>
      <c r="B1768"/>
      <c r="D1768" s="162"/>
    </row>
    <row r="1769" spans="1:4">
      <c r="A1769"/>
      <c r="B1769"/>
      <c r="D1769" s="162"/>
    </row>
    <row r="1770" spans="1:4">
      <c r="A1770"/>
      <c r="B1770"/>
      <c r="D1770" s="162"/>
    </row>
    <row r="1771" spans="1:4">
      <c r="A1771"/>
      <c r="B1771"/>
      <c r="D1771" s="162"/>
    </row>
    <row r="1772" spans="1:4">
      <c r="A1772"/>
      <c r="B1772"/>
      <c r="D1772" s="162"/>
    </row>
    <row r="1773" spans="1:4">
      <c r="A1773"/>
      <c r="B1773"/>
      <c r="D1773" s="162"/>
    </row>
    <row r="1774" spans="1:4">
      <c r="A1774"/>
      <c r="B1774"/>
      <c r="D1774" s="162"/>
    </row>
    <row r="1775" spans="1:4">
      <c r="A1775"/>
      <c r="B1775"/>
      <c r="D1775" s="162"/>
    </row>
    <row r="1776" spans="1:4">
      <c r="A1776"/>
      <c r="B1776"/>
      <c r="D1776" s="162"/>
    </row>
    <row r="1777" spans="1:4">
      <c r="A1777"/>
      <c r="B1777"/>
      <c r="D1777" s="162"/>
    </row>
    <row r="1778" spans="1:4">
      <c r="A1778"/>
      <c r="B1778"/>
      <c r="D1778" s="162"/>
    </row>
    <row r="1779" spans="1:4">
      <c r="A1779"/>
      <c r="B1779"/>
      <c r="D1779" s="162"/>
    </row>
    <row r="1780" spans="1:4">
      <c r="A1780"/>
      <c r="B1780"/>
      <c r="D1780" s="162"/>
    </row>
    <row r="1781" spans="1:4">
      <c r="A1781"/>
      <c r="B1781"/>
      <c r="D1781" s="162"/>
    </row>
    <row r="1782" spans="1:4">
      <c r="A1782"/>
      <c r="B1782"/>
      <c r="D1782" s="162"/>
    </row>
    <row r="1783" spans="1:4">
      <c r="A1783"/>
      <c r="B1783"/>
      <c r="D1783" s="162"/>
    </row>
    <row r="1784" spans="1:4">
      <c r="A1784"/>
      <c r="B1784"/>
      <c r="D1784" s="162"/>
    </row>
    <row r="1785" spans="1:4">
      <c r="A1785"/>
      <c r="B1785"/>
      <c r="D1785" s="162"/>
    </row>
    <row r="1786" spans="1:4">
      <c r="A1786"/>
      <c r="B1786"/>
      <c r="D1786" s="162"/>
    </row>
    <row r="1787" spans="1:4">
      <c r="A1787"/>
      <c r="B1787"/>
      <c r="D1787" s="162"/>
    </row>
    <row r="1788" spans="1:4">
      <c r="A1788"/>
      <c r="B1788"/>
      <c r="D1788" s="162"/>
    </row>
    <row r="1789" spans="1:4">
      <c r="A1789"/>
      <c r="B1789"/>
      <c r="D1789" s="162"/>
    </row>
    <row r="1790" spans="1:4">
      <c r="A1790"/>
      <c r="B1790"/>
      <c r="D1790" s="162"/>
    </row>
    <row r="1791" spans="1:4">
      <c r="A1791"/>
      <c r="B1791"/>
      <c r="D1791"/>
    </row>
    <row r="1792" spans="1:4">
      <c r="A1792"/>
      <c r="B1792"/>
      <c r="D1792"/>
    </row>
    <row r="1793" spans="1:4">
      <c r="A1793"/>
      <c r="B1793"/>
      <c r="D1793"/>
    </row>
    <row r="1794" spans="1:4">
      <c r="A1794"/>
      <c r="B1794"/>
      <c r="D1794"/>
    </row>
    <row r="1795" spans="1:4">
      <c r="A1795"/>
      <c r="B1795"/>
      <c r="D1795"/>
    </row>
    <row r="1796" spans="1:4">
      <c r="A1796"/>
      <c r="B1796"/>
      <c r="D1796"/>
    </row>
    <row r="1797" spans="1:4">
      <c r="A1797"/>
      <c r="B1797"/>
      <c r="D1797"/>
    </row>
    <row r="1798" spans="1:4">
      <c r="A1798"/>
      <c r="B1798"/>
      <c r="D1798"/>
    </row>
    <row r="1799" spans="1:4">
      <c r="A1799"/>
      <c r="B1799"/>
      <c r="D1799"/>
    </row>
    <row r="1800" spans="1:4">
      <c r="A1800"/>
      <c r="B1800"/>
      <c r="D1800"/>
    </row>
    <row r="1801" spans="1:4">
      <c r="A1801"/>
      <c r="B1801"/>
      <c r="D1801"/>
    </row>
    <row r="1802" spans="1:4">
      <c r="A1802"/>
      <c r="B1802"/>
      <c r="D1802"/>
    </row>
    <row r="1803" spans="1:4">
      <c r="A1803"/>
      <c r="B1803"/>
      <c r="D1803"/>
    </row>
    <row r="1804" spans="1:4">
      <c r="A1804"/>
      <c r="B1804"/>
      <c r="D1804"/>
    </row>
    <row r="1805" spans="1:4">
      <c r="A1805"/>
      <c r="B1805"/>
      <c r="D1805"/>
    </row>
    <row r="1806" spans="1:4">
      <c r="A1806"/>
      <c r="B1806"/>
      <c r="D1806"/>
    </row>
    <row r="1807" spans="1:4">
      <c r="A1807"/>
      <c r="B1807"/>
      <c r="D1807"/>
    </row>
    <row r="1808" spans="1:4">
      <c r="A1808"/>
      <c r="B1808"/>
      <c r="D1808"/>
    </row>
    <row r="1809" spans="1:4">
      <c r="A1809"/>
      <c r="B1809"/>
      <c r="D1809"/>
    </row>
    <row r="1810" spans="1:4">
      <c r="A1810"/>
      <c r="B1810"/>
      <c r="D1810"/>
    </row>
    <row r="1811" spans="1:4">
      <c r="A1811"/>
      <c r="B1811"/>
      <c r="D1811"/>
    </row>
    <row r="1812" spans="1:4">
      <c r="A1812"/>
      <c r="B1812"/>
      <c r="D1812"/>
    </row>
    <row r="1813" spans="1:4">
      <c r="A1813"/>
      <c r="B1813"/>
      <c r="D1813"/>
    </row>
    <row r="1814" spans="1:4">
      <c r="A1814"/>
      <c r="B1814"/>
      <c r="D1814"/>
    </row>
    <row r="1815" spans="1:4">
      <c r="A1815"/>
      <c r="B1815"/>
      <c r="D1815"/>
    </row>
    <row r="1816" spans="1:4">
      <c r="A1816"/>
      <c r="B1816"/>
      <c r="D1816"/>
    </row>
    <row r="1817" spans="1:4">
      <c r="A1817"/>
      <c r="B1817"/>
      <c r="D1817"/>
    </row>
    <row r="1818" spans="1:4">
      <c r="A1818"/>
      <c r="B1818"/>
      <c r="D1818"/>
    </row>
    <row r="1819" spans="1:4">
      <c r="A1819"/>
      <c r="B1819"/>
      <c r="D1819"/>
    </row>
    <row r="1820" spans="1:4">
      <c r="A1820"/>
      <c r="B1820"/>
      <c r="D1820"/>
    </row>
    <row r="1821" spans="1:4">
      <c r="A1821"/>
      <c r="B1821"/>
      <c r="D1821"/>
    </row>
    <row r="1822" spans="1:4">
      <c r="A1822"/>
      <c r="B1822"/>
      <c r="D1822"/>
    </row>
    <row r="1823" spans="1:4">
      <c r="A1823"/>
      <c r="B1823"/>
      <c r="D1823"/>
    </row>
    <row r="1824" spans="1:4">
      <c r="A1824"/>
      <c r="B1824"/>
      <c r="D1824"/>
    </row>
    <row r="1825" spans="1:4">
      <c r="A1825"/>
      <c r="B1825"/>
      <c r="D1825"/>
    </row>
    <row r="1826" spans="1:4">
      <c r="A1826"/>
      <c r="B1826"/>
      <c r="D1826"/>
    </row>
    <row r="1827" spans="1:4">
      <c r="A1827"/>
      <c r="B1827"/>
      <c r="D1827"/>
    </row>
    <row r="1828" spans="1:4">
      <c r="A1828"/>
      <c r="B1828"/>
      <c r="D1828"/>
    </row>
    <row r="1829" spans="1:4">
      <c r="A1829"/>
      <c r="B1829"/>
      <c r="D1829"/>
    </row>
    <row r="1830" spans="1:4">
      <c r="A1830"/>
      <c r="B1830"/>
      <c r="D1830"/>
    </row>
    <row r="1831" spans="1:4">
      <c r="A1831"/>
      <c r="B1831"/>
      <c r="D1831"/>
    </row>
    <row r="1832" spans="1:4">
      <c r="A1832"/>
      <c r="B1832"/>
      <c r="D1832"/>
    </row>
    <row r="1833" spans="1:4">
      <c r="A1833"/>
      <c r="B1833"/>
      <c r="D1833"/>
    </row>
    <row r="1834" spans="1:4">
      <c r="A1834"/>
      <c r="B1834"/>
      <c r="D1834"/>
    </row>
    <row r="1835" spans="1:4">
      <c r="A1835"/>
      <c r="B1835"/>
      <c r="D1835"/>
    </row>
    <row r="1836" spans="1:4">
      <c r="A1836"/>
      <c r="B1836"/>
      <c r="D1836"/>
    </row>
    <row r="1837" spans="1:4">
      <c r="A1837"/>
      <c r="B1837"/>
      <c r="D1837"/>
    </row>
    <row r="1838" spans="1:4">
      <c r="A1838"/>
      <c r="B1838"/>
      <c r="D1838"/>
    </row>
    <row r="1839" spans="1:4">
      <c r="A1839"/>
      <c r="B1839"/>
      <c r="D1839"/>
    </row>
    <row r="1840" spans="1:4">
      <c r="A1840"/>
      <c r="B1840"/>
      <c r="D1840"/>
    </row>
    <row r="1841" spans="1:4">
      <c r="A1841"/>
      <c r="B1841"/>
      <c r="D1841"/>
    </row>
    <row r="1842" spans="1:4">
      <c r="A1842"/>
      <c r="B1842"/>
      <c r="D1842"/>
    </row>
    <row r="1843" spans="1:4">
      <c r="A1843"/>
      <c r="B1843"/>
      <c r="D1843"/>
    </row>
    <row r="1844" spans="1:4">
      <c r="A1844"/>
      <c r="B1844"/>
      <c r="D1844"/>
    </row>
    <row r="1845" spans="1:4">
      <c r="A1845"/>
      <c r="B1845"/>
      <c r="D1845"/>
    </row>
    <row r="1846" spans="1:4">
      <c r="A1846"/>
      <c r="B1846"/>
      <c r="D1846"/>
    </row>
    <row r="1847" spans="1:4">
      <c r="A1847"/>
      <c r="B1847"/>
      <c r="D1847"/>
    </row>
    <row r="1848" spans="1:4">
      <c r="A1848"/>
      <c r="B1848"/>
      <c r="D1848"/>
    </row>
    <row r="1849" spans="1:4">
      <c r="A1849"/>
      <c r="B1849"/>
      <c r="D1849"/>
    </row>
    <row r="1850" spans="1:4">
      <c r="A1850"/>
      <c r="B1850"/>
      <c r="D1850"/>
    </row>
    <row r="1851" spans="1:4">
      <c r="A1851"/>
      <c r="B1851"/>
      <c r="D1851"/>
    </row>
    <row r="1852" spans="1:4">
      <c r="A1852"/>
      <c r="B1852"/>
      <c r="D1852"/>
    </row>
    <row r="1853" spans="1:4">
      <c r="A1853"/>
      <c r="B1853"/>
      <c r="D1853"/>
    </row>
    <row r="1854" spans="1:4">
      <c r="A1854"/>
      <c r="B1854"/>
      <c r="D1854"/>
    </row>
    <row r="1855" spans="1:4">
      <c r="A1855"/>
      <c r="B1855"/>
      <c r="D1855"/>
    </row>
    <row r="1856" spans="1:4">
      <c r="A1856"/>
      <c r="B1856"/>
      <c r="D1856"/>
    </row>
    <row r="1857" spans="1:4">
      <c r="A1857"/>
      <c r="B1857"/>
      <c r="D1857"/>
    </row>
    <row r="1858" spans="1:4">
      <c r="A1858"/>
      <c r="B1858"/>
      <c r="D1858"/>
    </row>
    <row r="1859" spans="1:4">
      <c r="A1859"/>
      <c r="B1859"/>
      <c r="D1859"/>
    </row>
    <row r="1860" spans="1:4">
      <c r="A1860"/>
      <c r="B1860"/>
      <c r="D1860"/>
    </row>
    <row r="1861" spans="1:4">
      <c r="A1861"/>
      <c r="B1861"/>
      <c r="D1861"/>
    </row>
    <row r="1862" spans="1:4">
      <c r="A1862"/>
      <c r="B1862"/>
      <c r="D1862"/>
    </row>
    <row r="1863" spans="1:4">
      <c r="A1863"/>
      <c r="B1863"/>
      <c r="D1863"/>
    </row>
    <row r="1864" spans="1:4">
      <c r="A1864"/>
      <c r="B1864"/>
      <c r="D1864"/>
    </row>
    <row r="1865" spans="1:4">
      <c r="A1865"/>
      <c r="B1865"/>
      <c r="D1865"/>
    </row>
    <row r="1866" spans="1:4">
      <c r="A1866"/>
      <c r="B1866"/>
      <c r="D1866"/>
    </row>
    <row r="1867" spans="1:4">
      <c r="A1867"/>
      <c r="B1867"/>
      <c r="D1867"/>
    </row>
    <row r="1868" spans="1:4">
      <c r="A1868"/>
      <c r="B1868"/>
      <c r="D1868"/>
    </row>
    <row r="1869" spans="1:4">
      <c r="A1869"/>
      <c r="B1869"/>
      <c r="D1869"/>
    </row>
    <row r="1870" spans="1:4">
      <c r="A1870"/>
      <c r="B1870"/>
      <c r="D1870"/>
    </row>
    <row r="1871" spans="1:4">
      <c r="A1871"/>
      <c r="B1871"/>
      <c r="D1871"/>
    </row>
    <row r="1872" spans="1:4">
      <c r="A1872"/>
      <c r="B1872"/>
      <c r="D1872"/>
    </row>
    <row r="1873" spans="1:4">
      <c r="A1873"/>
      <c r="B1873"/>
      <c r="D1873"/>
    </row>
    <row r="1874" spans="1:4">
      <c r="A1874"/>
      <c r="B1874"/>
      <c r="D1874"/>
    </row>
    <row r="1875" spans="1:4">
      <c r="A1875"/>
      <c r="B1875"/>
      <c r="D1875"/>
    </row>
    <row r="1876" spans="1:4">
      <c r="A1876"/>
      <c r="B1876"/>
      <c r="D1876"/>
    </row>
    <row r="1877" spans="1:4">
      <c r="A1877"/>
      <c r="B1877"/>
      <c r="D1877"/>
    </row>
    <row r="1878" spans="1:4">
      <c r="A1878"/>
      <c r="B1878"/>
      <c r="D1878"/>
    </row>
    <row r="1879" spans="1:4">
      <c r="A1879"/>
      <c r="B1879"/>
      <c r="D1879"/>
    </row>
    <row r="1880" spans="1:4">
      <c r="A1880"/>
      <c r="B1880"/>
      <c r="D1880"/>
    </row>
    <row r="1881" spans="1:4">
      <c r="A1881"/>
      <c r="B1881"/>
      <c r="D1881"/>
    </row>
    <row r="1882" spans="1:4">
      <c r="A1882"/>
      <c r="B1882"/>
      <c r="D1882"/>
    </row>
    <row r="1883" spans="1:4">
      <c r="A1883"/>
      <c r="B1883"/>
      <c r="D1883"/>
    </row>
    <row r="1884" spans="1:4">
      <c r="A1884"/>
      <c r="B1884"/>
      <c r="D1884"/>
    </row>
    <row r="1885" spans="1:4">
      <c r="A1885"/>
      <c r="B1885"/>
      <c r="D1885"/>
    </row>
    <row r="1886" spans="1:4">
      <c r="A1886"/>
      <c r="B1886"/>
      <c r="D1886"/>
    </row>
    <row r="1887" spans="1:4">
      <c r="A1887"/>
      <c r="B1887"/>
      <c r="D1887"/>
    </row>
    <row r="1888" spans="1:4">
      <c r="A1888"/>
      <c r="B1888"/>
      <c r="D1888"/>
    </row>
    <row r="1889" spans="1:4">
      <c r="A1889"/>
      <c r="B1889"/>
      <c r="D1889"/>
    </row>
    <row r="1890" spans="1:4">
      <c r="A1890"/>
      <c r="B1890"/>
      <c r="D1890"/>
    </row>
    <row r="1891" spans="1:4">
      <c r="A1891"/>
      <c r="B1891"/>
      <c r="D1891"/>
    </row>
    <row r="1892" spans="1:4">
      <c r="A1892"/>
      <c r="B1892"/>
      <c r="D1892"/>
    </row>
    <row r="1893" spans="1:4">
      <c r="A1893"/>
      <c r="B1893"/>
      <c r="D1893"/>
    </row>
    <row r="1894" spans="1:4">
      <c r="A1894"/>
      <c r="B1894"/>
      <c r="D1894"/>
    </row>
    <row r="1895" spans="1:4">
      <c r="A1895"/>
      <c r="B1895"/>
      <c r="D1895"/>
    </row>
    <row r="1896" spans="1:4">
      <c r="A1896"/>
      <c r="B1896"/>
      <c r="D1896"/>
    </row>
    <row r="1897" spans="1:4">
      <c r="A1897"/>
      <c r="B1897"/>
      <c r="D1897"/>
    </row>
    <row r="1898" spans="1:4">
      <c r="A1898"/>
      <c r="B1898"/>
      <c r="D1898"/>
    </row>
    <row r="1899" spans="1:4">
      <c r="A1899"/>
      <c r="B1899"/>
      <c r="D1899"/>
    </row>
    <row r="1900" spans="1:4">
      <c r="A1900"/>
      <c r="B1900"/>
      <c r="D1900"/>
    </row>
    <row r="1901" spans="1:4">
      <c r="A1901"/>
      <c r="B1901"/>
      <c r="D1901"/>
    </row>
    <row r="1902" spans="1:4">
      <c r="A1902"/>
      <c r="B1902"/>
      <c r="D1902"/>
    </row>
    <row r="1903" spans="1:4">
      <c r="A1903"/>
      <c r="B1903"/>
      <c r="D1903"/>
    </row>
    <row r="1904" spans="1:4">
      <c r="A1904"/>
      <c r="B1904"/>
      <c r="D1904"/>
    </row>
    <row r="1905" spans="1:4">
      <c r="A1905"/>
      <c r="B1905"/>
      <c r="D1905"/>
    </row>
    <row r="1906" spans="1:4">
      <c r="A1906"/>
      <c r="B1906"/>
      <c r="D1906"/>
    </row>
    <row r="1907" spans="1:4">
      <c r="A1907"/>
      <c r="B1907"/>
      <c r="D1907"/>
    </row>
    <row r="1908" spans="1:4">
      <c r="A1908"/>
      <c r="B1908"/>
      <c r="D1908"/>
    </row>
    <row r="1909" spans="1:4">
      <c r="A1909"/>
      <c r="B1909"/>
      <c r="D1909"/>
    </row>
    <row r="1910" spans="1:4">
      <c r="A1910"/>
      <c r="B1910"/>
      <c r="D1910"/>
    </row>
    <row r="1911" spans="1:4">
      <c r="A1911"/>
      <c r="B1911"/>
      <c r="D1911"/>
    </row>
    <row r="1912" spans="1:4">
      <c r="A1912"/>
      <c r="B1912"/>
      <c r="D1912"/>
    </row>
    <row r="1913" spans="1:4">
      <c r="A1913"/>
      <c r="B1913"/>
      <c r="D1913"/>
    </row>
    <row r="1914" spans="1:4">
      <c r="A1914"/>
      <c r="B1914"/>
      <c r="D1914"/>
    </row>
    <row r="1915" spans="1:4">
      <c r="A1915"/>
      <c r="B1915"/>
      <c r="D1915"/>
    </row>
    <row r="1916" spans="1:4">
      <c r="A1916"/>
      <c r="B1916"/>
      <c r="D1916"/>
    </row>
    <row r="1917" spans="1:4">
      <c r="A1917"/>
      <c r="B1917"/>
      <c r="D1917"/>
    </row>
    <row r="1918" spans="1:4">
      <c r="A1918"/>
      <c r="B1918"/>
      <c r="D1918"/>
    </row>
    <row r="1919" spans="1:4">
      <c r="A1919"/>
      <c r="B1919"/>
      <c r="D1919"/>
    </row>
    <row r="1920" spans="1:4">
      <c r="A1920"/>
      <c r="B1920"/>
      <c r="D1920"/>
    </row>
    <row r="1921" spans="1:4">
      <c r="A1921"/>
      <c r="B1921"/>
      <c r="D1921"/>
    </row>
    <row r="1922" spans="1:4">
      <c r="A1922"/>
      <c r="B1922"/>
      <c r="D1922"/>
    </row>
    <row r="1923" spans="1:4">
      <c r="A1923"/>
      <c r="B1923"/>
      <c r="D1923"/>
    </row>
    <row r="1924" spans="1:4">
      <c r="A1924"/>
      <c r="B1924"/>
      <c r="D1924"/>
    </row>
    <row r="1925" spans="1:4">
      <c r="A1925"/>
      <c r="B1925"/>
      <c r="D1925"/>
    </row>
    <row r="1926" spans="1:4">
      <c r="A1926"/>
      <c r="B1926"/>
      <c r="D1926"/>
    </row>
    <row r="1927" spans="1:4">
      <c r="A1927"/>
      <c r="B1927"/>
      <c r="D1927"/>
    </row>
    <row r="1928" spans="1:4">
      <c r="A1928"/>
      <c r="B1928"/>
      <c r="D1928"/>
    </row>
    <row r="1929" spans="1:4">
      <c r="A1929"/>
      <c r="B1929"/>
      <c r="D1929"/>
    </row>
    <row r="1930" spans="1:4">
      <c r="A1930"/>
      <c r="B1930"/>
      <c r="D1930"/>
    </row>
    <row r="1931" spans="1:4">
      <c r="A1931"/>
      <c r="B1931"/>
      <c r="D1931"/>
    </row>
    <row r="1932" spans="1:4">
      <c r="A1932"/>
      <c r="B1932"/>
      <c r="D1932"/>
    </row>
    <row r="1933" spans="1:4">
      <c r="A1933"/>
      <c r="B1933"/>
      <c r="D1933"/>
    </row>
    <row r="1934" spans="1:4">
      <c r="A1934"/>
      <c r="B1934"/>
      <c r="D1934"/>
    </row>
    <row r="1935" spans="1:4">
      <c r="A1935"/>
      <c r="B1935"/>
      <c r="D1935"/>
    </row>
    <row r="1936" spans="1:4">
      <c r="A1936"/>
      <c r="B1936"/>
      <c r="D1936"/>
    </row>
    <row r="1937" spans="1:4">
      <c r="A1937"/>
      <c r="B1937"/>
      <c r="D1937"/>
    </row>
    <row r="1938" spans="1:4">
      <c r="A1938"/>
      <c r="B1938"/>
      <c r="D1938"/>
    </row>
    <row r="1939" spans="1:4">
      <c r="A1939"/>
      <c r="B1939"/>
      <c r="D1939"/>
    </row>
    <row r="1940" spans="1:4">
      <c r="A1940"/>
      <c r="B1940"/>
      <c r="D1940"/>
    </row>
    <row r="1941" spans="1:4">
      <c r="A1941"/>
      <c r="B1941"/>
      <c r="D1941"/>
    </row>
    <row r="1942" spans="1:4">
      <c r="A1942"/>
      <c r="B1942"/>
      <c r="D1942"/>
    </row>
    <row r="1943" spans="1:4">
      <c r="A1943"/>
      <c r="B1943"/>
      <c r="D1943"/>
    </row>
    <row r="1944" spans="1:4">
      <c r="A1944"/>
      <c r="B1944"/>
      <c r="D1944"/>
    </row>
    <row r="1945" spans="1:4">
      <c r="A1945"/>
      <c r="B1945"/>
      <c r="D1945"/>
    </row>
    <row r="1946" spans="1:4">
      <c r="A1946"/>
      <c r="B1946"/>
      <c r="D1946"/>
    </row>
    <row r="1947" spans="1:4">
      <c r="A1947"/>
      <c r="B1947"/>
      <c r="D1947"/>
    </row>
    <row r="1948" spans="1:4">
      <c r="A1948"/>
      <c r="B1948"/>
      <c r="D1948"/>
    </row>
    <row r="1949" spans="1:4">
      <c r="A1949"/>
      <c r="B1949"/>
      <c r="D1949"/>
    </row>
    <row r="1950" spans="1:4">
      <c r="A1950"/>
      <c r="B1950"/>
      <c r="D1950"/>
    </row>
    <row r="1951" spans="1:4">
      <c r="A1951"/>
      <c r="B1951"/>
      <c r="D1951"/>
    </row>
    <row r="1952" spans="1:4">
      <c r="A1952"/>
      <c r="B1952"/>
      <c r="D1952"/>
    </row>
    <row r="1953" spans="1:4">
      <c r="A1953"/>
      <c r="B1953"/>
      <c r="D1953"/>
    </row>
    <row r="1954" spans="1:4">
      <c r="A1954"/>
      <c r="B1954"/>
      <c r="D1954"/>
    </row>
    <row r="1955" spans="1:4">
      <c r="A1955"/>
      <c r="B1955"/>
      <c r="D1955"/>
    </row>
    <row r="1956" spans="1:4">
      <c r="A1956"/>
      <c r="B1956"/>
      <c r="D1956"/>
    </row>
    <row r="1957" spans="1:4">
      <c r="A1957"/>
      <c r="B1957"/>
      <c r="D1957"/>
    </row>
    <row r="1958" spans="1:4">
      <c r="A1958"/>
      <c r="B1958"/>
      <c r="D1958"/>
    </row>
    <row r="1959" spans="1:4">
      <c r="A1959"/>
      <c r="B1959"/>
      <c r="D1959"/>
    </row>
    <row r="1960" spans="1:4">
      <c r="A1960"/>
      <c r="B1960"/>
      <c r="D1960"/>
    </row>
    <row r="1961" spans="1:4">
      <c r="A1961"/>
      <c r="B1961"/>
      <c r="D1961"/>
    </row>
    <row r="1962" spans="1:4">
      <c r="A1962"/>
      <c r="B1962"/>
      <c r="D1962"/>
    </row>
    <row r="1963" spans="1:4">
      <c r="A1963"/>
      <c r="B1963"/>
      <c r="D1963"/>
    </row>
    <row r="1964" spans="1:4">
      <c r="A1964"/>
      <c r="B1964"/>
      <c r="D1964"/>
    </row>
    <row r="1965" spans="1:4">
      <c r="A1965"/>
      <c r="B1965"/>
      <c r="D1965"/>
    </row>
    <row r="1966" spans="1:4">
      <c r="A1966"/>
      <c r="B1966"/>
      <c r="D1966"/>
    </row>
    <row r="1967" spans="1:4">
      <c r="A1967"/>
      <c r="B1967"/>
      <c r="D1967"/>
    </row>
    <row r="1968" spans="1:4">
      <c r="A1968"/>
      <c r="B1968"/>
      <c r="D1968"/>
    </row>
    <row r="1969" spans="1:4">
      <c r="A1969"/>
      <c r="B1969"/>
      <c r="D1969"/>
    </row>
    <row r="1970" spans="1:4">
      <c r="A1970"/>
      <c r="B1970"/>
      <c r="D1970"/>
    </row>
    <row r="1971" spans="1:4">
      <c r="A1971"/>
      <c r="B1971"/>
      <c r="D1971"/>
    </row>
    <row r="1972" spans="1:4">
      <c r="A1972"/>
      <c r="B1972"/>
      <c r="D1972"/>
    </row>
    <row r="1973" spans="1:4">
      <c r="A1973"/>
      <c r="B1973"/>
      <c r="D1973"/>
    </row>
    <row r="1974" spans="1:4">
      <c r="A1974"/>
      <c r="B1974"/>
      <c r="D1974"/>
    </row>
    <row r="1975" spans="1:4">
      <c r="A1975"/>
      <c r="B1975"/>
      <c r="D1975"/>
    </row>
    <row r="1976" spans="1:4">
      <c r="A1976"/>
      <c r="B1976"/>
      <c r="D1976"/>
    </row>
    <row r="1977" spans="1:4">
      <c r="A1977"/>
      <c r="B1977"/>
      <c r="D1977"/>
    </row>
    <row r="1978" spans="1:4">
      <c r="A1978"/>
      <c r="B1978"/>
      <c r="D1978"/>
    </row>
    <row r="1979" spans="1:4">
      <c r="A1979"/>
      <c r="B1979"/>
      <c r="D1979"/>
    </row>
    <row r="1980" spans="1:4">
      <c r="A1980"/>
      <c r="B1980"/>
      <c r="D1980"/>
    </row>
    <row r="1981" spans="1:4">
      <c r="A1981"/>
      <c r="B1981"/>
      <c r="D1981"/>
    </row>
    <row r="1982" spans="1:4">
      <c r="A1982"/>
      <c r="B1982"/>
      <c r="D1982"/>
    </row>
    <row r="1983" spans="1:4">
      <c r="A1983"/>
      <c r="B1983"/>
      <c r="D1983"/>
    </row>
    <row r="1984" spans="1:4">
      <c r="A1984"/>
      <c r="B1984"/>
      <c r="D1984"/>
    </row>
    <row r="1985" spans="1:4">
      <c r="A1985"/>
      <c r="B1985"/>
      <c r="D1985"/>
    </row>
    <row r="1986" spans="1:4">
      <c r="A1986"/>
      <c r="B1986"/>
      <c r="D1986"/>
    </row>
    <row r="1987" spans="1:4">
      <c r="A1987"/>
      <c r="B1987"/>
      <c r="D1987"/>
    </row>
    <row r="1988" spans="1:4">
      <c r="A1988"/>
      <c r="B1988"/>
      <c r="D1988"/>
    </row>
    <row r="1989" spans="1:4">
      <c r="A1989"/>
      <c r="B1989"/>
      <c r="D1989"/>
    </row>
    <row r="1990" spans="1:4">
      <c r="A1990"/>
      <c r="B1990"/>
      <c r="D1990"/>
    </row>
    <row r="1991" spans="1:4">
      <c r="A1991"/>
      <c r="B1991"/>
      <c r="D1991"/>
    </row>
    <row r="1992" spans="1:4">
      <c r="A1992"/>
      <c r="B1992"/>
      <c r="D1992"/>
    </row>
    <row r="1993" spans="1:4">
      <c r="A1993"/>
      <c r="B1993"/>
      <c r="D1993"/>
    </row>
    <row r="1994" spans="1:4">
      <c r="A1994"/>
      <c r="B1994"/>
      <c r="D1994"/>
    </row>
    <row r="1995" spans="1:4">
      <c r="A1995"/>
      <c r="B1995"/>
      <c r="D1995"/>
    </row>
    <row r="1996" spans="1:4">
      <c r="A1996"/>
      <c r="B1996"/>
      <c r="D1996"/>
    </row>
    <row r="1997" spans="1:4">
      <c r="A1997"/>
      <c r="B1997"/>
      <c r="D1997"/>
    </row>
    <row r="1998" spans="1:4">
      <c r="A1998"/>
      <c r="B1998"/>
      <c r="D1998"/>
    </row>
    <row r="1999" spans="1:4">
      <c r="A1999"/>
      <c r="B1999"/>
      <c r="D1999"/>
    </row>
    <row r="2000" spans="1:4">
      <c r="A2000"/>
      <c r="B2000"/>
      <c r="D2000"/>
    </row>
    <row r="2001" spans="1:4">
      <c r="A2001"/>
      <c r="B2001"/>
      <c r="D2001"/>
    </row>
    <row r="2002" spans="1:4">
      <c r="A2002"/>
      <c r="B2002"/>
      <c r="D2002"/>
    </row>
    <row r="2003" spans="1:4">
      <c r="A2003"/>
      <c r="B2003"/>
      <c r="D2003"/>
    </row>
    <row r="2004" spans="1:4">
      <c r="A2004"/>
      <c r="B2004"/>
      <c r="D2004"/>
    </row>
  </sheetData>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xr:uid="{2DB8D608-572E-4B07-8D66-F4CBFCB9FF23}"/>
    </customSheetView>
  </customSheetViews>
  <mergeCells count="1">
    <mergeCell ref="L15:M15"/>
  </mergeCells>
  <phoneticPr fontId="7" type="noConversion"/>
  <conditionalFormatting sqref="A73:A74">
    <cfRule type="duplicateValues" dxfId="63" priority="5"/>
  </conditionalFormatting>
  <conditionalFormatting sqref="A151">
    <cfRule type="duplicateValues" dxfId="62" priority="4"/>
  </conditionalFormatting>
  <conditionalFormatting sqref="A189">
    <cfRule type="duplicateValues" dxfId="61" priority="3"/>
  </conditionalFormatting>
  <conditionalFormatting sqref="A265">
    <cfRule type="duplicateValues" dxfId="60" priority="2"/>
  </conditionalFormatting>
  <conditionalFormatting sqref="A266:A277 A190:A264 A152:A188 A3:A72 A75:A150">
    <cfRule type="duplicateValues" dxfId="59" priority="6"/>
  </conditionalFormatting>
  <conditionalFormatting sqref="A1136:A1144">
    <cfRule type="expression" dxfId="58" priority="1" stopIfTrue="1">
      <formula>COUNTIF($A:$A,$U:$U)</formula>
    </cfRule>
  </conditionalFormatting>
  <pageMargins left="0.75" right="0.75" top="1" bottom="1" header="0.5" footer="0.5"/>
  <pageSetup scale="53" orientation="portrait" verticalDpi="90" r:id="rId1"/>
  <headerFooter alignWithMargins="0"/>
  <colBreaks count="1" manualBreakCount="1">
    <brk id="10" max="7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IU41"/>
  <sheetViews>
    <sheetView zoomScaleNormal="100" zoomScaleSheetLayoutView="100" zoomScalePageLayoutView="78" workbookViewId="0">
      <selection activeCell="F11" sqref="F11"/>
    </sheetView>
  </sheetViews>
  <sheetFormatPr defaultColWidth="8.77734375" defaultRowHeight="15"/>
  <cols>
    <col min="1" max="1" width="43.33203125" style="27" customWidth="1"/>
    <col min="2" max="2" width="17.77734375" style="27" customWidth="1"/>
    <col min="3" max="3" width="14.109375" style="27" customWidth="1"/>
    <col min="4" max="4" width="14.77734375" style="27" customWidth="1"/>
    <col min="5" max="5" width="15.33203125" style="27" customWidth="1"/>
    <col min="6" max="6" width="15.77734375" style="27" customWidth="1"/>
    <col min="7" max="7" width="15.33203125" style="27" customWidth="1"/>
    <col min="8" max="8" width="11.33203125" style="27" customWidth="1"/>
    <col min="9" max="9" width="10.33203125" style="27" bestFit="1" customWidth="1"/>
    <col min="10" max="10" width="12.6640625" style="27" customWidth="1"/>
    <col min="11" max="12" width="11.6640625" style="27" bestFit="1" customWidth="1"/>
    <col min="13" max="13" width="10.33203125" style="27" bestFit="1" customWidth="1"/>
    <col min="14" max="16384" width="8.77734375" style="27"/>
  </cols>
  <sheetData>
    <row r="1" spans="1:255" ht="15.6">
      <c r="A1" s="426" t="s">
        <v>396</v>
      </c>
      <c r="B1" s="427"/>
      <c r="C1" s="427"/>
      <c r="D1" s="427"/>
      <c r="E1" s="427"/>
      <c r="F1" s="427"/>
      <c r="G1" s="64"/>
      <c r="H1" s="64"/>
      <c r="I1" s="64"/>
      <c r="J1" s="64"/>
      <c r="K1" s="64"/>
      <c r="L1" s="64"/>
      <c r="M1" s="64"/>
      <c r="N1" s="64"/>
      <c r="O1" s="64"/>
      <c r="P1" s="64"/>
      <c r="Q1" s="64"/>
      <c r="R1" s="64"/>
    </row>
    <row r="2" spans="1:255" ht="22.5" customHeight="1">
      <c r="A2" s="442"/>
      <c r="B2" s="443"/>
      <c r="C2" s="443"/>
      <c r="D2" s="443"/>
      <c r="E2" s="443"/>
      <c r="F2" s="443"/>
      <c r="G2" s="64"/>
      <c r="H2" s="65"/>
      <c r="I2" s="64"/>
      <c r="J2" s="64"/>
      <c r="K2" s="64"/>
      <c r="L2" s="64"/>
      <c r="M2" s="64"/>
      <c r="N2" s="64"/>
      <c r="O2" s="64"/>
      <c r="P2" s="64"/>
      <c r="Q2" s="64"/>
      <c r="R2" s="64"/>
      <c r="S2" s="64"/>
      <c r="T2" s="64"/>
      <c r="U2" s="64"/>
      <c r="V2" s="64"/>
      <c r="W2" s="64"/>
      <c r="X2" s="64"/>
      <c r="Y2" s="64"/>
      <c r="Z2" s="64"/>
    </row>
    <row r="3" spans="1:255" ht="27" customHeight="1">
      <c r="A3" s="434" t="s">
        <v>75</v>
      </c>
      <c r="B3" s="435"/>
      <c r="C3" s="436"/>
      <c r="D3" s="436"/>
      <c r="E3" s="436"/>
      <c r="F3" s="436"/>
      <c r="G3" s="80" t="s">
        <v>157</v>
      </c>
      <c r="H3" s="65"/>
      <c r="I3" s="64"/>
      <c r="J3" s="64"/>
      <c r="K3" s="64"/>
      <c r="L3" s="64"/>
      <c r="M3" s="64"/>
      <c r="N3" s="64"/>
      <c r="O3" s="64"/>
      <c r="P3" s="64"/>
      <c r="Q3" s="64"/>
      <c r="R3" s="64"/>
      <c r="S3" s="64"/>
      <c r="T3" s="64"/>
      <c r="U3" s="64"/>
      <c r="V3" s="64"/>
      <c r="W3" s="64"/>
      <c r="X3" s="64"/>
      <c r="Y3" s="64"/>
      <c r="Z3" s="64"/>
    </row>
    <row r="4" spans="1:255" s="25" customFormat="1" ht="18.75" customHeight="1">
      <c r="A4" s="437" t="s">
        <v>224</v>
      </c>
      <c r="B4" s="438"/>
      <c r="C4" s="438"/>
      <c r="D4" s="438"/>
      <c r="E4" s="439">
        <f>Certification!B3</f>
        <v>45139</v>
      </c>
      <c r="F4" s="440"/>
      <c r="G4" s="32" t="s">
        <v>158</v>
      </c>
      <c r="H4" s="75"/>
      <c r="I4" s="71"/>
      <c r="J4" s="71"/>
      <c r="K4" s="71"/>
      <c r="L4" s="71"/>
      <c r="M4" s="71"/>
      <c r="N4" s="71"/>
      <c r="O4" s="71"/>
      <c r="P4" s="71"/>
      <c r="Q4" s="71"/>
      <c r="R4" s="71"/>
      <c r="S4" s="71"/>
      <c r="T4" s="71"/>
      <c r="U4" s="71"/>
      <c r="V4" s="71"/>
      <c r="W4" s="71"/>
      <c r="X4" s="71"/>
      <c r="Y4" s="71"/>
      <c r="Z4" s="71"/>
    </row>
    <row r="5" spans="1:255">
      <c r="A5" s="417" t="s">
        <v>151</v>
      </c>
      <c r="B5" s="417"/>
      <c r="C5" s="417"/>
      <c r="D5" s="417"/>
      <c r="E5" s="84" t="s">
        <v>349</v>
      </c>
      <c r="F5" s="85" t="s">
        <v>348</v>
      </c>
      <c r="G5" s="63" t="s">
        <v>350</v>
      </c>
      <c r="H5" s="64"/>
      <c r="I5" s="64"/>
      <c r="J5" s="64"/>
      <c r="K5" s="64"/>
      <c r="L5" s="64"/>
      <c r="M5" s="64"/>
      <c r="N5" s="64"/>
      <c r="O5" s="64"/>
      <c r="P5" s="64"/>
      <c r="Q5" s="64"/>
      <c r="R5" s="64"/>
      <c r="S5" s="64"/>
      <c r="T5" s="64"/>
      <c r="U5" s="64"/>
      <c r="V5" s="64"/>
      <c r="W5" s="64"/>
      <c r="X5" s="64"/>
      <c r="Y5" s="64"/>
      <c r="Z5" s="64"/>
    </row>
    <row r="6" spans="1:255" s="25" customFormat="1" ht="29.25" customHeight="1">
      <c r="A6" s="432" t="s">
        <v>59</v>
      </c>
      <c r="B6" s="433"/>
      <c r="C6" s="433"/>
      <c r="D6" s="433"/>
      <c r="E6" s="276">
        <f>HLOOKUP($E$4,'LSE Allocations'!$D$7:$O$41,32, FALSE)</f>
        <v>0</v>
      </c>
      <c r="F6" s="279">
        <v>0</v>
      </c>
      <c r="G6" s="32" t="s">
        <v>341</v>
      </c>
      <c r="H6" s="75"/>
      <c r="I6" s="71"/>
      <c r="J6" s="71"/>
      <c r="K6" s="71"/>
      <c r="L6" s="71"/>
      <c r="M6" s="71"/>
      <c r="N6" s="71"/>
      <c r="O6" s="71"/>
      <c r="P6" s="71"/>
      <c r="Q6" s="71"/>
      <c r="R6" s="71"/>
      <c r="S6" s="71"/>
      <c r="T6" s="71"/>
      <c r="U6" s="71"/>
      <c r="V6" s="71"/>
      <c r="W6" s="71"/>
      <c r="X6" s="71"/>
      <c r="Y6" s="71"/>
      <c r="Z6" s="71"/>
    </row>
    <row r="7" spans="1:255" s="25" customFormat="1" ht="30" customHeight="1">
      <c r="A7" s="432" t="s">
        <v>60</v>
      </c>
      <c r="B7" s="433"/>
      <c r="C7" s="433"/>
      <c r="D7" s="433"/>
      <c r="E7" s="276">
        <f>HLOOKUP($E$4,'LSE Allocations'!$D$7:$O$41,33, FALSE)</f>
        <v>0</v>
      </c>
      <c r="F7" s="279">
        <v>0</v>
      </c>
      <c r="G7" s="32" t="s">
        <v>342</v>
      </c>
      <c r="H7" s="75"/>
      <c r="I7" s="71"/>
      <c r="J7" s="71"/>
      <c r="K7" s="71"/>
      <c r="L7" s="71"/>
      <c r="M7" s="71"/>
      <c r="N7" s="71"/>
      <c r="O7" s="71"/>
      <c r="P7" s="71"/>
      <c r="Q7" s="71"/>
      <c r="R7" s="71"/>
      <c r="S7" s="71"/>
      <c r="T7" s="71"/>
      <c r="U7" s="71"/>
      <c r="V7" s="71"/>
      <c r="W7" s="71"/>
      <c r="X7" s="71"/>
      <c r="Y7" s="71"/>
      <c r="Z7" s="71"/>
    </row>
    <row r="8" spans="1:255" s="25" customFormat="1" ht="29.25" customHeight="1">
      <c r="A8" s="432" t="s">
        <v>61</v>
      </c>
      <c r="B8" s="433"/>
      <c r="C8" s="433"/>
      <c r="D8" s="433"/>
      <c r="E8" s="276">
        <v>0</v>
      </c>
      <c r="F8" s="279">
        <f>HLOOKUP($E$4,'LSE Allocations'!$D$7:$O$41,34, FALSE)</f>
        <v>0</v>
      </c>
      <c r="G8" s="32" t="s">
        <v>343</v>
      </c>
      <c r="H8" s="75"/>
      <c r="I8" s="71"/>
      <c r="J8" s="71"/>
      <c r="K8" s="71"/>
      <c r="L8" s="71"/>
      <c r="M8" s="71"/>
      <c r="N8" s="71"/>
      <c r="O8" s="71"/>
      <c r="P8" s="71"/>
      <c r="Q8" s="71"/>
      <c r="R8" s="71"/>
      <c r="S8" s="71"/>
      <c r="T8" s="71"/>
      <c r="U8" s="71"/>
      <c r="V8" s="71"/>
      <c r="W8" s="71"/>
      <c r="X8" s="71"/>
      <c r="Y8" s="71"/>
      <c r="Z8" s="71"/>
    </row>
    <row r="9" spans="1:255" s="25" customFormat="1" ht="29.25" customHeight="1">
      <c r="A9" s="429" t="s">
        <v>2474</v>
      </c>
      <c r="B9" s="430"/>
      <c r="C9" s="430"/>
      <c r="D9" s="431"/>
      <c r="E9" s="276">
        <f>1.16*(E6+E7+E8)</f>
        <v>0</v>
      </c>
      <c r="F9" s="279">
        <f>1.16*(F6+F7+F8)</f>
        <v>0</v>
      </c>
      <c r="G9" s="32" t="s">
        <v>334</v>
      </c>
      <c r="H9" s="75"/>
      <c r="I9" s="71"/>
      <c r="J9" s="71"/>
      <c r="K9" s="71"/>
      <c r="L9" s="71"/>
      <c r="M9" s="71"/>
      <c r="N9" s="71"/>
      <c r="O9" s="71"/>
      <c r="P9" s="71"/>
      <c r="Q9" s="71"/>
      <c r="R9" s="71"/>
      <c r="S9" s="71"/>
      <c r="T9" s="71"/>
      <c r="U9" s="71"/>
      <c r="V9" s="71"/>
      <c r="W9" s="71"/>
      <c r="X9" s="71"/>
      <c r="Y9" s="71"/>
      <c r="Z9" s="71"/>
    </row>
    <row r="10" spans="1:255" s="25" customFormat="1" ht="29.25" customHeight="1">
      <c r="A10" s="432" t="s">
        <v>333</v>
      </c>
      <c r="B10" s="441"/>
      <c r="C10" s="441"/>
      <c r="D10" s="441"/>
      <c r="E10" s="276">
        <f>0.9*E9</f>
        <v>0</v>
      </c>
      <c r="F10" s="279">
        <f>0.9*F9</f>
        <v>0</v>
      </c>
      <c r="G10" s="33" t="s">
        <v>394</v>
      </c>
      <c r="H10" s="75"/>
      <c r="I10" s="71"/>
      <c r="J10" s="71"/>
      <c r="K10" s="71"/>
      <c r="L10" s="71"/>
      <c r="M10" s="71"/>
      <c r="N10" s="71"/>
      <c r="O10" s="71"/>
      <c r="P10" s="71"/>
      <c r="Q10" s="71"/>
      <c r="R10" s="71"/>
      <c r="S10" s="71"/>
      <c r="T10" s="71"/>
      <c r="U10" s="71"/>
      <c r="V10" s="71"/>
      <c r="W10" s="71"/>
      <c r="X10" s="71"/>
      <c r="Y10" s="71"/>
      <c r="Z10" s="71"/>
    </row>
    <row r="11" spans="1:255" s="25" customFormat="1" ht="22.5" customHeight="1">
      <c r="A11" s="429" t="s">
        <v>2337</v>
      </c>
      <c r="B11" s="430"/>
      <c r="C11" s="430"/>
      <c r="D11" s="431"/>
      <c r="E11" s="276">
        <f>HLOOKUP($E$4,'LSE Allocations'!$D$158:$O$163,2, FALSE)+HLOOKUP($E$4,'LSE Allocations'!$D$158:$O$163,5, FALSE)+HLOOKUP($E$4,'LSE Allocations'!$D$179:$O$181,2, FALSE)</f>
        <v>0</v>
      </c>
      <c r="F11" s="279">
        <f>HLOOKUP($E$4,'LSE Allocations'!$D$158:$O$163,3, FALSE)+HLOOKUP($E$4,'LSE Allocations'!$D$158:$O$163,4, FALSE)+HLOOKUP($E$4,'LSE Allocations'!$D$179:$O$181,3, FALSE)</f>
        <v>0</v>
      </c>
      <c r="G11" s="32" t="s">
        <v>594</v>
      </c>
      <c r="H11" s="75"/>
      <c r="I11" s="71"/>
      <c r="J11" s="71"/>
      <c r="K11" s="71"/>
      <c r="L11" s="71"/>
      <c r="M11" s="71"/>
      <c r="N11" s="71"/>
      <c r="O11" s="71"/>
      <c r="P11" s="71"/>
      <c r="Q11" s="71"/>
      <c r="R11" s="71"/>
      <c r="S11" s="71"/>
      <c r="T11" s="71"/>
      <c r="U11" s="71"/>
      <c r="V11" s="71"/>
      <c r="W11" s="71"/>
      <c r="X11" s="71"/>
      <c r="Y11" s="71"/>
      <c r="Z11" s="71"/>
    </row>
    <row r="12" spans="1:255" s="25" customFormat="1" ht="18" customHeight="1">
      <c r="A12" s="429" t="s">
        <v>393</v>
      </c>
      <c r="B12" s="430"/>
      <c r="C12" s="430"/>
      <c r="D12" s="431"/>
      <c r="E12" s="276">
        <f>ROUND(E10-E11,0)</f>
        <v>0</v>
      </c>
      <c r="F12" s="279">
        <f>ROUND(F10-F11,0)</f>
        <v>0</v>
      </c>
      <c r="G12" s="32" t="s">
        <v>152</v>
      </c>
      <c r="H12" s="75"/>
      <c r="I12" s="71"/>
      <c r="J12" s="71"/>
      <c r="K12" s="71"/>
      <c r="L12" s="71"/>
      <c r="M12" s="71"/>
      <c r="N12" s="71"/>
      <c r="O12" s="71"/>
      <c r="P12" s="71"/>
      <c r="Q12" s="71"/>
      <c r="R12" s="71"/>
      <c r="S12" s="71"/>
      <c r="T12" s="71"/>
      <c r="U12" s="71"/>
      <c r="V12" s="71"/>
      <c r="W12" s="71"/>
      <c r="X12" s="71"/>
      <c r="Y12" s="71"/>
      <c r="Z12" s="71"/>
    </row>
    <row r="13" spans="1:255" s="25" customFormat="1" ht="30" customHeight="1">
      <c r="A13" s="446" t="s">
        <v>2335</v>
      </c>
      <c r="B13" s="447"/>
      <c r="C13" s="447"/>
      <c r="D13" s="448"/>
      <c r="E13" s="424">
        <f>HLOOKUP($E$4,'LSE Allocations'!$D$158:$O$163,6, FALSE)</f>
        <v>0</v>
      </c>
      <c r="F13" s="425"/>
      <c r="G13" s="198" t="s">
        <v>2334</v>
      </c>
      <c r="H13" s="30"/>
      <c r="I13" s="31"/>
    </row>
    <row r="14" spans="1:255" s="25" customFormat="1" ht="26.25" customHeight="1">
      <c r="A14" s="432" t="s">
        <v>346</v>
      </c>
      <c r="B14" s="433"/>
      <c r="C14" s="433"/>
      <c r="D14" s="433"/>
      <c r="E14" s="444">
        <f>E12+F12-E13</f>
        <v>0</v>
      </c>
      <c r="F14" s="445"/>
      <c r="G14" s="33" t="s">
        <v>345</v>
      </c>
      <c r="H14" s="75"/>
      <c r="I14" s="71"/>
      <c r="J14" s="71"/>
      <c r="K14" s="71"/>
      <c r="L14" s="71"/>
      <c r="M14" s="71"/>
      <c r="N14" s="71"/>
      <c r="O14" s="71"/>
      <c r="P14" s="71"/>
      <c r="Q14" s="71"/>
      <c r="R14" s="71"/>
      <c r="S14" s="71"/>
      <c r="T14" s="71"/>
      <c r="U14" s="71"/>
      <c r="V14" s="71"/>
      <c r="W14" s="71"/>
      <c r="X14" s="71"/>
      <c r="Y14" s="71"/>
      <c r="Z14" s="71"/>
    </row>
    <row r="15" spans="1:255" s="25" customFormat="1" ht="21" customHeight="1">
      <c r="A15" s="428"/>
      <c r="B15" s="428"/>
      <c r="C15" s="428"/>
      <c r="D15" s="428"/>
      <c r="E15" s="428"/>
      <c r="F15" s="428"/>
      <c r="G15" s="77"/>
      <c r="H15" s="76"/>
      <c r="I15" s="77"/>
      <c r="J15" s="77"/>
      <c r="K15" s="77"/>
      <c r="L15" s="76"/>
      <c r="M15" s="77"/>
      <c r="N15" s="77"/>
      <c r="O15" s="77"/>
      <c r="P15" s="76"/>
      <c r="Q15" s="77"/>
      <c r="R15" s="77"/>
      <c r="S15" s="77"/>
      <c r="T15" s="76"/>
      <c r="U15" s="77"/>
      <c r="V15" s="77"/>
      <c r="W15" s="77"/>
      <c r="X15" s="76"/>
      <c r="Y15" s="77"/>
      <c r="Z15" s="77"/>
      <c r="AA15" s="35"/>
      <c r="AB15" s="34"/>
      <c r="AC15" s="35"/>
      <c r="AD15" s="35"/>
      <c r="AE15" s="35"/>
      <c r="AF15" s="34"/>
      <c r="AG15" s="35"/>
      <c r="AH15" s="35"/>
      <c r="AI15" s="35"/>
      <c r="AJ15" s="34"/>
      <c r="AK15" s="35"/>
      <c r="AL15" s="35"/>
      <c r="AM15" s="35"/>
      <c r="AN15" s="34"/>
      <c r="AO15" s="35"/>
      <c r="AP15" s="35"/>
      <c r="AQ15" s="35"/>
      <c r="AR15" s="34"/>
      <c r="AS15" s="35"/>
      <c r="AT15" s="35"/>
      <c r="AU15" s="35"/>
      <c r="AV15" s="34"/>
      <c r="AW15" s="35"/>
      <c r="AX15" s="35"/>
      <c r="AY15" s="35"/>
      <c r="AZ15" s="34"/>
      <c r="BA15" s="35"/>
      <c r="BB15" s="35"/>
      <c r="BC15" s="35"/>
      <c r="BD15" s="34"/>
      <c r="BE15" s="35"/>
      <c r="BF15" s="35"/>
      <c r="BG15" s="35"/>
      <c r="BH15" s="34"/>
      <c r="BI15" s="35"/>
      <c r="BJ15" s="35"/>
      <c r="BK15" s="35"/>
      <c r="BL15" s="34"/>
      <c r="BM15" s="35"/>
      <c r="BN15" s="35"/>
      <c r="BO15" s="35"/>
      <c r="BP15" s="34"/>
      <c r="BQ15" s="35"/>
      <c r="BR15" s="35"/>
      <c r="BS15" s="35"/>
      <c r="BT15" s="34"/>
      <c r="BU15" s="35"/>
      <c r="BV15" s="35"/>
      <c r="BW15" s="35"/>
      <c r="BX15" s="34"/>
      <c r="BY15" s="35"/>
      <c r="BZ15" s="35"/>
      <c r="CA15" s="35"/>
      <c r="CB15" s="34"/>
      <c r="CC15" s="35"/>
      <c r="CD15" s="35"/>
      <c r="CE15" s="35"/>
      <c r="CF15" s="34"/>
      <c r="CG15" s="35"/>
      <c r="CH15" s="35"/>
      <c r="CI15" s="35"/>
      <c r="CJ15" s="34"/>
      <c r="CK15" s="35"/>
      <c r="CL15" s="35"/>
      <c r="CM15" s="35"/>
      <c r="CN15" s="34"/>
      <c r="CO15" s="35"/>
      <c r="CP15" s="35"/>
      <c r="CQ15" s="35"/>
      <c r="CR15" s="34"/>
      <c r="CS15" s="35"/>
      <c r="CT15" s="35"/>
      <c r="CU15" s="35"/>
      <c r="CV15" s="34"/>
      <c r="CW15" s="35"/>
      <c r="CX15" s="35"/>
      <c r="CY15" s="35"/>
      <c r="CZ15" s="34"/>
      <c r="DA15" s="35"/>
      <c r="DB15" s="35"/>
      <c r="DC15" s="35"/>
      <c r="DD15" s="34"/>
      <c r="DE15" s="35"/>
      <c r="DF15" s="35"/>
      <c r="DG15" s="35"/>
      <c r="DH15" s="34"/>
      <c r="DI15" s="35"/>
      <c r="DJ15" s="35"/>
      <c r="DK15" s="35"/>
      <c r="DL15" s="34"/>
      <c r="DM15" s="35"/>
      <c r="DN15" s="35"/>
      <c r="DO15" s="35"/>
      <c r="DP15" s="34"/>
      <c r="DQ15" s="35"/>
      <c r="DR15" s="35"/>
      <c r="DS15" s="35"/>
      <c r="DT15" s="34"/>
      <c r="DU15" s="35"/>
      <c r="DV15" s="35"/>
      <c r="DW15" s="35"/>
      <c r="DX15" s="34"/>
      <c r="DY15" s="35"/>
      <c r="DZ15" s="35"/>
      <c r="EA15" s="35"/>
      <c r="EB15" s="34"/>
      <c r="EC15" s="35"/>
      <c r="ED15" s="35"/>
      <c r="EE15" s="35"/>
      <c r="EF15" s="34"/>
      <c r="EG15" s="35"/>
      <c r="EH15" s="35"/>
      <c r="EI15" s="35"/>
      <c r="EJ15" s="34"/>
      <c r="EK15" s="35"/>
      <c r="EL15" s="35"/>
      <c r="EM15" s="35"/>
      <c r="EN15" s="34"/>
      <c r="EO15" s="35"/>
      <c r="EP15" s="35"/>
      <c r="EQ15" s="35"/>
      <c r="ER15" s="34"/>
      <c r="ES15" s="35"/>
      <c r="ET15" s="35"/>
      <c r="EU15" s="35"/>
      <c r="EV15" s="34"/>
      <c r="EW15" s="35"/>
      <c r="EX15" s="35"/>
      <c r="EY15" s="35"/>
      <c r="EZ15" s="34"/>
      <c r="FA15" s="35"/>
      <c r="FB15" s="35"/>
      <c r="FC15" s="35"/>
      <c r="FD15" s="34"/>
      <c r="FE15" s="35"/>
      <c r="FF15" s="35"/>
      <c r="FG15" s="35"/>
      <c r="FH15" s="34"/>
      <c r="FI15" s="35"/>
      <c r="FJ15" s="35"/>
      <c r="FK15" s="35"/>
      <c r="FL15" s="34"/>
      <c r="FM15" s="35"/>
      <c r="FN15" s="35"/>
      <c r="FO15" s="35"/>
      <c r="FP15" s="34"/>
      <c r="FQ15" s="35"/>
      <c r="FR15" s="35"/>
      <c r="FS15" s="35"/>
      <c r="FT15" s="34"/>
      <c r="FU15" s="35"/>
      <c r="FV15" s="35"/>
      <c r="FW15" s="35"/>
      <c r="FX15" s="34"/>
      <c r="FY15" s="35"/>
      <c r="FZ15" s="35"/>
      <c r="GA15" s="35"/>
      <c r="GB15" s="34"/>
      <c r="GC15" s="35"/>
      <c r="GD15" s="35"/>
      <c r="GE15" s="35"/>
      <c r="GF15" s="34"/>
      <c r="GG15" s="35"/>
      <c r="GH15" s="35"/>
      <c r="GI15" s="35"/>
      <c r="GJ15" s="34"/>
      <c r="GK15" s="35"/>
      <c r="GL15" s="35"/>
      <c r="GM15" s="35"/>
      <c r="GN15" s="34"/>
      <c r="GO15" s="35"/>
      <c r="GP15" s="35"/>
      <c r="GQ15" s="35"/>
      <c r="GR15" s="34"/>
      <c r="GS15" s="35"/>
      <c r="GT15" s="35"/>
      <c r="GU15" s="35"/>
      <c r="GV15" s="34"/>
      <c r="GW15" s="35"/>
      <c r="GX15" s="35"/>
      <c r="GY15" s="35"/>
      <c r="GZ15" s="34"/>
      <c r="HA15" s="35"/>
      <c r="HB15" s="35"/>
      <c r="HC15" s="35"/>
      <c r="HD15" s="34"/>
      <c r="HE15" s="35"/>
      <c r="HF15" s="35"/>
      <c r="HG15" s="35"/>
      <c r="HH15" s="34"/>
      <c r="HI15" s="35"/>
      <c r="HJ15" s="35"/>
      <c r="HK15" s="35"/>
      <c r="HL15" s="34"/>
      <c r="HM15" s="35"/>
      <c r="HN15" s="35"/>
      <c r="HO15" s="35"/>
      <c r="HP15" s="34"/>
      <c r="HQ15" s="35"/>
      <c r="HR15" s="35"/>
      <c r="HS15" s="35"/>
      <c r="HT15" s="34"/>
      <c r="HU15" s="35"/>
      <c r="HV15" s="35"/>
      <c r="HW15" s="35"/>
      <c r="HX15" s="34"/>
      <c r="HY15" s="35"/>
      <c r="HZ15" s="35"/>
      <c r="IA15" s="35"/>
      <c r="IB15" s="34"/>
      <c r="IC15" s="35"/>
      <c r="ID15" s="35"/>
      <c r="IE15" s="35"/>
      <c r="IF15" s="34"/>
      <c r="IG15" s="35"/>
      <c r="IH15" s="35"/>
      <c r="II15" s="35"/>
      <c r="IJ15" s="34"/>
      <c r="IK15" s="35"/>
      <c r="IL15" s="35"/>
      <c r="IM15" s="35"/>
      <c r="IN15" s="34"/>
      <c r="IO15" s="35"/>
      <c r="IP15" s="35"/>
      <c r="IQ15" s="35"/>
      <c r="IR15" s="34"/>
      <c r="IS15" s="35"/>
      <c r="IT15" s="35"/>
      <c r="IU15" s="35"/>
    </row>
    <row r="16" spans="1:255" ht="40.5" customHeight="1">
      <c r="A16" s="415" t="s">
        <v>259</v>
      </c>
      <c r="B16" s="416"/>
      <c r="C16" s="416"/>
      <c r="D16" s="416"/>
      <c r="E16" s="416"/>
      <c r="F16" s="416"/>
      <c r="G16" s="416"/>
      <c r="H16" s="64"/>
      <c r="I16" s="64"/>
      <c r="J16" s="64"/>
      <c r="K16" s="64"/>
      <c r="L16" s="64"/>
      <c r="M16" s="64"/>
      <c r="N16" s="64"/>
      <c r="O16" s="64"/>
      <c r="P16" s="64"/>
      <c r="Q16" s="64"/>
      <c r="R16" s="64"/>
      <c r="S16" s="64"/>
      <c r="T16" s="64"/>
      <c r="U16" s="64"/>
      <c r="V16" s="64"/>
      <c r="W16" s="64"/>
      <c r="X16" s="64"/>
      <c r="Y16" s="64"/>
      <c r="Z16" s="64"/>
    </row>
    <row r="17" spans="1:26" ht="60.75" customHeight="1">
      <c r="A17" s="36" t="s">
        <v>219</v>
      </c>
      <c r="B17" s="37" t="s">
        <v>460</v>
      </c>
      <c r="C17" s="149" t="s">
        <v>548</v>
      </c>
      <c r="D17" s="37" t="s">
        <v>249</v>
      </c>
      <c r="E17" s="37" t="s">
        <v>250</v>
      </c>
      <c r="F17" s="37" t="s">
        <v>251</v>
      </c>
      <c r="G17" s="37" t="s">
        <v>252</v>
      </c>
      <c r="H17" s="64"/>
      <c r="I17" s="64"/>
      <c r="J17" s="64"/>
      <c r="K17" s="64"/>
      <c r="L17" s="64"/>
      <c r="M17" s="64"/>
      <c r="N17" s="64"/>
      <c r="O17" s="64"/>
      <c r="P17" s="64"/>
      <c r="Q17" s="64"/>
      <c r="R17" s="64"/>
      <c r="S17" s="64"/>
      <c r="T17" s="64"/>
      <c r="U17" s="64"/>
      <c r="V17" s="64"/>
      <c r="W17" s="64"/>
      <c r="X17" s="64"/>
      <c r="Y17" s="64"/>
      <c r="Z17" s="64"/>
    </row>
    <row r="18" spans="1:26" s="39" customFormat="1" ht="18" customHeight="1">
      <c r="A18" s="38" t="s">
        <v>253</v>
      </c>
      <c r="B18" s="38" t="s">
        <v>254</v>
      </c>
      <c r="C18" s="38" t="s">
        <v>255</v>
      </c>
      <c r="D18" s="236" t="s">
        <v>787</v>
      </c>
      <c r="E18" s="236" t="s">
        <v>256</v>
      </c>
      <c r="F18" s="236" t="s">
        <v>257</v>
      </c>
      <c r="G18" s="236" t="s">
        <v>788</v>
      </c>
      <c r="H18" s="69"/>
      <c r="I18" s="69"/>
      <c r="J18" s="69"/>
      <c r="K18" s="69"/>
      <c r="L18" s="69"/>
      <c r="M18" s="69"/>
      <c r="N18" s="69"/>
      <c r="O18" s="69"/>
      <c r="P18" s="69"/>
      <c r="Q18" s="69"/>
      <c r="R18" s="69"/>
      <c r="S18" s="69"/>
      <c r="T18" s="69"/>
      <c r="U18" s="69"/>
      <c r="V18" s="69"/>
      <c r="W18" s="69"/>
      <c r="X18" s="69"/>
      <c r="Y18" s="69"/>
      <c r="Z18" s="69"/>
    </row>
    <row r="19" spans="1:26" s="39" customFormat="1" ht="46.5" customHeight="1">
      <c r="A19" s="40" t="s">
        <v>719</v>
      </c>
      <c r="B19" s="41">
        <f>SUM(C19:G19)</f>
        <v>0</v>
      </c>
      <c r="C19" s="41">
        <f>ROUND(SUMIFS(III_Demand_Response!$D:$D, III_Demand_Response!$F:$F,"DR",III_Demand_Response!$G:$G, "N") *1.09+III_Demand_Response!S15*1.09,2)</f>
        <v>0</v>
      </c>
      <c r="D19" s="41">
        <f>ROUND(SUMIF(I_Phys_Res_Import_RA_Res!$F:$F,1,I_Phys_Res_Import_RA_Res!$D:$D),2)</f>
        <v>0</v>
      </c>
      <c r="E19" s="41">
        <f>ROUND(SUMIF(I_Phys_Res_Import_RA_Res!$F:$F,2,I_Phys_Res_Import_RA_Res!$D:$D),2)</f>
        <v>0</v>
      </c>
      <c r="F19" s="41">
        <f>ROUND(SUMIF(I_Phys_Res_Import_RA_Res!$F:$F,3,I_Phys_Res_Import_RA_Res!$D:$D),2)</f>
        <v>0</v>
      </c>
      <c r="G19" s="41">
        <f>ROUND(SUMIF(I_Phys_Res_Import_RA_Res!$F:$F,4,I_Phys_Res_Import_RA_Res!$D:$D),2)</f>
        <v>0</v>
      </c>
      <c r="H19" s="69"/>
      <c r="I19" s="69"/>
      <c r="J19" s="69"/>
      <c r="K19" s="69"/>
      <c r="L19" s="69"/>
      <c r="M19" s="69"/>
      <c r="N19" s="69"/>
      <c r="O19" s="69"/>
      <c r="P19" s="69"/>
      <c r="Q19" s="69"/>
      <c r="R19" s="69"/>
      <c r="S19" s="69"/>
      <c r="T19" s="69"/>
      <c r="U19" s="69"/>
      <c r="V19" s="69"/>
      <c r="W19" s="69"/>
      <c r="X19" s="69"/>
      <c r="Y19" s="69"/>
      <c r="Z19" s="69"/>
    </row>
    <row r="20" spans="1:26" s="42" customFormat="1" ht="28.05" customHeight="1">
      <c r="A20" s="40" t="s">
        <v>549</v>
      </c>
      <c r="B20" s="41">
        <f>SUM(C20:G20)</f>
        <v>0</v>
      </c>
      <c r="C20" s="265" t="s">
        <v>5</v>
      </c>
      <c r="D20" s="41">
        <f>ROUND(SUMIF(II_Construc!$E:$E,1,II_Construc!$D:$D),2)</f>
        <v>0</v>
      </c>
      <c r="E20" s="41">
        <f>ROUND(SUMIF(II_Construc!$E:$E,2,II_Construc!$D:$D),2)</f>
        <v>0</v>
      </c>
      <c r="F20" s="41">
        <f>ROUND(SUMIF(II_Construc!$E:$E,3,II_Construc!$D:$D),2)</f>
        <v>0</v>
      </c>
      <c r="G20" s="41">
        <f>ROUND(SUMIF(II_Construc!$E:$E,4,II_Construc!$D:$D),2)</f>
        <v>0</v>
      </c>
      <c r="H20" s="78"/>
      <c r="I20" s="78"/>
      <c r="J20" s="78"/>
      <c r="K20" s="78"/>
      <c r="L20" s="78"/>
      <c r="M20" s="78"/>
      <c r="N20" s="78"/>
      <c r="O20" s="78"/>
      <c r="P20" s="78"/>
      <c r="Q20" s="78"/>
      <c r="R20" s="78"/>
      <c r="S20" s="78"/>
      <c r="T20" s="78"/>
      <c r="U20" s="78"/>
      <c r="V20" s="78"/>
      <c r="W20" s="78"/>
      <c r="X20" s="78"/>
      <c r="Y20" s="78"/>
      <c r="Z20" s="78"/>
    </row>
    <row r="21" spans="1:26" s="44" customFormat="1" ht="18" customHeight="1">
      <c r="A21" s="43" t="s">
        <v>465</v>
      </c>
      <c r="B21" s="158">
        <f>SUM(B19:B20)</f>
        <v>0</v>
      </c>
      <c r="C21" s="158">
        <f t="shared" ref="C21:G21" si="0">SUM(C19:C20)</f>
        <v>0</v>
      </c>
      <c r="D21" s="158">
        <f t="shared" si="0"/>
        <v>0</v>
      </c>
      <c r="E21" s="158">
        <f t="shared" si="0"/>
        <v>0</v>
      </c>
      <c r="F21" s="158">
        <f t="shared" si="0"/>
        <v>0</v>
      </c>
      <c r="G21" s="158">
        <f t="shared" si="0"/>
        <v>0</v>
      </c>
      <c r="H21" s="79"/>
      <c r="I21" s="79"/>
      <c r="J21" s="79"/>
      <c r="K21" s="79"/>
      <c r="L21" s="79"/>
      <c r="M21" s="79"/>
      <c r="N21" s="79"/>
      <c r="O21" s="79"/>
      <c r="P21" s="79"/>
      <c r="Q21" s="79"/>
      <c r="R21" s="79"/>
      <c r="S21" s="79"/>
      <c r="T21" s="79"/>
      <c r="U21" s="79"/>
      <c r="V21" s="79"/>
      <c r="W21" s="79"/>
      <c r="X21" s="79"/>
      <c r="Y21" s="79"/>
      <c r="Z21" s="79"/>
    </row>
    <row r="22" spans="1:26" ht="21.75" customHeight="1">
      <c r="A22" s="234" t="s">
        <v>720</v>
      </c>
      <c r="B22" s="233" t="e">
        <f t="shared" ref="B22:G22" si="1">B21/$E$14</f>
        <v>#DIV/0!</v>
      </c>
      <c r="C22" s="233" t="e">
        <f t="shared" si="1"/>
        <v>#DIV/0!</v>
      </c>
      <c r="D22" s="233" t="e">
        <f t="shared" si="1"/>
        <v>#DIV/0!</v>
      </c>
      <c r="E22" s="233" t="e">
        <f t="shared" si="1"/>
        <v>#DIV/0!</v>
      </c>
      <c r="F22" s="233" t="e">
        <f t="shared" si="1"/>
        <v>#DIV/0!</v>
      </c>
      <c r="G22" s="233" t="e">
        <f t="shared" si="1"/>
        <v>#DIV/0!</v>
      </c>
      <c r="H22" s="64"/>
      <c r="I22" s="64"/>
      <c r="J22" s="64"/>
      <c r="K22" s="64"/>
      <c r="L22" s="64"/>
      <c r="M22" s="64"/>
      <c r="N22" s="64"/>
      <c r="O22" s="64"/>
      <c r="P22" s="64"/>
      <c r="Q22" s="64"/>
      <c r="R22" s="64"/>
      <c r="S22" s="64"/>
      <c r="T22" s="64"/>
      <c r="U22" s="64"/>
      <c r="V22" s="64"/>
      <c r="W22" s="64"/>
      <c r="X22" s="64"/>
      <c r="Y22" s="64"/>
      <c r="Z22" s="64"/>
    </row>
    <row r="23" spans="1:26" ht="21.75" customHeight="1" thickBot="1">
      <c r="A23" s="45"/>
      <c r="B23" s="232"/>
      <c r="C23" s="232"/>
      <c r="D23" s="232"/>
      <c r="E23" s="232"/>
      <c r="F23" s="232"/>
      <c r="G23" s="232"/>
      <c r="H23" s="64"/>
      <c r="I23" s="64"/>
      <c r="J23" s="64"/>
      <c r="K23" s="64"/>
      <c r="L23" s="64"/>
      <c r="M23" s="64"/>
      <c r="N23" s="64"/>
      <c r="O23" s="64"/>
      <c r="P23" s="64"/>
      <c r="Q23" s="64"/>
      <c r="R23" s="64"/>
      <c r="S23" s="64"/>
      <c r="T23" s="64"/>
      <c r="U23" s="64"/>
      <c r="V23" s="64"/>
      <c r="W23" s="64"/>
      <c r="X23" s="64"/>
      <c r="Y23" s="64"/>
      <c r="Z23" s="64"/>
    </row>
    <row r="24" spans="1:26" ht="54" customHeight="1">
      <c r="A24" s="418" t="s">
        <v>977</v>
      </c>
      <c r="B24" s="419"/>
      <c r="C24" s="419"/>
      <c r="D24" s="419"/>
      <c r="E24" s="419"/>
      <c r="F24" s="419"/>
      <c r="G24" s="420"/>
      <c r="H24" s="64"/>
      <c r="I24" s="64"/>
      <c r="J24" s="64"/>
      <c r="K24" s="64"/>
      <c r="L24" s="64"/>
      <c r="M24" s="64"/>
      <c r="N24" s="64"/>
      <c r="O24" s="64"/>
      <c r="P24" s="64"/>
      <c r="Q24" s="64"/>
      <c r="R24" s="64"/>
      <c r="S24" s="64"/>
      <c r="T24" s="64"/>
      <c r="U24" s="64"/>
      <c r="V24" s="64"/>
      <c r="W24" s="64"/>
      <c r="X24" s="64"/>
      <c r="Y24" s="64"/>
      <c r="Z24" s="64"/>
    </row>
    <row r="25" spans="1:26" s="47" customFormat="1" ht="126.75" customHeight="1">
      <c r="A25" s="240" t="s">
        <v>258</v>
      </c>
      <c r="B25" s="54" t="s">
        <v>156</v>
      </c>
      <c r="C25" s="55" t="s">
        <v>978</v>
      </c>
      <c r="D25" s="283" t="s">
        <v>780</v>
      </c>
      <c r="E25" s="235" t="s">
        <v>217</v>
      </c>
      <c r="F25" s="55" t="s">
        <v>781</v>
      </c>
      <c r="G25" s="241" t="s">
        <v>712</v>
      </c>
      <c r="H25" s="70"/>
      <c r="I25" s="70"/>
      <c r="J25" s="70"/>
      <c r="K25" s="70"/>
      <c r="L25" s="70"/>
      <c r="M25" s="70"/>
      <c r="N25" s="70"/>
      <c r="O25" s="70"/>
      <c r="P25" s="70"/>
      <c r="Q25" s="70"/>
      <c r="R25" s="70"/>
      <c r="S25" s="70"/>
      <c r="T25" s="70"/>
      <c r="U25" s="70"/>
      <c r="V25" s="70"/>
      <c r="W25" s="70"/>
      <c r="X25" s="70"/>
      <c r="Y25" s="70"/>
      <c r="Z25" s="70"/>
    </row>
    <row r="26" spans="1:26" s="47" customFormat="1" ht="18" customHeight="1">
      <c r="A26" s="196" t="s">
        <v>260</v>
      </c>
      <c r="B26" s="38" t="s">
        <v>261</v>
      </c>
      <c r="C26" s="38" t="s">
        <v>262</v>
      </c>
      <c r="D26" s="38" t="s">
        <v>263</v>
      </c>
      <c r="E26" s="236" t="s">
        <v>264</v>
      </c>
      <c r="F26" s="38" t="s">
        <v>265</v>
      </c>
      <c r="G26" s="218"/>
      <c r="H26" s="70"/>
      <c r="I26" s="70"/>
      <c r="J26" s="70"/>
      <c r="K26" s="70"/>
      <c r="L26" s="70"/>
      <c r="M26" s="70"/>
      <c r="N26" s="70"/>
      <c r="O26" s="70"/>
      <c r="P26" s="70"/>
      <c r="Q26" s="70"/>
      <c r="R26" s="70"/>
      <c r="S26" s="70"/>
      <c r="T26" s="70"/>
      <c r="U26" s="70"/>
      <c r="V26" s="70"/>
      <c r="W26" s="70"/>
      <c r="X26" s="70"/>
      <c r="Y26" s="70"/>
      <c r="Z26" s="70"/>
    </row>
    <row r="27" spans="1:26" s="47" customFormat="1" ht="29.7" customHeight="1">
      <c r="A27" s="367" t="s">
        <v>2285</v>
      </c>
      <c r="B27" s="368">
        <v>8.3000000000000004E-2</v>
      </c>
      <c r="C27" s="92">
        <f>B27*'Summary Month Ahead'!$E$13</f>
        <v>0</v>
      </c>
      <c r="D27" s="369">
        <f>C21</f>
        <v>0</v>
      </c>
      <c r="E27" s="238">
        <f>IF(D27&lt;=C27,D27,C27)</f>
        <v>0</v>
      </c>
      <c r="F27" s="239" t="e">
        <f>E27/'Summary Month Ahead'!$E$13</f>
        <v>#DIV/0!</v>
      </c>
      <c r="G27" s="219" t="str">
        <f>IF(C27-D27&gt;=0,ROUND(C27-D27,2)  &amp; " MW" &amp; "  Under Max",ROUND(D27-C27,2) &amp;  " MW" &amp; "  Over Max")</f>
        <v>0 MW  Under Max</v>
      </c>
      <c r="H27" s="70"/>
      <c r="I27" s="70"/>
      <c r="J27" s="70"/>
      <c r="K27" s="70"/>
      <c r="L27" s="70"/>
      <c r="M27" s="70"/>
      <c r="N27" s="70"/>
      <c r="O27" s="70"/>
      <c r="P27" s="70"/>
      <c r="Q27" s="70"/>
      <c r="R27" s="70"/>
      <c r="S27" s="70"/>
      <c r="T27" s="70"/>
      <c r="U27" s="70"/>
      <c r="V27" s="70"/>
      <c r="W27" s="70"/>
      <c r="X27" s="70"/>
      <c r="Y27" s="70"/>
      <c r="Z27" s="70"/>
    </row>
    <row r="28" spans="1:26" s="52" customFormat="1" ht="26.4">
      <c r="A28" s="202" t="s">
        <v>2463</v>
      </c>
      <c r="B28" s="157">
        <v>0.17</v>
      </c>
      <c r="C28" s="92">
        <f>B28*'Summary Month Ahead'!$E$13</f>
        <v>0</v>
      </c>
      <c r="D28" s="237">
        <f>D21+E27</f>
        <v>0</v>
      </c>
      <c r="E28" s="238">
        <f>IF(D28&lt;=C28,D28,C28)</f>
        <v>0</v>
      </c>
      <c r="F28" s="239" t="e">
        <f>E28/'Summary Month Ahead'!$E$13</f>
        <v>#DIV/0!</v>
      </c>
      <c r="G28" s="219" t="str">
        <f>IF(C28-D28&gt;=0,ROUND(C28-D28,2)  &amp; " MW" &amp; "  Under Max",ROUND(D28-C28,2) &amp;  " MW" &amp; "  Over Max")</f>
        <v>0 MW  Under Max</v>
      </c>
      <c r="H28" s="284"/>
      <c r="I28" s="66"/>
      <c r="J28" s="66"/>
      <c r="K28" s="66"/>
      <c r="L28" s="66"/>
      <c r="M28" s="66"/>
      <c r="N28" s="66"/>
      <c r="O28" s="66"/>
      <c r="P28" s="66"/>
      <c r="Q28" s="66"/>
      <c r="R28" s="66"/>
      <c r="S28" s="66"/>
      <c r="T28" s="66"/>
      <c r="U28" s="66"/>
      <c r="V28" s="66"/>
      <c r="W28" s="66"/>
      <c r="X28" s="66"/>
      <c r="Y28" s="66"/>
      <c r="Z28" s="66"/>
    </row>
    <row r="29" spans="1:26" s="52" customFormat="1" ht="26.4">
      <c r="A29" s="202" t="s">
        <v>2464</v>
      </c>
      <c r="B29" s="157">
        <v>0.249</v>
      </c>
      <c r="C29" s="92">
        <f>B29*'Summary Month Ahead'!$E$13</f>
        <v>0</v>
      </c>
      <c r="D29" s="50">
        <f>E28+E21</f>
        <v>0</v>
      </c>
      <c r="E29" s="238">
        <f>IF(D29&lt;=C29,D29,C29)</f>
        <v>0</v>
      </c>
      <c r="F29" s="239" t="e">
        <f>E29/'Summary Month Ahead'!$E$13</f>
        <v>#DIV/0!</v>
      </c>
      <c r="G29" s="219" t="str">
        <f>IF(C29-D29&gt;=0,ROUND(C29-D29,2)  &amp; " MW" &amp; "  Under Max",ROUND(D29-C29,2) &amp;  " MW" &amp; "  Over Max")</f>
        <v>0 MW  Under Max</v>
      </c>
      <c r="H29" s="66"/>
      <c r="I29" s="66"/>
      <c r="J29" s="66"/>
      <c r="K29" s="66"/>
      <c r="L29" s="66"/>
      <c r="M29" s="66"/>
      <c r="N29" s="66"/>
      <c r="O29" s="66"/>
      <c r="P29" s="66"/>
      <c r="Q29" s="66"/>
      <c r="R29" s="66"/>
      <c r="S29" s="66"/>
      <c r="T29" s="66"/>
      <c r="U29" s="66"/>
      <c r="V29" s="66"/>
      <c r="W29" s="66"/>
      <c r="X29" s="66"/>
      <c r="Y29" s="66"/>
      <c r="Z29" s="66"/>
    </row>
    <row r="30" spans="1:26" s="52" customFormat="1" ht="32.25" customHeight="1">
      <c r="A30" s="202" t="s">
        <v>2465</v>
      </c>
      <c r="B30" s="157">
        <v>0.34799999999999998</v>
      </c>
      <c r="C30" s="92">
        <f>B30*'Summary Month Ahead'!$E$13</f>
        <v>0</v>
      </c>
      <c r="D30" s="50">
        <f>E29+F21</f>
        <v>0</v>
      </c>
      <c r="E30" s="238">
        <f>IF(D30&lt;=C30,D30,C30)</f>
        <v>0</v>
      </c>
      <c r="F30" s="239" t="e">
        <f>E30/'Summary Month Ahead'!$E$13</f>
        <v>#DIV/0!</v>
      </c>
      <c r="G30" s="219" t="str">
        <f>IF(C30-D30&gt;=0,ROUND(C30-D30,2)  &amp; " MW" &amp; "  Under Max",ROUND(D30-C30,2) &amp;  " MW" &amp; "  Over Max")</f>
        <v>0 MW  Under Max</v>
      </c>
      <c r="H30" s="66"/>
      <c r="I30" s="66"/>
      <c r="J30" s="66"/>
      <c r="K30" s="66"/>
      <c r="L30" s="66"/>
      <c r="M30" s="66"/>
      <c r="N30" s="66"/>
      <c r="O30" s="66"/>
      <c r="P30" s="66"/>
      <c r="Q30" s="66"/>
      <c r="R30" s="66"/>
      <c r="S30" s="66"/>
      <c r="T30" s="66"/>
      <c r="U30" s="66"/>
      <c r="V30" s="66"/>
      <c r="W30" s="66"/>
      <c r="X30" s="66"/>
      <c r="Y30" s="66"/>
      <c r="Z30" s="66"/>
    </row>
    <row r="31" spans="1:26" s="52" customFormat="1" ht="30" customHeight="1">
      <c r="A31" s="202" t="s">
        <v>550</v>
      </c>
      <c r="B31" s="378" t="s">
        <v>218</v>
      </c>
      <c r="C31" s="379" t="s">
        <v>218</v>
      </c>
      <c r="D31" s="50">
        <f>E30+G21</f>
        <v>0</v>
      </c>
      <c r="E31" s="238">
        <f>E30+G21</f>
        <v>0</v>
      </c>
      <c r="F31" s="239" t="e">
        <f>E31/'Summary Month Ahead'!$E$13</f>
        <v>#DIV/0!</v>
      </c>
      <c r="G31" s="380" t="str">
        <f>IF(E31&gt;=E14,"Compliant","Non-Compliant")</f>
        <v>Compliant</v>
      </c>
      <c r="H31" s="66"/>
      <c r="I31" s="66"/>
      <c r="J31" s="66"/>
      <c r="K31" s="66"/>
      <c r="L31" s="66"/>
      <c r="M31" s="66"/>
      <c r="N31" s="66"/>
      <c r="O31" s="66"/>
      <c r="P31" s="66"/>
      <c r="Q31" s="66"/>
      <c r="R31" s="66"/>
      <c r="S31" s="66"/>
      <c r="T31" s="66"/>
      <c r="U31" s="66"/>
      <c r="V31" s="66"/>
      <c r="W31" s="66"/>
      <c r="X31" s="66"/>
      <c r="Y31" s="66"/>
      <c r="Z31" s="66"/>
    </row>
    <row r="32" spans="1:26" s="162" customFormat="1" ht="27.45" customHeight="1" thickBot="1">
      <c r="A32" s="381" t="s">
        <v>2292</v>
      </c>
      <c r="B32" s="382">
        <v>0.56100000000000005</v>
      </c>
      <c r="C32" s="377">
        <f>B32*$E$14</f>
        <v>0</v>
      </c>
      <c r="D32" s="383">
        <f>ROUND(SUMIFS(I_Phys_Res_Import_RA_Res!$D:$D, I_Phys_Res_Import_RA_Res!$F:$F,4, I_Phys_Res_Import_RA_Res!$G:$G, "Y")+ SUMIFS(II_Construc!$D:$D, II_Construc!$E:$E,4, II_Construc!$F:$F, "Y"),2)</f>
        <v>0</v>
      </c>
      <c r="E32" s="242">
        <f>D32</f>
        <v>0</v>
      </c>
      <c r="F32" s="243" t="e">
        <f>E32/$E$14</f>
        <v>#DIV/0!</v>
      </c>
      <c r="G32" s="384" t="str">
        <f>IF(C32-D32&gt;=0,ROUND(C32-D32,2)  &amp; " MW" &amp; "  Under Min",ROUND(D32-C32,2) &amp;  " MW" &amp; "  Over Min")</f>
        <v>0 MW  Under Min</v>
      </c>
      <c r="H32" s="376"/>
      <c r="I32" s="376"/>
      <c r="J32" s="376"/>
      <c r="K32" s="376"/>
      <c r="L32" s="376"/>
      <c r="M32" s="376"/>
      <c r="N32" s="376"/>
      <c r="O32" s="376"/>
      <c r="P32" s="376"/>
      <c r="Q32" s="376"/>
      <c r="R32" s="376"/>
      <c r="S32" s="376"/>
      <c r="T32" s="376"/>
      <c r="U32" s="376"/>
      <c r="V32" s="376"/>
      <c r="W32" s="376"/>
      <c r="X32" s="376"/>
      <c r="Y32" s="376"/>
      <c r="Z32" s="376"/>
    </row>
    <row r="33" spans="1:26" ht="16.5" customHeight="1">
      <c r="A33" s="67"/>
      <c r="B33" s="68"/>
      <c r="C33" s="68"/>
      <c r="D33" s="64"/>
      <c r="E33" s="64"/>
      <c r="F33" s="64"/>
      <c r="G33" s="64"/>
      <c r="H33" s="64"/>
      <c r="I33" s="64"/>
      <c r="J33" s="64"/>
      <c r="K33" s="64"/>
      <c r="L33" s="64"/>
      <c r="M33" s="64"/>
      <c r="N33" s="64"/>
      <c r="O33" s="64"/>
      <c r="P33" s="64"/>
      <c r="Q33" s="64"/>
      <c r="R33" s="64"/>
      <c r="S33" s="64"/>
      <c r="T33" s="64"/>
      <c r="U33" s="64"/>
      <c r="V33" s="64"/>
      <c r="W33" s="64"/>
      <c r="X33" s="64"/>
      <c r="Y33" s="64"/>
      <c r="Z33" s="64"/>
    </row>
    <row r="34" spans="1:26" ht="15.6" thickBot="1">
      <c r="A34" s="64"/>
      <c r="B34" s="64"/>
      <c r="C34" s="64"/>
      <c r="D34" s="64"/>
      <c r="E34" s="91"/>
      <c r="F34" s="64"/>
      <c r="G34" s="64"/>
      <c r="H34" s="64"/>
      <c r="I34" s="64"/>
      <c r="J34" s="64"/>
      <c r="K34" s="64"/>
      <c r="L34" s="64"/>
      <c r="M34" s="64"/>
      <c r="N34" s="64"/>
      <c r="O34" s="64"/>
      <c r="P34" s="64"/>
      <c r="Q34" s="64"/>
      <c r="R34" s="64"/>
      <c r="S34" s="64"/>
      <c r="T34" s="64"/>
      <c r="U34" s="64"/>
      <c r="V34" s="64"/>
      <c r="W34" s="64"/>
      <c r="X34" s="64"/>
      <c r="Y34" s="64"/>
      <c r="Z34" s="64"/>
    </row>
    <row r="35" spans="1:26" ht="38.25" customHeight="1">
      <c r="A35" s="421" t="s">
        <v>2115</v>
      </c>
      <c r="B35" s="422"/>
      <c r="C35" s="422"/>
      <c r="D35" s="422"/>
      <c r="E35" s="422"/>
      <c r="F35" s="423"/>
      <c r="G35" s="64"/>
      <c r="H35" s="64"/>
      <c r="I35" s="64"/>
      <c r="J35" s="64"/>
      <c r="K35" s="64"/>
      <c r="L35" s="64"/>
      <c r="M35" s="64"/>
      <c r="N35" s="64"/>
      <c r="O35" s="64"/>
      <c r="P35" s="64"/>
      <c r="Q35" s="64"/>
      <c r="R35" s="64"/>
      <c r="S35" s="64"/>
      <c r="T35" s="64"/>
      <c r="U35" s="64"/>
      <c r="V35" s="64"/>
      <c r="W35" s="64"/>
      <c r="X35" s="64"/>
      <c r="Y35" s="64"/>
      <c r="Z35" s="64"/>
    </row>
    <row r="36" spans="1:26" ht="85.5" customHeight="1">
      <c r="A36" s="55" t="s">
        <v>350</v>
      </c>
      <c r="B36" s="55" t="s">
        <v>7</v>
      </c>
      <c r="C36" s="55" t="s">
        <v>6</v>
      </c>
      <c r="D36" s="55" t="s">
        <v>62</v>
      </c>
      <c r="E36" s="55" t="s">
        <v>351</v>
      </c>
      <c r="F36" s="245" t="s">
        <v>713</v>
      </c>
      <c r="G36" s="71"/>
      <c r="H36" s="64"/>
      <c r="I36" s="64"/>
      <c r="J36" s="64"/>
      <c r="K36" s="64"/>
      <c r="L36" s="64"/>
      <c r="M36" s="64"/>
      <c r="N36" s="64"/>
      <c r="O36" s="64"/>
      <c r="P36" s="64"/>
      <c r="Q36" s="64"/>
      <c r="R36" s="64"/>
      <c r="S36" s="64"/>
      <c r="T36" s="64"/>
      <c r="U36" s="64"/>
      <c r="V36" s="64"/>
      <c r="W36" s="64"/>
      <c r="X36" s="64"/>
      <c r="Y36" s="64"/>
      <c r="Z36" s="64"/>
    </row>
    <row r="37" spans="1:26" ht="36.75" customHeight="1">
      <c r="A37" s="212" t="s">
        <v>726</v>
      </c>
      <c r="B37" s="171">
        <f>$F$12</f>
        <v>0</v>
      </c>
      <c r="C37" s="56">
        <f>I_Phys_Res_Import_RA_Res!$O$4+II_Construc!L4++ROUND(SUMIFS(III_Demand_Response!$D:$D, III_Demand_Response!$F:$F,"DR",III_Demand_Response!$G:$G, "N",III_Demand_Response!$M:$M,"North") *1.09+III_Demand_Response!S13*1.09,2)</f>
        <v>0</v>
      </c>
      <c r="D37" s="56">
        <f>IF(B37&gt;C37,ROUND(B37-C37,2),0)</f>
        <v>0</v>
      </c>
      <c r="E37" s="171">
        <v>0</v>
      </c>
      <c r="F37" s="210" t="str">
        <f>IF(D37&gt;E37,ROUND(D37-E37,2) &amp; " MW Over Path Constraint",ROUND(C37+E37-B37,1)&amp; " MW Under Path Constraint")</f>
        <v>0 MW Under Path Constraint</v>
      </c>
      <c r="G37" s="64"/>
      <c r="H37" s="64"/>
      <c r="I37" s="64"/>
      <c r="J37" s="64"/>
      <c r="K37" s="64"/>
      <c r="L37" s="64"/>
      <c r="M37" s="64"/>
      <c r="N37" s="64"/>
      <c r="O37" s="64"/>
      <c r="P37" s="64"/>
      <c r="Q37" s="64"/>
      <c r="R37" s="64"/>
      <c r="S37" s="64"/>
      <c r="T37" s="64"/>
      <c r="U37" s="64"/>
      <c r="V37" s="64"/>
      <c r="W37" s="64"/>
      <c r="X37" s="64"/>
      <c r="Y37" s="64"/>
      <c r="Z37" s="64"/>
    </row>
    <row r="38" spans="1:26" ht="49.5" customHeight="1" thickBot="1">
      <c r="A38" s="226" t="s">
        <v>725</v>
      </c>
      <c r="B38" s="203">
        <f>$E$12</f>
        <v>0</v>
      </c>
      <c r="C38" s="204">
        <f>I_Phys_Res_Import_RA_Res!$P$4+II_Construc!M4+ROUND(SUMIFS(III_Demand_Response!$D:$D, III_Demand_Response!$F:$F,"DR",III_Demand_Response!$G:$G, "N",III_Demand_Response!$M:$M,"South") *1.09+III_Demand_Response!U8*1.09+III_Demand_Response!W6*1.09,2)</f>
        <v>0</v>
      </c>
      <c r="D38" s="204">
        <f>IF(B38&gt;C38,ROUND(B38-C38,2),0)</f>
        <v>0</v>
      </c>
      <c r="E38" s="203">
        <v>0</v>
      </c>
      <c r="F38" s="211" t="str">
        <f>IF(D38&gt;E38,ROUND(D38-E38,2) &amp; " MW Over Path Constraint",ROUND(C38+E38-B38,1)&amp; " MW Under Path Constraint")</f>
        <v>0 MW Under Path Constraint</v>
      </c>
      <c r="G38" s="64"/>
      <c r="H38" s="64"/>
      <c r="I38" s="64"/>
      <c r="J38" s="64"/>
      <c r="K38" s="64"/>
      <c r="L38" s="64"/>
      <c r="M38" s="64"/>
      <c r="N38" s="64"/>
      <c r="O38" s="64"/>
      <c r="P38" s="64"/>
      <c r="Q38" s="64"/>
      <c r="R38" s="64"/>
      <c r="S38" s="64"/>
      <c r="T38" s="64"/>
      <c r="U38" s="64"/>
      <c r="V38" s="64"/>
      <c r="W38" s="64"/>
      <c r="X38" s="64"/>
      <c r="Y38" s="64"/>
      <c r="Z38" s="64"/>
    </row>
    <row r="39" spans="1:26">
      <c r="A39" s="72"/>
      <c r="B39" s="72"/>
      <c r="C39" s="72"/>
      <c r="D39" s="72"/>
      <c r="E39" s="72"/>
      <c r="F39" s="72"/>
      <c r="G39" s="64"/>
      <c r="H39" s="64"/>
      <c r="I39" s="64"/>
      <c r="J39" s="64"/>
      <c r="K39" s="64"/>
      <c r="L39" s="64"/>
      <c r="M39" s="64"/>
      <c r="N39" s="64"/>
      <c r="O39" s="64"/>
      <c r="P39" s="64"/>
      <c r="Q39" s="64"/>
      <c r="R39" s="64"/>
      <c r="S39" s="64"/>
      <c r="T39" s="64"/>
      <c r="U39" s="64"/>
      <c r="V39" s="64"/>
      <c r="W39" s="64"/>
      <c r="X39" s="64"/>
      <c r="Y39" s="64"/>
      <c r="Z39" s="64"/>
    </row>
    <row r="41" spans="1:26" ht="34.5" customHeight="1">
      <c r="A41" s="413"/>
      <c r="B41" s="414"/>
      <c r="C41" s="414"/>
      <c r="D41" s="414"/>
      <c r="E41" s="175"/>
    </row>
  </sheetData>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2">
    <mergeCell ref="A1:F1"/>
    <mergeCell ref="A15:F15"/>
    <mergeCell ref="A9:D9"/>
    <mergeCell ref="A6:D6"/>
    <mergeCell ref="A3:F3"/>
    <mergeCell ref="A7:D7"/>
    <mergeCell ref="A4:D4"/>
    <mergeCell ref="E4:F4"/>
    <mergeCell ref="A14:D14"/>
    <mergeCell ref="A10:D10"/>
    <mergeCell ref="A2:F2"/>
    <mergeCell ref="E14:F14"/>
    <mergeCell ref="A11:D11"/>
    <mergeCell ref="A12:D12"/>
    <mergeCell ref="A8:D8"/>
    <mergeCell ref="A13:D13"/>
    <mergeCell ref="A41:D41"/>
    <mergeCell ref="A16:G16"/>
    <mergeCell ref="A5:D5"/>
    <mergeCell ref="A24:G24"/>
    <mergeCell ref="A35:F35"/>
    <mergeCell ref="E13:F13"/>
  </mergeCells>
  <phoneticPr fontId="7" type="noConversion"/>
  <conditionalFormatting sqref="G31">
    <cfRule type="cellIs" dxfId="57" priority="11" operator="equal">
      <formula>"Compliant"</formula>
    </cfRule>
    <cfRule type="cellIs" dxfId="56" priority="12" operator="equal">
      <formula>"Non-Compliant"</formula>
    </cfRule>
  </conditionalFormatting>
  <conditionalFormatting sqref="G28:G30">
    <cfRule type="expression" dxfId="55" priority="9">
      <formula>NOT(ISERROR(SEARCH("Over Max",G28)))</formula>
    </cfRule>
    <cfRule type="expression" dxfId="54" priority="10">
      <formula>NOT(ISERROR(SEARCH("Under Max",G28)))</formula>
    </cfRule>
  </conditionalFormatting>
  <conditionalFormatting sqref="F37:F38">
    <cfRule type="expression" dxfId="53" priority="5">
      <formula>NOT(ISERROR(SEARCH("Over",F37)))</formula>
    </cfRule>
    <cfRule type="expression" dxfId="52" priority="6">
      <formula>NOT(ISERROR(SEARCH("Under",F37)))</formula>
    </cfRule>
  </conditionalFormatting>
  <conditionalFormatting sqref="G27">
    <cfRule type="expression" dxfId="51" priority="3">
      <formula>NOT(ISERROR(SEARCH("Over Max",G27)))</formula>
    </cfRule>
    <cfRule type="expression" dxfId="50" priority="4">
      <formula>NOT(ISERROR(SEARCH("Under Max",G27)))</formula>
    </cfRule>
  </conditionalFormatting>
  <conditionalFormatting sqref="G32">
    <cfRule type="expression" dxfId="49" priority="1">
      <formula>NOT(ISERROR(SEARCH("Over Max",G32)))</formula>
    </cfRule>
    <cfRule type="expression" dxfId="48" priority="2">
      <formula>NOT(ISERROR(SEARCH("Under Max",G32)))</formula>
    </cfRule>
  </conditionalFormatting>
  <pageMargins left="0.75" right="0.75" top="1" bottom="1" header="0.5" footer="0.5"/>
  <pageSetup scale="66" orientation="portrait" r:id="rId1"/>
  <headerFooter alignWithMargins="0">
    <oddFooter>&amp;CPage &amp;P</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42"/>
  </sheetPr>
  <dimension ref="A1:IV62"/>
  <sheetViews>
    <sheetView showGridLines="0" zoomScale="85" zoomScaleNormal="85" zoomScaleSheetLayoutView="115" zoomScalePageLayoutView="84" workbookViewId="0">
      <selection activeCell="B58" sqref="B58"/>
    </sheetView>
  </sheetViews>
  <sheetFormatPr defaultColWidth="8.77734375" defaultRowHeight="15"/>
  <cols>
    <col min="1" max="1" width="43.33203125" style="27" customWidth="1"/>
    <col min="2" max="2" width="17.109375" style="27" customWidth="1"/>
    <col min="3" max="3" width="14.109375" style="27" customWidth="1"/>
    <col min="4" max="4" width="14.77734375" style="27" customWidth="1"/>
    <col min="5" max="5" width="19" style="27" customWidth="1"/>
    <col min="6" max="6" width="15" style="27" customWidth="1"/>
    <col min="7" max="7" width="19.77734375" style="27" customWidth="1"/>
    <col min="8" max="9" width="15.6640625" style="27" customWidth="1"/>
    <col min="10" max="10" width="11.33203125" style="27" bestFit="1" customWidth="1"/>
    <col min="11" max="11" width="10.33203125" style="27" bestFit="1" customWidth="1"/>
    <col min="12" max="12" width="10.77734375" style="27" bestFit="1" customWidth="1"/>
    <col min="13" max="13" width="8.77734375" style="27"/>
    <col min="14" max="14" width="15.109375" style="27" bestFit="1" customWidth="1"/>
    <col min="15" max="15" width="8.77734375" style="27"/>
    <col min="16" max="16" width="18.33203125" style="27" bestFit="1" customWidth="1"/>
    <col min="17" max="16384" width="8.77734375" style="27"/>
  </cols>
  <sheetData>
    <row r="1" spans="1:256" ht="15.6">
      <c r="A1" s="26" t="s">
        <v>395</v>
      </c>
    </row>
    <row r="2" spans="1:256" ht="21.75" customHeight="1" thickBot="1">
      <c r="A2" s="455"/>
      <c r="B2" s="443"/>
      <c r="C2" s="443"/>
      <c r="D2" s="443"/>
      <c r="E2" s="443"/>
      <c r="F2" s="443"/>
    </row>
    <row r="3" spans="1:256" ht="27" customHeight="1">
      <c r="A3" s="456" t="s">
        <v>75</v>
      </c>
      <c r="B3" s="457"/>
      <c r="C3" s="457"/>
      <c r="D3" s="457"/>
      <c r="E3" s="457"/>
      <c r="F3" s="457"/>
      <c r="G3" s="197" t="s">
        <v>157</v>
      </c>
      <c r="H3" s="29"/>
      <c r="I3" s="28"/>
    </row>
    <row r="4" spans="1:256" s="25" customFormat="1" ht="18.75" customHeight="1">
      <c r="A4" s="458" t="s">
        <v>224</v>
      </c>
      <c r="B4" s="432"/>
      <c r="C4" s="432"/>
      <c r="D4" s="432"/>
      <c r="E4" s="439">
        <f>Certification!B3</f>
        <v>45139</v>
      </c>
      <c r="F4" s="440"/>
      <c r="G4" s="198" t="s">
        <v>158</v>
      </c>
      <c r="H4" s="30"/>
      <c r="I4" s="31"/>
    </row>
    <row r="5" spans="1:256">
      <c r="A5" s="459" t="s">
        <v>151</v>
      </c>
      <c r="B5" s="417"/>
      <c r="C5" s="417"/>
      <c r="D5" s="417"/>
      <c r="E5" s="160" t="s">
        <v>349</v>
      </c>
      <c r="F5" s="224" t="s">
        <v>348</v>
      </c>
      <c r="G5" s="199" t="s">
        <v>350</v>
      </c>
    </row>
    <row r="6" spans="1:256" s="25" customFormat="1" ht="29.25" customHeight="1">
      <c r="A6" s="458" t="s">
        <v>59</v>
      </c>
      <c r="B6" s="433"/>
      <c r="C6" s="433"/>
      <c r="D6" s="433"/>
      <c r="E6" s="276">
        <f>'Summary Year Ahead'!E6+HLOOKUP($E$4,'LSE Allocations'!$D$120:$O$123,2,FALSE)</f>
        <v>0</v>
      </c>
      <c r="F6" s="277">
        <v>0</v>
      </c>
      <c r="G6" s="198" t="s">
        <v>341</v>
      </c>
      <c r="H6" s="30"/>
      <c r="I6" s="31"/>
    </row>
    <row r="7" spans="1:256" s="25" customFormat="1" ht="29.25" customHeight="1">
      <c r="A7" s="458" t="s">
        <v>60</v>
      </c>
      <c r="B7" s="433"/>
      <c r="C7" s="433"/>
      <c r="D7" s="433"/>
      <c r="E7" s="276">
        <f>'Summary Year Ahead'!E7+HLOOKUP($E$4,'LSE Allocations'!$D$120:$O$123,3,FALSE)</f>
        <v>0</v>
      </c>
      <c r="F7" s="277">
        <v>0</v>
      </c>
      <c r="G7" s="198" t="s">
        <v>342</v>
      </c>
      <c r="H7" s="30"/>
      <c r="I7" s="31"/>
    </row>
    <row r="8" spans="1:256" s="25" customFormat="1" ht="29.25" customHeight="1">
      <c r="A8" s="458" t="s">
        <v>61</v>
      </c>
      <c r="B8" s="433"/>
      <c r="C8" s="433"/>
      <c r="D8" s="433"/>
      <c r="E8" s="278">
        <v>0</v>
      </c>
      <c r="F8" s="279">
        <f>'Summary Year Ahead'!F8+HLOOKUP($E$4,'LSE Allocations'!$D$120:$O$123,4,FALSE)</f>
        <v>0</v>
      </c>
      <c r="G8" s="198" t="s">
        <v>343</v>
      </c>
      <c r="H8" s="30"/>
      <c r="I8" s="31"/>
    </row>
    <row r="9" spans="1:256" s="25" customFormat="1" ht="18" customHeight="1">
      <c r="A9" s="466" t="s">
        <v>2475</v>
      </c>
      <c r="B9" s="433"/>
      <c r="C9" s="433"/>
      <c r="D9" s="433"/>
      <c r="E9" s="278">
        <f>SUM(E6:E8)*1.16</f>
        <v>0</v>
      </c>
      <c r="F9" s="280">
        <f>SUM(F6:F8)*1.16</f>
        <v>0</v>
      </c>
      <c r="G9" s="198" t="s">
        <v>152</v>
      </c>
      <c r="H9" s="30"/>
      <c r="I9" s="31"/>
    </row>
    <row r="10" spans="1:256" s="25" customFormat="1" ht="22.5" customHeight="1">
      <c r="A10" s="466" t="s">
        <v>2336</v>
      </c>
      <c r="B10" s="433"/>
      <c r="C10" s="433"/>
      <c r="D10" s="433"/>
      <c r="E10" s="276">
        <f>HLOOKUP($E$4,'LSE Allocations'!$D$167:$O$175,2, FALSE)+HLOOKUP($E$4,'LSE Allocations'!$D$167:$O$175,5, FALSE)+HLOOKUP($E$4,'LSE Allocations'!$D$167:$O$175,8, FALSE)+HLOOKUP($E$4,'LSE Allocations'!$D$167:$O$175,9, FALSE)+HLOOKUP($E$4,'LSE Allocations'!$D$179:$O$181,2, FALSE)</f>
        <v>0</v>
      </c>
      <c r="F10" s="279">
        <f>HLOOKUP($E$4,'LSE Allocations'!$D$167:$O$175,3, FALSE)+HLOOKUP($E$4,'LSE Allocations'!$D$167:$O$175,4, FALSE)+HLOOKUP($E$4,'LSE Allocations'!$D$167:$O$175, 7, FALSE)+HLOOKUP($E$4,'LSE Allocations'!$D$179:$O$181,3, FALSE)</f>
        <v>0</v>
      </c>
      <c r="G10" s="198" t="s">
        <v>594</v>
      </c>
      <c r="H10" s="30"/>
      <c r="I10" s="31"/>
    </row>
    <row r="11" spans="1:256" s="25" customFormat="1" ht="30" customHeight="1">
      <c r="A11" s="466" t="s">
        <v>975</v>
      </c>
      <c r="B11" s="441"/>
      <c r="C11" s="441"/>
      <c r="D11" s="441"/>
      <c r="E11" s="281">
        <f>ROUND(E9-E10,0)</f>
        <v>0</v>
      </c>
      <c r="F11" s="282">
        <f>ROUND(F9-F10,0)</f>
        <v>0</v>
      </c>
      <c r="G11" s="200" t="s">
        <v>344</v>
      </c>
      <c r="H11" s="30"/>
      <c r="I11" s="31"/>
    </row>
    <row r="12" spans="1:256" s="25" customFormat="1" ht="30" customHeight="1">
      <c r="A12" s="446" t="s">
        <v>2335</v>
      </c>
      <c r="B12" s="447"/>
      <c r="C12" s="447"/>
      <c r="D12" s="448"/>
      <c r="E12" s="424">
        <f>HLOOKUP($E$4, 'LSE Allocations'!$D$167:$O$175, 6, FALSE)</f>
        <v>0</v>
      </c>
      <c r="F12" s="425"/>
      <c r="G12" s="198" t="s">
        <v>2334</v>
      </c>
      <c r="H12" s="30"/>
      <c r="I12" s="31"/>
    </row>
    <row r="13" spans="1:256" s="25" customFormat="1" ht="21.75" customHeight="1">
      <c r="A13" s="466" t="s">
        <v>153</v>
      </c>
      <c r="B13" s="433"/>
      <c r="C13" s="433"/>
      <c r="D13" s="433"/>
      <c r="E13" s="444">
        <f>E11+F11-E12</f>
        <v>0</v>
      </c>
      <c r="F13" s="445"/>
      <c r="G13" s="200" t="s">
        <v>153</v>
      </c>
      <c r="H13" s="30"/>
      <c r="I13" s="31"/>
    </row>
    <row r="14" spans="1:256" s="25" customFormat="1" ht="21" customHeight="1" thickBot="1">
      <c r="A14" s="34"/>
      <c r="B14" s="35"/>
      <c r="C14" s="35"/>
      <c r="D14" s="35"/>
      <c r="E14" s="34"/>
      <c r="F14" s="35"/>
      <c r="G14" s="35"/>
      <c r="H14" s="29"/>
      <c r="I14" s="34"/>
      <c r="J14" s="35"/>
      <c r="K14" s="35"/>
      <c r="L14" s="35"/>
      <c r="M14" s="34"/>
      <c r="N14" s="35"/>
      <c r="O14" s="35"/>
      <c r="P14" s="35"/>
      <c r="Q14" s="34"/>
      <c r="R14" s="35"/>
      <c r="S14" s="35"/>
      <c r="T14" s="35"/>
      <c r="U14" s="34"/>
      <c r="V14" s="35"/>
      <c r="W14" s="35"/>
      <c r="X14" s="35"/>
      <c r="Y14" s="34"/>
      <c r="Z14" s="35"/>
      <c r="AA14" s="35"/>
      <c r="AB14" s="35"/>
      <c r="AC14" s="34"/>
      <c r="AD14" s="35"/>
      <c r="AE14" s="35"/>
      <c r="AF14" s="35"/>
      <c r="AG14" s="34"/>
      <c r="AH14" s="35"/>
      <c r="AI14" s="35"/>
      <c r="AJ14" s="35"/>
      <c r="AK14" s="34"/>
      <c r="AL14" s="35"/>
      <c r="AM14" s="35"/>
      <c r="AN14" s="35"/>
      <c r="AO14" s="34"/>
      <c r="AP14" s="35"/>
      <c r="AQ14" s="35"/>
      <c r="AR14" s="35"/>
      <c r="AS14" s="34"/>
      <c r="AT14" s="35"/>
      <c r="AU14" s="35"/>
      <c r="AV14" s="35"/>
      <c r="AW14" s="34"/>
      <c r="AX14" s="35"/>
      <c r="AY14" s="35"/>
      <c r="AZ14" s="35"/>
      <c r="BA14" s="34"/>
      <c r="BB14" s="35"/>
      <c r="BC14" s="35"/>
      <c r="BD14" s="35"/>
      <c r="BE14" s="34"/>
      <c r="BF14" s="35"/>
      <c r="BG14" s="35"/>
      <c r="BH14" s="35"/>
      <c r="BI14" s="34"/>
      <c r="BJ14" s="35"/>
      <c r="BK14" s="35"/>
      <c r="BL14" s="35"/>
      <c r="BM14" s="34"/>
      <c r="BN14" s="35"/>
      <c r="BO14" s="35"/>
      <c r="BP14" s="35"/>
      <c r="BQ14" s="34"/>
      <c r="BR14" s="35"/>
      <c r="BS14" s="35"/>
      <c r="BT14" s="35"/>
      <c r="BU14" s="34"/>
      <c r="BV14" s="35"/>
      <c r="BW14" s="35"/>
      <c r="BX14" s="35"/>
      <c r="BY14" s="34"/>
      <c r="BZ14" s="35"/>
      <c r="CA14" s="35"/>
      <c r="CB14" s="35"/>
      <c r="CC14" s="34"/>
      <c r="CD14" s="35"/>
      <c r="CE14" s="35"/>
      <c r="CF14" s="35"/>
      <c r="CG14" s="34"/>
      <c r="CH14" s="35"/>
      <c r="CI14" s="35"/>
      <c r="CJ14" s="35"/>
      <c r="CK14" s="34"/>
      <c r="CL14" s="35"/>
      <c r="CM14" s="35"/>
      <c r="CN14" s="35"/>
      <c r="CO14" s="34"/>
      <c r="CP14" s="35"/>
      <c r="CQ14" s="35"/>
      <c r="CR14" s="35"/>
      <c r="CS14" s="34"/>
      <c r="CT14" s="35"/>
      <c r="CU14" s="35"/>
      <c r="CV14" s="35"/>
      <c r="CW14" s="34"/>
      <c r="CX14" s="35"/>
      <c r="CY14" s="35"/>
      <c r="CZ14" s="35"/>
      <c r="DA14" s="34"/>
      <c r="DB14" s="35"/>
      <c r="DC14" s="35"/>
      <c r="DD14" s="35"/>
      <c r="DE14" s="34"/>
      <c r="DF14" s="35"/>
      <c r="DG14" s="35"/>
      <c r="DH14" s="35"/>
      <c r="DI14" s="34"/>
      <c r="DJ14" s="35"/>
      <c r="DK14" s="35"/>
      <c r="DL14" s="35"/>
      <c r="DM14" s="34"/>
      <c r="DN14" s="35"/>
      <c r="DO14" s="35"/>
      <c r="DP14" s="35"/>
      <c r="DQ14" s="34"/>
      <c r="DR14" s="35"/>
      <c r="DS14" s="35"/>
      <c r="DT14" s="35"/>
      <c r="DU14" s="34"/>
      <c r="DV14" s="35"/>
      <c r="DW14" s="35"/>
      <c r="DX14" s="35"/>
      <c r="DY14" s="34"/>
      <c r="DZ14" s="35"/>
      <c r="EA14" s="35"/>
      <c r="EB14" s="35"/>
      <c r="EC14" s="34"/>
      <c r="ED14" s="35"/>
      <c r="EE14" s="35"/>
      <c r="EF14" s="35"/>
      <c r="EG14" s="34"/>
      <c r="EH14" s="35"/>
      <c r="EI14" s="35"/>
      <c r="EJ14" s="35"/>
      <c r="EK14" s="34"/>
      <c r="EL14" s="35"/>
      <c r="EM14" s="35"/>
      <c r="EN14" s="35"/>
      <c r="EO14" s="34"/>
      <c r="EP14" s="35"/>
      <c r="EQ14" s="35"/>
      <c r="ER14" s="35"/>
      <c r="ES14" s="34"/>
      <c r="ET14" s="35"/>
      <c r="EU14" s="35"/>
      <c r="EV14" s="35"/>
      <c r="EW14" s="34"/>
      <c r="EX14" s="35"/>
      <c r="EY14" s="35"/>
      <c r="EZ14" s="35"/>
      <c r="FA14" s="34"/>
      <c r="FB14" s="35"/>
      <c r="FC14" s="35"/>
      <c r="FD14" s="35"/>
      <c r="FE14" s="34"/>
      <c r="FF14" s="35"/>
      <c r="FG14" s="35"/>
      <c r="FH14" s="35"/>
      <c r="FI14" s="34"/>
      <c r="FJ14" s="35"/>
      <c r="FK14" s="35"/>
      <c r="FL14" s="35"/>
      <c r="FM14" s="34"/>
      <c r="FN14" s="35"/>
      <c r="FO14" s="35"/>
      <c r="FP14" s="35"/>
      <c r="FQ14" s="34"/>
      <c r="FR14" s="35"/>
      <c r="FS14" s="35"/>
      <c r="FT14" s="35"/>
      <c r="FU14" s="34"/>
      <c r="FV14" s="35"/>
      <c r="FW14" s="35"/>
      <c r="FX14" s="35"/>
      <c r="FY14" s="34"/>
      <c r="FZ14" s="35"/>
      <c r="GA14" s="35"/>
      <c r="GB14" s="35"/>
      <c r="GC14" s="34"/>
      <c r="GD14" s="35"/>
      <c r="GE14" s="35"/>
      <c r="GF14" s="35"/>
      <c r="GG14" s="34"/>
      <c r="GH14" s="35"/>
      <c r="GI14" s="35"/>
      <c r="GJ14" s="35"/>
      <c r="GK14" s="34"/>
      <c r="GL14" s="35"/>
      <c r="GM14" s="35"/>
      <c r="GN14" s="35"/>
      <c r="GO14" s="34"/>
      <c r="GP14" s="35"/>
      <c r="GQ14" s="35"/>
      <c r="GR14" s="35"/>
      <c r="GS14" s="34"/>
      <c r="GT14" s="35"/>
      <c r="GU14" s="35"/>
      <c r="GV14" s="35"/>
      <c r="GW14" s="34"/>
      <c r="GX14" s="35"/>
      <c r="GY14" s="35"/>
      <c r="GZ14" s="35"/>
      <c r="HA14" s="34"/>
      <c r="HB14" s="35"/>
      <c r="HC14" s="35"/>
      <c r="HD14" s="35"/>
      <c r="HE14" s="34"/>
      <c r="HF14" s="35"/>
      <c r="HG14" s="35"/>
      <c r="HH14" s="35"/>
      <c r="HI14" s="34"/>
      <c r="HJ14" s="35"/>
      <c r="HK14" s="35"/>
      <c r="HL14" s="35"/>
      <c r="HM14" s="34"/>
      <c r="HN14" s="35"/>
      <c r="HO14" s="35"/>
      <c r="HP14" s="35"/>
      <c r="HQ14" s="34"/>
      <c r="HR14" s="35"/>
      <c r="HS14" s="35"/>
      <c r="HT14" s="35"/>
      <c r="HU14" s="34"/>
      <c r="HV14" s="35"/>
      <c r="HW14" s="35"/>
      <c r="HX14" s="35"/>
      <c r="HY14" s="34"/>
      <c r="HZ14" s="35"/>
      <c r="IA14" s="35"/>
      <c r="IB14" s="35"/>
      <c r="IC14" s="34"/>
      <c r="ID14" s="35"/>
      <c r="IE14" s="35"/>
      <c r="IF14" s="35"/>
      <c r="IG14" s="34"/>
      <c r="IH14" s="35"/>
      <c r="II14" s="35"/>
      <c r="IJ14" s="35"/>
      <c r="IK14" s="34"/>
      <c r="IL14" s="35"/>
      <c r="IM14" s="35"/>
      <c r="IN14" s="35"/>
      <c r="IO14" s="34"/>
      <c r="IP14" s="35"/>
      <c r="IQ14" s="35"/>
      <c r="IR14" s="35"/>
      <c r="IS14" s="34"/>
      <c r="IT14" s="35"/>
      <c r="IU14" s="35"/>
      <c r="IV14" s="35"/>
    </row>
    <row r="15" spans="1:256" ht="40.5" customHeight="1" thickBot="1">
      <c r="A15" s="465" t="s">
        <v>259</v>
      </c>
      <c r="B15" s="463"/>
      <c r="C15" s="463"/>
      <c r="D15" s="463"/>
      <c r="E15" s="463"/>
      <c r="F15" s="463"/>
      <c r="G15" s="464"/>
      <c r="H15"/>
      <c r="I15" s="64"/>
      <c r="J15" s="64"/>
      <c r="K15" s="64"/>
      <c r="L15" s="64"/>
      <c r="M15" s="64"/>
      <c r="N15" s="64"/>
      <c r="O15" s="64"/>
      <c r="P15" s="64"/>
      <c r="Q15" s="64"/>
      <c r="R15" s="64"/>
      <c r="S15" s="64"/>
      <c r="T15" s="64"/>
      <c r="U15" s="64"/>
      <c r="V15" s="64"/>
      <c r="W15" s="64"/>
      <c r="X15" s="64"/>
      <c r="Y15" s="64"/>
      <c r="Z15" s="64"/>
      <c r="AA15" s="64"/>
    </row>
    <row r="16" spans="1:256" ht="39.6">
      <c r="A16" s="195" t="s">
        <v>714</v>
      </c>
      <c r="B16" s="149" t="s">
        <v>718</v>
      </c>
      <c r="C16" s="149" t="s">
        <v>548</v>
      </c>
      <c r="D16" s="149" t="s">
        <v>249</v>
      </c>
      <c r="E16" s="149" t="s">
        <v>250</v>
      </c>
      <c r="F16" s="149" t="s">
        <v>251</v>
      </c>
      <c r="G16" s="149" t="s">
        <v>252</v>
      </c>
      <c r="H16" s="64"/>
      <c r="I16" s="64"/>
      <c r="J16" s="64"/>
      <c r="K16" s="64"/>
      <c r="L16" s="64"/>
      <c r="M16" s="64"/>
      <c r="N16" s="64"/>
      <c r="O16" s="64"/>
      <c r="P16" s="64"/>
      <c r="Q16" s="64"/>
      <c r="R16" s="64"/>
      <c r="S16" s="64"/>
      <c r="T16" s="64"/>
      <c r="U16" s="64"/>
      <c r="V16" s="64"/>
      <c r="W16" s="64"/>
      <c r="X16" s="64"/>
      <c r="Y16" s="64"/>
      <c r="Z16" s="64"/>
    </row>
    <row r="17" spans="1:27" s="39" customFormat="1" ht="26.4">
      <c r="A17" s="220" t="s">
        <v>717</v>
      </c>
      <c r="B17" s="225">
        <f>SUM(C17:G17)</f>
        <v>0</v>
      </c>
      <c r="C17" s="41">
        <f>ROUND(SUMIFS(III_Demand_Response!$D:$D, III_Demand_Response!$F:$F,"DR",III_Demand_Response!$G:$G, "N") *1.09+III_Demand_Response!S15*1.09,2)</f>
        <v>0</v>
      </c>
      <c r="D17" s="41">
        <f>ROUND(SUMIF(I_Phys_Res_Import_RA_Res!$F:$F,1,I_Phys_Res_Import_RA_Res!$D:$D),2)</f>
        <v>0</v>
      </c>
      <c r="E17" s="41">
        <f>ROUND(SUMIF(I_Phys_Res_Import_RA_Res!$F:$F,2,I_Phys_Res_Import_RA_Res!$D:$D),2)</f>
        <v>0</v>
      </c>
      <c r="F17" s="41">
        <f>ROUND(SUMIF(I_Phys_Res_Import_RA_Res!$F:$F,3,I_Phys_Res_Import_RA_Res!$D:$D),2)</f>
        <v>0</v>
      </c>
      <c r="G17" s="41">
        <f>ROUND(SUMIF(I_Phys_Res_Import_RA_Res!$F:$F,4,I_Phys_Res_Import_RA_Res!$D:$D),2)</f>
        <v>0</v>
      </c>
      <c r="H17" s="69"/>
      <c r="I17" s="69"/>
      <c r="J17" s="69"/>
      <c r="K17" s="69"/>
      <c r="L17" s="69"/>
      <c r="M17" s="69"/>
      <c r="N17" s="69"/>
      <c r="O17" s="69"/>
      <c r="P17" s="69"/>
      <c r="Q17" s="69"/>
      <c r="R17" s="69"/>
      <c r="S17" s="69"/>
      <c r="T17" s="69"/>
      <c r="U17" s="69"/>
      <c r="V17" s="69"/>
      <c r="W17" s="69"/>
      <c r="X17" s="69"/>
      <c r="Y17" s="69"/>
      <c r="Z17" s="69"/>
    </row>
    <row r="18" spans="1:27" s="39" customFormat="1" ht="30" customHeight="1" thickBot="1">
      <c r="A18" s="257" t="s">
        <v>715</v>
      </c>
      <c r="B18" s="214" t="e">
        <f>B$17/$E$13</f>
        <v>#DIV/0!</v>
      </c>
      <c r="C18" s="214" t="e">
        <f t="shared" ref="C18:G18" si="0">C$17/$E$13</f>
        <v>#DIV/0!</v>
      </c>
      <c r="D18" s="214" t="e">
        <f t="shared" si="0"/>
        <v>#DIV/0!</v>
      </c>
      <c r="E18" s="214" t="e">
        <f t="shared" si="0"/>
        <v>#DIV/0!</v>
      </c>
      <c r="F18" s="214" t="e">
        <f t="shared" si="0"/>
        <v>#DIV/0!</v>
      </c>
      <c r="G18" s="214" t="e">
        <f t="shared" si="0"/>
        <v>#DIV/0!</v>
      </c>
      <c r="H18" s="69"/>
      <c r="I18" s="69"/>
      <c r="J18" s="69"/>
      <c r="K18" s="69"/>
      <c r="L18" s="69"/>
      <c r="M18" s="69"/>
      <c r="N18" s="69"/>
      <c r="O18" s="69"/>
      <c r="P18" s="69"/>
      <c r="Q18" s="69"/>
      <c r="R18" s="69"/>
      <c r="S18" s="69"/>
      <c r="T18" s="69"/>
      <c r="U18" s="69"/>
      <c r="V18" s="69"/>
      <c r="W18" s="69"/>
      <c r="X18" s="69"/>
      <c r="Y18" s="69"/>
      <c r="Z18" s="69"/>
    </row>
    <row r="19" spans="1:27" ht="21.75" customHeight="1" thickBot="1">
      <c r="A19" s="45" t="s">
        <v>76</v>
      </c>
      <c r="B19" s="46"/>
      <c r="C19" s="46"/>
      <c r="D19" s="46"/>
      <c r="E19" s="46"/>
      <c r="F19" s="46"/>
      <c r="G19" s="46"/>
    </row>
    <row r="20" spans="1:27" ht="54" customHeight="1">
      <c r="A20" s="450" t="s">
        <v>716</v>
      </c>
      <c r="B20" s="451"/>
      <c r="C20" s="451"/>
      <c r="D20" s="451"/>
      <c r="E20" s="451"/>
      <c r="F20" s="451"/>
      <c r="G20" s="452"/>
      <c r="H20" s="216"/>
      <c r="I20" s="64"/>
      <c r="J20" s="185"/>
      <c r="K20" s="449"/>
      <c r="L20" s="449"/>
      <c r="M20" s="449"/>
      <c r="N20" s="449"/>
      <c r="O20" s="449"/>
      <c r="P20" s="449"/>
      <c r="Q20" s="64"/>
      <c r="R20" s="64"/>
      <c r="S20" s="64"/>
      <c r="T20" s="64"/>
      <c r="U20" s="64"/>
      <c r="V20" s="64"/>
      <c r="W20" s="64"/>
      <c r="X20" s="64"/>
      <c r="Y20" s="64"/>
      <c r="Z20" s="64"/>
      <c r="AA20" s="64"/>
    </row>
    <row r="21" spans="1:27" s="47" customFormat="1" ht="126.75" customHeight="1">
      <c r="A21" s="201" t="s">
        <v>258</v>
      </c>
      <c r="B21" s="37" t="s">
        <v>156</v>
      </c>
      <c r="C21" s="149" t="s">
        <v>979</v>
      </c>
      <c r="D21" s="285" t="s">
        <v>780</v>
      </c>
      <c r="E21" s="235" t="s">
        <v>217</v>
      </c>
      <c r="F21" s="286" t="s">
        <v>782</v>
      </c>
      <c r="G21" s="221" t="s">
        <v>712</v>
      </c>
      <c r="H21" s="70"/>
      <c r="I21" s="185"/>
      <c r="J21" s="186"/>
      <c r="K21" s="186"/>
      <c r="L21" s="186"/>
      <c r="M21" s="186"/>
      <c r="N21" s="186"/>
      <c r="O21" s="186"/>
      <c r="P21" s="70"/>
      <c r="Q21" s="70"/>
      <c r="R21" s="70"/>
      <c r="S21" s="70"/>
      <c r="T21" s="70"/>
      <c r="U21" s="70"/>
      <c r="V21" s="70"/>
      <c r="W21" s="70"/>
      <c r="X21" s="70"/>
      <c r="Y21" s="70"/>
      <c r="Z21" s="70"/>
    </row>
    <row r="22" spans="1:27" s="47" customFormat="1" ht="29.25" customHeight="1">
      <c r="A22" s="196" t="s">
        <v>260</v>
      </c>
      <c r="B22" s="194" t="s">
        <v>261</v>
      </c>
      <c r="C22" s="194" t="s">
        <v>262</v>
      </c>
      <c r="D22" s="48" t="s">
        <v>263</v>
      </c>
      <c r="E22" s="236" t="s">
        <v>264</v>
      </c>
      <c r="F22" s="49" t="s">
        <v>265</v>
      </c>
      <c r="G22" s="218"/>
      <c r="H22" s="70"/>
      <c r="I22" s="185"/>
      <c r="J22" s="186"/>
      <c r="K22" s="187"/>
      <c r="L22" s="186"/>
      <c r="M22" s="186"/>
      <c r="N22" s="187"/>
      <c r="O22" s="186"/>
      <c r="P22" s="70"/>
      <c r="Q22" s="70"/>
      <c r="R22" s="70"/>
      <c r="S22" s="70"/>
      <c r="T22" s="70"/>
      <c r="U22" s="70"/>
      <c r="V22" s="70"/>
      <c r="W22" s="70"/>
      <c r="X22" s="70"/>
      <c r="Y22" s="70"/>
      <c r="Z22" s="70"/>
    </row>
    <row r="23" spans="1:27" s="47" customFormat="1" ht="16.95" customHeight="1">
      <c r="A23" s="367" t="s">
        <v>2285</v>
      </c>
      <c r="B23" s="370">
        <v>8.3000000000000004E-2</v>
      </c>
      <c r="C23" s="274">
        <f>B23*$E$13</f>
        <v>0</v>
      </c>
      <c r="D23" s="371">
        <f>$C$17</f>
        <v>0</v>
      </c>
      <c r="E23" s="238">
        <f>IF(D23&lt;=C23,D23,C23)</f>
        <v>0</v>
      </c>
      <c r="F23" s="215" t="e">
        <f>E23/$E$13</f>
        <v>#DIV/0!</v>
      </c>
      <c r="G23" s="219" t="str">
        <f>IF(C23-D23&gt;=0,ROUND(C23-D23,2)  &amp; " MW" &amp; "  Under Max",ROUND(D23-C23,2) &amp;  " MW" &amp; "  Over Max")</f>
        <v>0 MW  Under Max</v>
      </c>
      <c r="H23" s="70"/>
      <c r="I23" s="185"/>
      <c r="J23" s="186"/>
      <c r="K23" s="187"/>
      <c r="L23" s="186"/>
      <c r="M23" s="186"/>
      <c r="N23" s="187"/>
      <c r="O23" s="186"/>
      <c r="P23" s="70"/>
      <c r="Q23" s="70"/>
      <c r="R23" s="70"/>
      <c r="S23" s="70"/>
      <c r="T23" s="70"/>
      <c r="U23" s="70"/>
      <c r="V23" s="70"/>
      <c r="W23" s="70"/>
      <c r="X23" s="70"/>
      <c r="Y23" s="70"/>
      <c r="Z23" s="70"/>
    </row>
    <row r="24" spans="1:27" s="52" customFormat="1" ht="16.8">
      <c r="A24" s="202" t="s">
        <v>2463</v>
      </c>
      <c r="B24" s="157">
        <v>0.17</v>
      </c>
      <c r="C24" s="274">
        <f>B24*$E$13</f>
        <v>0</v>
      </c>
      <c r="D24" s="51">
        <f>$D$17+E23</f>
        <v>0</v>
      </c>
      <c r="E24" s="238">
        <f>IF(D24&lt;=C24,D24,C24)</f>
        <v>0</v>
      </c>
      <c r="F24" s="215" t="e">
        <f>E24/$E$13</f>
        <v>#DIV/0!</v>
      </c>
      <c r="G24" s="219" t="str">
        <f>IF(C24-D24&gt;=0,ROUND(C24-D24,2)  &amp; " MW" &amp; "  Under Max",ROUND(D24-C24,2) &amp;  " MW" &amp; "  Over Max")</f>
        <v>0 MW  Under Max</v>
      </c>
      <c r="H24" s="66"/>
      <c r="I24" s="185"/>
      <c r="J24" s="186"/>
      <c r="K24" s="188"/>
      <c r="L24" s="186"/>
      <c r="M24" s="186"/>
      <c r="N24" s="187"/>
      <c r="O24" s="186"/>
      <c r="P24" s="66"/>
      <c r="Q24" s="66"/>
      <c r="R24" s="66"/>
      <c r="S24" s="66"/>
      <c r="T24" s="66"/>
      <c r="U24" s="66"/>
      <c r="V24" s="66"/>
      <c r="W24" s="66"/>
      <c r="X24" s="66"/>
      <c r="Y24" s="66"/>
      <c r="Z24" s="66"/>
    </row>
    <row r="25" spans="1:27" s="52" customFormat="1" ht="16.8">
      <c r="A25" s="202" t="s">
        <v>2464</v>
      </c>
      <c r="B25" s="157">
        <v>0.249</v>
      </c>
      <c r="C25" s="274">
        <f>B25*$E$13</f>
        <v>0</v>
      </c>
      <c r="D25" s="53">
        <f>E24+$E$17</f>
        <v>0</v>
      </c>
      <c r="E25" s="238">
        <f>IF(D25&lt;=C25,D25,C25)</f>
        <v>0</v>
      </c>
      <c r="F25" s="215" t="e">
        <f>E25/$E$13</f>
        <v>#DIV/0!</v>
      </c>
      <c r="G25" s="219" t="str">
        <f>IF(C25-D25&gt;=0,ROUND(C25-D25,2)  &amp; " MW" &amp; "  Under Max",ROUND(D25-C25,2) &amp;  " MW" &amp; "  Over Max")</f>
        <v>0 MW  Under Max</v>
      </c>
      <c r="H25" s="66"/>
      <c r="I25" s="185"/>
      <c r="J25" s="186"/>
      <c r="K25" s="188"/>
      <c r="L25" s="186"/>
      <c r="M25" s="186"/>
      <c r="N25" s="187"/>
      <c r="O25" s="186"/>
      <c r="P25" s="66"/>
      <c r="Q25" s="66"/>
      <c r="R25" s="66"/>
      <c r="S25" s="66"/>
      <c r="T25" s="66"/>
      <c r="U25" s="66"/>
      <c r="V25" s="66"/>
      <c r="W25" s="66"/>
      <c r="X25" s="66"/>
      <c r="Y25" s="66"/>
      <c r="Z25" s="66"/>
    </row>
    <row r="26" spans="1:27" s="52" customFormat="1" ht="16.8">
      <c r="A26" s="385" t="s">
        <v>2465</v>
      </c>
      <c r="B26" s="386">
        <v>0.34799999999999998</v>
      </c>
      <c r="C26" s="387">
        <f>B26*$E$13</f>
        <v>0</v>
      </c>
      <c r="D26" s="388">
        <f>$E$25+$F$17</f>
        <v>0</v>
      </c>
      <c r="E26" s="238">
        <f>IF(D26&lt;=C26,D26,C26)</f>
        <v>0</v>
      </c>
      <c r="F26" s="389" t="e">
        <f>E26/$E$13</f>
        <v>#DIV/0!</v>
      </c>
      <c r="G26" s="390" t="str">
        <f>IF(C26-D26&gt;=0,ROUND(C26-D26,2)  &amp; " MW" &amp; "  Under Max",ROUND(D26-C26,2) &amp;  " MW" &amp; "  Over Max")</f>
        <v>0 MW  Under Max</v>
      </c>
      <c r="H26" s="217"/>
      <c r="I26" s="185"/>
      <c r="J26" s="186"/>
      <c r="K26" s="188"/>
      <c r="L26" s="186"/>
      <c r="M26" s="186"/>
      <c r="N26" s="187"/>
      <c r="O26" s="186"/>
      <c r="P26" s="66"/>
      <c r="Q26" s="66"/>
      <c r="R26" s="66"/>
      <c r="S26" s="66"/>
      <c r="T26" s="66"/>
      <c r="U26" s="66"/>
      <c r="V26" s="66"/>
      <c r="W26" s="66"/>
      <c r="X26" s="66"/>
      <c r="Y26" s="66"/>
      <c r="Z26" s="66"/>
    </row>
    <row r="27" spans="1:27" s="52" customFormat="1" ht="13.2">
      <c r="A27" s="202" t="s">
        <v>550</v>
      </c>
      <c r="B27" s="391">
        <v>1</v>
      </c>
      <c r="C27" s="392" t="s">
        <v>218</v>
      </c>
      <c r="D27" s="53">
        <f>$E$26+$G$17</f>
        <v>0</v>
      </c>
      <c r="E27" s="238">
        <f>$E$26+$G$17</f>
        <v>0</v>
      </c>
      <c r="F27" s="215" t="e">
        <f>E27/$E$13</f>
        <v>#DIV/0!</v>
      </c>
      <c r="G27" s="380" t="str">
        <f>IF(E27&gt;=E13,"Compliant","Non-Compliant")</f>
        <v>Compliant</v>
      </c>
      <c r="I27" s="66"/>
      <c r="J27" s="66"/>
      <c r="K27" s="66"/>
      <c r="L27" s="66"/>
      <c r="M27" s="66"/>
      <c r="N27" s="66"/>
      <c r="O27" s="66"/>
      <c r="P27" s="66"/>
      <c r="Q27" s="66"/>
      <c r="R27" s="66"/>
      <c r="S27" s="66"/>
      <c r="T27" s="66"/>
      <c r="U27" s="66"/>
      <c r="V27" s="66"/>
      <c r="W27" s="66"/>
      <c r="X27" s="66"/>
      <c r="Y27" s="66"/>
      <c r="Z27" s="66"/>
      <c r="AA27" s="66"/>
    </row>
    <row r="28" spans="1:27" s="162" customFormat="1" ht="17.25" customHeight="1" thickBot="1">
      <c r="A28" s="381" t="s">
        <v>2292</v>
      </c>
      <c r="B28" s="382">
        <v>0.56100000000000005</v>
      </c>
      <c r="C28" s="377">
        <f>B28*'Summary Month Ahead'!$E$13</f>
        <v>0</v>
      </c>
      <c r="D28" s="383">
        <f>ROUND(SUMIFS(I_Phys_Res_Import_RA_Res!$D:$D, I_Phys_Res_Import_RA_Res!$F:$F,4, I_Phys_Res_Import_RA_Res!$G:$G, "Y"),2)</f>
        <v>0</v>
      </c>
      <c r="E28" s="242">
        <f>D28</f>
        <v>0</v>
      </c>
      <c r="F28" s="243" t="e">
        <f>E28/'Summary Month Ahead'!$E$13</f>
        <v>#DIV/0!</v>
      </c>
      <c r="G28" s="384" t="str">
        <f>IF(C28-D28&gt;=0,ROUND(C28-D28,2)  &amp; " MW" &amp; "  Under Min",ROUND(D28-C28,2) &amp;  " MW" &amp; "  Over Min")</f>
        <v>0 MW  Under Min</v>
      </c>
      <c r="H28" s="376"/>
      <c r="I28" s="376"/>
      <c r="J28" s="376"/>
      <c r="K28" s="376"/>
      <c r="L28" s="376"/>
      <c r="M28" s="376"/>
      <c r="N28" s="376"/>
      <c r="O28" s="376"/>
      <c r="P28" s="376"/>
      <c r="Q28" s="376"/>
      <c r="R28" s="376"/>
      <c r="S28" s="376"/>
      <c r="T28" s="376"/>
      <c r="U28" s="376"/>
      <c r="V28" s="376"/>
      <c r="W28" s="376"/>
      <c r="X28" s="376"/>
      <c r="Y28" s="376"/>
      <c r="Z28" s="376"/>
    </row>
    <row r="29" spans="1:27" s="52" customFormat="1" ht="18" customHeight="1">
      <c r="A29" s="150"/>
      <c r="B29" s="151"/>
      <c r="C29" s="152"/>
      <c r="D29" s="153"/>
      <c r="E29" s="154"/>
      <c r="F29" s="155"/>
      <c r="G29" s="86"/>
      <c r="H29" s="213"/>
    </row>
    <row r="30" spans="1:27" ht="15.6" thickBot="1"/>
    <row r="31" spans="1:27" ht="38.25" customHeight="1">
      <c r="A31" s="421" t="s">
        <v>2115</v>
      </c>
      <c r="B31" s="422"/>
      <c r="C31" s="422"/>
      <c r="D31" s="422"/>
      <c r="E31" s="422"/>
      <c r="F31" s="423"/>
    </row>
    <row r="32" spans="1:27" ht="81" customHeight="1">
      <c r="A32" s="55" t="s">
        <v>350</v>
      </c>
      <c r="B32" s="55" t="s">
        <v>7</v>
      </c>
      <c r="C32" s="55" t="s">
        <v>6</v>
      </c>
      <c r="D32" s="55" t="s">
        <v>62</v>
      </c>
      <c r="E32" s="55" t="s">
        <v>351</v>
      </c>
      <c r="F32" s="245" t="s">
        <v>713</v>
      </c>
    </row>
    <row r="33" spans="1:6" ht="37.5" customHeight="1">
      <c r="A33" s="212" t="s">
        <v>726</v>
      </c>
      <c r="B33" s="171">
        <f>$F$11</f>
        <v>0</v>
      </c>
      <c r="C33" s="56">
        <f>I_Phys_Res_Import_RA_Res!O4+ROUND(SUMIFS(III_Demand_Response!$D:$D, III_Demand_Response!$F:$F,"DR",III_Demand_Response!$G:$G, "N",III_Demand_Response!$M:$M,"North") *1.09+III_Demand_Response!S13*1.09,2)</f>
        <v>0</v>
      </c>
      <c r="D33" s="56">
        <f>IF(B33&gt;C33,B33-C33,0)</f>
        <v>0</v>
      </c>
      <c r="E33" s="171">
        <v>0</v>
      </c>
      <c r="F33" s="273" t="str">
        <f>IF(D33&gt;E33,ROUND(D33-E33,2) &amp; " MW Over Path Constraint",ROUND(C33+E33-B33,1)&amp; " MW Under Path Constraint")</f>
        <v>0 MW Under Path Constraint</v>
      </c>
    </row>
    <row r="34" spans="1:6" ht="42" customHeight="1" thickBot="1">
      <c r="A34" s="226" t="s">
        <v>725</v>
      </c>
      <c r="B34" s="203">
        <f>$E$11</f>
        <v>0</v>
      </c>
      <c r="C34" s="204">
        <f>I_Phys_Res_Import_RA_Res!P4+ROUND(SUMIFS(III_Demand_Response!$D:$D, III_Demand_Response!$F:$F,"DR",III_Demand_Response!$G:$G, "N",III_Demand_Response!$M:$M,"South") *1.09+III_Demand_Response!U8*1.09+III_Demand_Response!W6*1.09,2)</f>
        <v>0</v>
      </c>
      <c r="D34" s="204">
        <f>IF(B34&gt;C34,B34-C34,0)</f>
        <v>0</v>
      </c>
      <c r="E34" s="203">
        <v>0</v>
      </c>
      <c r="F34" s="211" t="str">
        <f>IF(D34&gt;E34,ROUND(D34-E34,2) &amp; " MW Over Path Constraint",ROUND(C34+E34-B34,1)&amp; " MW Under Path Constraint")</f>
        <v>0 MW Under Path Constraint</v>
      </c>
    </row>
    <row r="35" spans="1:6">
      <c r="A35" s="14"/>
      <c r="B35" s="14"/>
      <c r="C35" s="14"/>
      <c r="D35" s="14"/>
      <c r="E35" s="14"/>
      <c r="F35" s="14"/>
    </row>
    <row r="36" spans="1:6" ht="15.6" thickBot="1"/>
    <row r="37" spans="1:6" ht="39" customHeight="1">
      <c r="A37" s="453" t="s">
        <v>2286</v>
      </c>
      <c r="B37" s="454"/>
      <c r="C37" s="454"/>
      <c r="D37" s="454"/>
      <c r="E37" s="423"/>
    </row>
    <row r="38" spans="1:6" ht="84" customHeight="1">
      <c r="A38" s="373" t="s">
        <v>214</v>
      </c>
      <c r="B38" s="55" t="s">
        <v>981</v>
      </c>
      <c r="C38" s="55" t="s">
        <v>705</v>
      </c>
      <c r="D38" s="245" t="s">
        <v>404</v>
      </c>
      <c r="E38" s="374" t="s">
        <v>713</v>
      </c>
    </row>
    <row r="39" spans="1:6" s="57" customFormat="1" ht="17.399999999999999">
      <c r="A39" s="205" t="s">
        <v>480</v>
      </c>
      <c r="B39" s="179">
        <f>IF($E$13&lt;=('LSE Allocations'!J130+'LSE Allocations'!E107),$E$13,('LSE Allocations'!J130+'LSE Allocations'!E107))</f>
        <v>0</v>
      </c>
      <c r="C39" s="56">
        <f>SUMIF(I_Phys_Res_Import_RA_Res!N:N,A39,I_Phys_Res_Import_RA_Res!E:E)+SUMIFS(III_Demand_Response!E:E, III_Demand_Response!G:G, "N", III_Demand_Response!N:N,A39)+III_Demand_Response!U22</f>
        <v>0</v>
      </c>
      <c r="D39" s="111">
        <f>ROUND(IF($C$39&gt;=$B$39,$C$39-$B$39,$C$39-$B$39),2)</f>
        <v>0</v>
      </c>
      <c r="E39" s="206" t="str">
        <f>IF(C39&gt;=B39,"Compliant","Non-Compliant")</f>
        <v>Compliant</v>
      </c>
    </row>
    <row r="40" spans="1:6" s="57" customFormat="1" ht="17.399999999999999">
      <c r="A40" s="205" t="s">
        <v>419</v>
      </c>
      <c r="B40" s="179">
        <f>IF($E$13&lt;=('LSE Allocations'!J131+'LSE Allocations'!E108),$E$13,('LSE Allocations'!J131+'LSE Allocations'!E108))</f>
        <v>0</v>
      </c>
      <c r="C40" s="56">
        <f>SUMIF(I_Phys_Res_Import_RA_Res!N:N,A40,I_Phys_Res_Import_RA_Res!E:E)+SUMIFS(III_Demand_Response!E:E, III_Demand_Response!G:G, "N", III_Demand_Response!N:N,A40)+III_Demand_Response!U23</f>
        <v>0</v>
      </c>
      <c r="D40" s="111">
        <f>ROUND(IF($C$40&gt;=$B$40,$C$40-$B$40,$C$40-$B$40),2)</f>
        <v>0</v>
      </c>
      <c r="E40" s="206" t="str">
        <f>IF(C40&gt;=B40,"Compliant","Non-Compliant")</f>
        <v>Compliant</v>
      </c>
    </row>
    <row r="41" spans="1:6" ht="15.6">
      <c r="A41" s="208" t="s">
        <v>610</v>
      </c>
      <c r="B41" s="179">
        <f>IF($E$13&lt;=('LSE Allocations'!J132+'LSE Allocations'!E109),$E$13,('LSE Allocations'!J132+'LSE Allocations'!E109))</f>
        <v>0</v>
      </c>
      <c r="C41" s="56">
        <f>SUMIF(I_Phys_Res_Import_RA_Res!N:N,A41,I_Phys_Res_Import_RA_Res!E:E)+SUMIFS(III_Demand_Response!E:E, III_Demand_Response!G:G, "N", III_Demand_Response!N:N,A41)+III_Demand_Response!W22</f>
        <v>0</v>
      </c>
      <c r="D41" s="209">
        <f>ROUND(IF($C$41&gt;=$B$41,$C$41-$B$41,$C$41-$B$41),2)</f>
        <v>0</v>
      </c>
      <c r="E41" s="207" t="str">
        <f>IF(C41&gt;=B41,"Compliant","Non-Compliant")</f>
        <v>Compliant</v>
      </c>
    </row>
    <row r="42" spans="1:6" ht="15.6">
      <c r="A42" s="205" t="s">
        <v>423</v>
      </c>
      <c r="B42" s="179">
        <f>IF($E$13&lt;=('LSE Allocations'!J133+'LSE Allocations'!E110),$E$13,('LSE Allocations'!J133+'LSE Allocations'!E110))</f>
        <v>0</v>
      </c>
      <c r="C42" s="56">
        <f>SUMIF(I_Phys_Res_Import_RA_Res!N:N,A42,I_Phys_Res_Import_RA_Res!E:E)+SUMIFS(III_Demand_Response!E:E, III_Demand_Response!G:G, "N", III_Demand_Response!N:N,A42)+III_Demand_Response!S22</f>
        <v>0</v>
      </c>
      <c r="D42" s="111">
        <f>ROUND(IF($C$42&gt;=$B$42,$C$42-$B$42,$C$42-$B$42), 2)</f>
        <v>0</v>
      </c>
      <c r="E42" s="206" t="str">
        <f>IF(C42&gt;=B42,"Compliant","Non-Compliant")</f>
        <v>Compliant</v>
      </c>
    </row>
    <row r="43" spans="1:6" ht="15.6">
      <c r="A43" s="205" t="s">
        <v>2105</v>
      </c>
      <c r="B43" s="179">
        <f>IF($E$13&lt;=('LSE Allocations'!J134+'LSE Allocations'!E111),$E$13,('LSE Allocations'!J134+'LSE Allocations'!E111))</f>
        <v>0</v>
      </c>
      <c r="C43" s="56">
        <f>SUMIF(I_Phys_Res_Import_RA_Res!N:N,A43,I_Phys_Res_Import_RA_Res!E:E)+SUMIFS(III_Demand_Response!E:E, III_Demand_Response!G:G, "N", III_Demand_Response!N:N,A43)+III_Demand_Response!S23</f>
        <v>0</v>
      </c>
      <c r="D43" s="111">
        <f>ROUND(IF($C$43&gt;=$B$43,$C$43-$B$43,$C$43-$B$43), 2)</f>
        <v>0</v>
      </c>
      <c r="E43" s="206" t="str">
        <f t="shared" ref="E43:E49" si="1">IF(C43&gt;=B43,"Compliant","Non-Compliant")</f>
        <v>Compliant</v>
      </c>
    </row>
    <row r="44" spans="1:6" ht="15.6">
      <c r="A44" s="205" t="s">
        <v>2106</v>
      </c>
      <c r="B44" s="179">
        <f>IF($E$13&lt;=('LSE Allocations'!J135+'LSE Allocations'!E112),$E$13,('LSE Allocations'!J135+'LSE Allocations'!E112))</f>
        <v>0</v>
      </c>
      <c r="C44" s="56">
        <f>SUMIF(I_Phys_Res_Import_RA_Res!N:N,A44,I_Phys_Res_Import_RA_Res!E:E)+SUMIFS(III_Demand_Response!E:E, III_Demand_Response!G:G, "N", III_Demand_Response!N:N,A44)+III_Demand_Response!S24</f>
        <v>0</v>
      </c>
      <c r="D44" s="111">
        <f>ROUND(IF($C$44&gt;=$B$44,$C$44-$B$44,$C$44-$B$44), 2)</f>
        <v>0</v>
      </c>
      <c r="E44" s="206" t="str">
        <f t="shared" si="1"/>
        <v>Compliant</v>
      </c>
    </row>
    <row r="45" spans="1:6" ht="15.6">
      <c r="A45" s="205" t="s">
        <v>2107</v>
      </c>
      <c r="B45" s="179">
        <f>IF($E$13&lt;=('LSE Allocations'!J136+'LSE Allocations'!E113),$E$13,('LSE Allocations'!J136+'LSE Allocations'!E113))</f>
        <v>0</v>
      </c>
      <c r="C45" s="56">
        <f>SUMIF(I_Phys_Res_Import_RA_Res!N:N,A45,I_Phys_Res_Import_RA_Res!E:E)+SUMIFS(III_Demand_Response!E:E, III_Demand_Response!G:G, "N", III_Demand_Response!N:N,A45)+III_Demand_Response!S25</f>
        <v>0</v>
      </c>
      <c r="D45" s="111">
        <f>ROUND(IF($C$45&gt;=$B$45,$C$45-$B$45,$C$45-$B$45), 2)</f>
        <v>0</v>
      </c>
      <c r="E45" s="206" t="str">
        <f t="shared" si="1"/>
        <v>Compliant</v>
      </c>
    </row>
    <row r="46" spans="1:6" ht="15.6">
      <c r="A46" s="205" t="s">
        <v>2108</v>
      </c>
      <c r="B46" s="179">
        <f>IF($E$13&lt;=('LSE Allocations'!J137+'LSE Allocations'!E114),$E$13,('LSE Allocations'!J137+'LSE Allocations'!E114))</f>
        <v>0</v>
      </c>
      <c r="C46" s="56">
        <f>SUMIF(I_Phys_Res_Import_RA_Res!N:N,A46,I_Phys_Res_Import_RA_Res!E:E)+SUMIFS(III_Demand_Response!E:E, III_Demand_Response!G:G, "N", III_Demand_Response!N:N,A46)+III_Demand_Response!S26</f>
        <v>0</v>
      </c>
      <c r="D46" s="111">
        <f>ROUND(IF($C$46&gt;=$B$46,$C$46-$B$46,$C$46-$B$46), 2)</f>
        <v>0</v>
      </c>
      <c r="E46" s="206" t="str">
        <f t="shared" si="1"/>
        <v>Compliant</v>
      </c>
    </row>
    <row r="47" spans="1:6" ht="15.6">
      <c r="A47" s="205" t="s">
        <v>2109</v>
      </c>
      <c r="B47" s="179">
        <f>IF($E$13&lt;=('LSE Allocations'!J138+'LSE Allocations'!E115),$E$13,('LSE Allocations'!J138+'LSE Allocations'!E115))</f>
        <v>0</v>
      </c>
      <c r="C47" s="56">
        <f>SUMIF(I_Phys_Res_Import_RA_Res!N:N,A47,I_Phys_Res_Import_RA_Res!E:E)+SUMIFS(III_Demand_Response!E:E, III_Demand_Response!G:G, "N", III_Demand_Response!N:N,A47)+III_Demand_Response!S27</f>
        <v>0</v>
      </c>
      <c r="D47" s="111">
        <f>ROUND(IF($C$47&gt;=$B$47,$C$47-$B$47,$C$47-$B$47), 2)</f>
        <v>0</v>
      </c>
      <c r="E47" s="206" t="str">
        <f t="shared" si="1"/>
        <v>Compliant</v>
      </c>
    </row>
    <row r="48" spans="1:6" ht="15.6">
      <c r="A48" s="309" t="s">
        <v>2110</v>
      </c>
      <c r="B48" s="179">
        <f>IF($E$13&lt;=('LSE Allocations'!J139+'LSE Allocations'!E116),$E$13,('LSE Allocations'!J139+'LSE Allocations'!E116))</f>
        <v>0</v>
      </c>
      <c r="C48" s="56">
        <f>SUMIF(I_Phys_Res_Import_RA_Res!N:N,A48,I_Phys_Res_Import_RA_Res!E:E)+SUMIFS(III_Demand_Response!E:E, III_Demand_Response!G:G, "N", III_Demand_Response!N:N,A48)+III_Demand_Response!S28</f>
        <v>0</v>
      </c>
      <c r="D48" s="111">
        <f>ROUND(IF($C$48&gt;=$B$48,$C$48-$B$48,$C$48-$B$48), 2)</f>
        <v>0</v>
      </c>
      <c r="E48" s="372" t="str">
        <f t="shared" si="1"/>
        <v>Compliant</v>
      </c>
    </row>
    <row r="49" spans="1:27" ht="15.6">
      <c r="A49" s="309" t="s">
        <v>2293</v>
      </c>
      <c r="B49" s="179">
        <f>SUM(B43:B48)</f>
        <v>0</v>
      </c>
      <c r="C49" s="56">
        <f>SUM(C43:C48)</f>
        <v>0</v>
      </c>
      <c r="D49" s="111">
        <f>ROUND(IF($C$49&gt;=$B$49,$C$49-$B$49,$C$49-$B$49), 2)</f>
        <v>0</v>
      </c>
      <c r="E49" s="372" t="str">
        <f t="shared" si="1"/>
        <v>Compliant</v>
      </c>
    </row>
    <row r="50" spans="1:27" ht="15.6" thickBot="1"/>
    <row r="51" spans="1:27" ht="40.5" customHeight="1" thickBot="1">
      <c r="A51" s="460" t="s">
        <v>8</v>
      </c>
      <c r="B51" s="463"/>
      <c r="C51" s="463"/>
      <c r="D51" s="463"/>
      <c r="E51" s="464"/>
      <c r="F51" s="256"/>
      <c r="G51" s="256"/>
      <c r="H51"/>
      <c r="I51" s="64"/>
      <c r="J51" s="64"/>
      <c r="K51" s="64"/>
      <c r="L51" s="64"/>
      <c r="M51" s="64"/>
      <c r="N51" s="64"/>
      <c r="O51" s="64"/>
      <c r="P51" s="64"/>
      <c r="Q51" s="64"/>
      <c r="R51" s="64"/>
      <c r="S51" s="64"/>
      <c r="T51" s="64"/>
      <c r="U51" s="64"/>
      <c r="V51" s="64"/>
      <c r="W51" s="64"/>
      <c r="X51" s="64"/>
      <c r="Y51" s="64"/>
      <c r="Z51" s="64"/>
      <c r="AA51" s="64"/>
    </row>
    <row r="52" spans="1:27" ht="39.6">
      <c r="A52" s="195" t="s">
        <v>714</v>
      </c>
      <c r="B52" s="149" t="s">
        <v>718</v>
      </c>
      <c r="C52" s="149" t="s">
        <v>249</v>
      </c>
      <c r="D52" s="149" t="s">
        <v>731</v>
      </c>
      <c r="E52" s="149" t="s">
        <v>785</v>
      </c>
      <c r="F52" s="64"/>
      <c r="G52" s="64"/>
      <c r="H52" s="64"/>
      <c r="I52" s="64"/>
      <c r="J52" s="64"/>
      <c r="K52" s="64"/>
      <c r="L52" s="64"/>
      <c r="M52" s="64"/>
      <c r="N52" s="64"/>
      <c r="O52" s="64"/>
      <c r="P52" s="64"/>
      <c r="Q52" s="64"/>
      <c r="R52" s="64"/>
      <c r="S52" s="64"/>
      <c r="T52" s="64"/>
      <c r="U52" s="64"/>
      <c r="V52" s="64"/>
      <c r="W52" s="64"/>
      <c r="X52" s="64"/>
    </row>
    <row r="53" spans="1:27" s="69" customFormat="1" ht="26.4">
      <c r="A53" s="220" t="s">
        <v>717</v>
      </c>
      <c r="B53" s="225">
        <f>SUM(C53:E53)</f>
        <v>0</v>
      </c>
      <c r="C53" s="253">
        <f>SUMIF(I_Phys_Res_Import_RA_Res!$I:$I,1,I_Phys_Res_Import_RA_Res!$H:$H)+SUMIF(III_Demand_Response!$I:$I,1,III_Demand_Response!$H:$H)</f>
        <v>0</v>
      </c>
      <c r="D53" s="253">
        <f>SUMIF(I_Phys_Res_Import_RA_Res!$I:$I,2,I_Phys_Res_Import_RA_Res!$H:$H)+SUMIF(III_Demand_Response!$I:$I,2,III_Demand_Response!$H:$H)</f>
        <v>0</v>
      </c>
      <c r="E53" s="253">
        <f>SUMIF(I_Phys_Res_Import_RA_Res!$I:$I,3,I_Phys_Res_Import_RA_Res!$H:$H)+SUMIF(III_Demand_Response!$I:$I,3,III_Demand_Response!$H:$H)</f>
        <v>0</v>
      </c>
    </row>
    <row r="54" spans="1:27" s="69" customFormat="1" ht="30" customHeight="1" thickBot="1">
      <c r="A54" s="248" t="s">
        <v>733</v>
      </c>
      <c r="B54" s="249" t="e">
        <f>B53/$C$61</f>
        <v>#DIV/0!</v>
      </c>
      <c r="C54" s="249" t="e">
        <f>C53/$C$61</f>
        <v>#DIV/0!</v>
      </c>
      <c r="D54" s="249" t="e">
        <f>D53/$C$61</f>
        <v>#DIV/0!</v>
      </c>
      <c r="E54" s="249" t="e">
        <f>E53/$C$61</f>
        <v>#DIV/0!</v>
      </c>
    </row>
    <row r="55" spans="1:27" s="69" customFormat="1" ht="30" customHeight="1" thickBot="1">
      <c r="A55" s="76"/>
      <c r="B55" s="250"/>
      <c r="C55" s="250"/>
      <c r="D55" s="250"/>
      <c r="E55" s="250"/>
      <c r="F55" s="250"/>
      <c r="G55" s="251"/>
      <c r="H55" s="252"/>
    </row>
    <row r="56" spans="1:27" ht="45.75" customHeight="1" thickBot="1">
      <c r="A56" s="460" t="s">
        <v>1</v>
      </c>
      <c r="B56" s="461"/>
      <c r="C56" s="461"/>
      <c r="D56" s="461"/>
      <c r="E56" s="461"/>
      <c r="F56" s="462"/>
    </row>
    <row r="57" spans="1:27" ht="60" customHeight="1">
      <c r="A57" s="258" t="str">
        <f>Certification!B4</f>
        <v>Summer (May-Sept.)</v>
      </c>
      <c r="B57" s="269" t="s">
        <v>711</v>
      </c>
      <c r="C57" s="222" t="s">
        <v>980</v>
      </c>
      <c r="D57" s="149" t="s">
        <v>730</v>
      </c>
      <c r="E57" s="149" t="s">
        <v>783</v>
      </c>
      <c r="F57" s="223" t="s">
        <v>712</v>
      </c>
    </row>
    <row r="58" spans="1:27" ht="40.5" customHeight="1">
      <c r="A58" s="266" t="s">
        <v>44</v>
      </c>
      <c r="B58" s="271">
        <f>IF($A$57="Summer (May-Sept.)",'ID and Local Area'!M18,'ID and Local Area'!M24)</f>
        <v>0.46</v>
      </c>
      <c r="C58" s="288">
        <f>ROUND(HLOOKUP($E$4,'LSE Allocations'!$D$143:$O$147, 2, FALSE) + HLOOKUP($E$4,'LSE Allocations'!$D$150:$O$154,2,FALSE),0)</f>
        <v>0</v>
      </c>
      <c r="D58" s="244">
        <f>C53</f>
        <v>0</v>
      </c>
      <c r="E58" s="41">
        <f>D58</f>
        <v>0</v>
      </c>
      <c r="F58" s="270" t="str">
        <f>IF(D58&gt;=C58, ROUND(D58-C58,2) &amp; " MW Over Min (Compliant)",ROUND(C58 -D58,2) &amp; " MW Under Min (Non-Compliant)")</f>
        <v>0 MW Over Min (Compliant)</v>
      </c>
      <c r="G58" s="192"/>
    </row>
    <row r="59" spans="1:27" ht="57.75" customHeight="1">
      <c r="A59" s="266" t="s">
        <v>784</v>
      </c>
      <c r="B59" s="271">
        <f>IF($A$57="Summer (May-Sept.)",'ID and Local Area'!M19,'ID and Local Area'!M25)</f>
        <v>0.49</v>
      </c>
      <c r="C59" s="288">
        <f>ROUND(HLOOKUP($E$4,'LSE Allocations'!$D$143:$O$147, 3, FALSE)+HLOOKUP($E$4,'LSE Allocations'!$D$150:$O$154,3,FALSE)+HLOOKUP($E$4,'LSE Allocations'!$D$143:$O$147, 4, FALSE)+HLOOKUP($E$4,'LSE Allocations'!$D$150:$O$154,4,FALSE), 0)</f>
        <v>0</v>
      </c>
      <c r="D59" s="244">
        <f>D53+E60</f>
        <v>0</v>
      </c>
      <c r="E59" s="41">
        <f>IF(D59&lt;=C59,D59,C59)</f>
        <v>0</v>
      </c>
      <c r="F59" s="260" t="str">
        <f>IF(ROUND(C59-D59,2)=0,"At Maximum",IF(C59-D59&gt;=0,ROUND(C59-E59,2) &amp; " MW Under Max",ROUND(D59-E59,2) &amp; " MW Over Max"))</f>
        <v>At Maximum</v>
      </c>
      <c r="G59" s="261"/>
    </row>
    <row r="60" spans="1:27">
      <c r="A60" s="266" t="s">
        <v>4</v>
      </c>
      <c r="B60" s="271">
        <f>IF($A$57="Summer (May-Sept.)",'ID and Local Area'!M20,'ID and Local Area'!M26)</f>
        <v>0.05</v>
      </c>
      <c r="C60" s="288">
        <f>ROUND(HLOOKUP($E$4,'LSE Allocations'!$D$143:$O$147, 4, FALSE)+HLOOKUP($E$4,'LSE Allocations'!$D$150:$O$154,4,FALSE),0)</f>
        <v>0</v>
      </c>
      <c r="D60" s="244">
        <f>E53</f>
        <v>0</v>
      </c>
      <c r="E60" s="41">
        <f>IF(D60&lt;=C60,D60,C60)</f>
        <v>0</v>
      </c>
      <c r="F60" s="260" t="str">
        <f>IF(ROUND(C60-D60,2)=0,"At Maximum",IF(D60-C60&lt;0, ROUND(C60-D60,2)  &amp; " MW Under Max",ROUND(D60-C60,2) &amp;  " MW Over Max"))</f>
        <v>At Maximum</v>
      </c>
      <c r="G60" s="262"/>
    </row>
    <row r="61" spans="1:27" ht="15.6" thickBot="1">
      <c r="A61" s="267" t="s">
        <v>724</v>
      </c>
      <c r="B61" s="272">
        <f>B58+B59+B60</f>
        <v>1</v>
      </c>
      <c r="C61" s="268">
        <f>ROUND(HLOOKUP($E$4,'LSE Allocations'!$D$143:$O$147, 5, FALSE)+HLOOKUP($E$4,'LSE Allocations'!$D$150:$O$154,5,FALSE), 0)</f>
        <v>0</v>
      </c>
      <c r="D61" s="263">
        <f>D60+(D59-E60)+D58</f>
        <v>0</v>
      </c>
      <c r="E61" s="263">
        <f>SUM(E58:E59)</f>
        <v>0</v>
      </c>
      <c r="F61" s="246" t="str">
        <f>IF($E$61&gt;=ROUND($C$61,0),"Compliant","Non-Compliant")</f>
        <v>Compliant</v>
      </c>
      <c r="G61" s="261"/>
      <c r="H61" s="193"/>
    </row>
    <row r="62" spans="1:27" ht="18" customHeight="1"/>
  </sheetData>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3">
    <mergeCell ref="A56:F56"/>
    <mergeCell ref="A51:E51"/>
    <mergeCell ref="A15:G15"/>
    <mergeCell ref="A7:D7"/>
    <mergeCell ref="A11:D11"/>
    <mergeCell ref="E13:F13"/>
    <mergeCell ref="A13:D13"/>
    <mergeCell ref="A10:D10"/>
    <mergeCell ref="A8:D8"/>
    <mergeCell ref="A9:D9"/>
    <mergeCell ref="A12:D12"/>
    <mergeCell ref="E12:F12"/>
    <mergeCell ref="A2:F2"/>
    <mergeCell ref="E4:F4"/>
    <mergeCell ref="A3:F3"/>
    <mergeCell ref="A4:D4"/>
    <mergeCell ref="A6:D6"/>
    <mergeCell ref="A5:D5"/>
    <mergeCell ref="K20:M20"/>
    <mergeCell ref="N20:P20"/>
    <mergeCell ref="A20:G20"/>
    <mergeCell ref="A37:E37"/>
    <mergeCell ref="A31:F31"/>
  </mergeCells>
  <phoneticPr fontId="7" type="noConversion"/>
  <conditionalFormatting sqref="D39:D49">
    <cfRule type="cellIs" dxfId="47" priority="118" operator="greaterThanOrEqual">
      <formula>0</formula>
    </cfRule>
    <cfRule type="cellIs" dxfId="46" priority="158" stopIfTrue="1" operator="lessThan">
      <formula>0</formula>
    </cfRule>
  </conditionalFormatting>
  <conditionalFormatting sqref="F61 G27 E39:E49">
    <cfRule type="cellIs" dxfId="45" priority="142" operator="equal">
      <formula>"Compliant"</formula>
    </cfRule>
    <cfRule type="cellIs" dxfId="44" priority="143" operator="equal">
      <formula>"Non-Compliant"</formula>
    </cfRule>
  </conditionalFormatting>
  <conditionalFormatting sqref="H55">
    <cfRule type="cellIs" dxfId="43" priority="122" operator="lessThan">
      <formula>0</formula>
    </cfRule>
    <cfRule type="cellIs" dxfId="42" priority="123" operator="greaterThan">
      <formula>0</formula>
    </cfRule>
  </conditionalFormatting>
  <conditionalFormatting sqref="G24:G26">
    <cfRule type="expression" dxfId="41" priority="116">
      <formula>NOT(ISERROR(SEARCH("Over Max",G24)))</formula>
    </cfRule>
    <cfRule type="expression" dxfId="40" priority="117">
      <formula>NOT(ISERROR(SEARCH("Under Max",G24)))</formula>
    </cfRule>
  </conditionalFormatting>
  <conditionalFormatting sqref="F33:F34">
    <cfRule type="expression" dxfId="39" priority="109">
      <formula>NOT(ISERROR(SEARCH("Over",F33)))</formula>
    </cfRule>
    <cfRule type="expression" dxfId="38" priority="110">
      <formula>NOT(ISERROR(SEARCH("Under",F33)))</formula>
    </cfRule>
  </conditionalFormatting>
  <conditionalFormatting sqref="G58:G59 G61">
    <cfRule type="expression" dxfId="37" priority="103">
      <formula>NOT(ISERROR(SEARCH("Under Max",G58)))</formula>
    </cfRule>
    <cfRule type="expression" dxfId="36" priority="104">
      <formula>NOT(ISERROR(SEARCH("Under Min",G58)))</formula>
    </cfRule>
    <cfRule type="expression" dxfId="35" priority="105">
      <formula>NOT(ISERROR(SEARCH("Meets",G58)))</formula>
    </cfRule>
    <cfRule type="expression" dxfId="34" priority="106">
      <formula>NOT(ISERROR(SEARCH("Over Min",G58)))</formula>
    </cfRule>
    <cfRule type="expression" dxfId="33" priority="107">
      <formula>NOT(ISERROR(SEARCH("Over Max",G58)))</formula>
    </cfRule>
    <cfRule type="expression" dxfId="32" priority="108">
      <formula>NOT(ISERROR(SEARCH("Short",G58)))</formula>
    </cfRule>
  </conditionalFormatting>
  <conditionalFormatting sqref="G59">
    <cfRule type="expression" dxfId="31" priority="97">
      <formula>NOT(ISERROR(SEARCH("Under Max",G59)))</formula>
    </cfRule>
    <cfRule type="expression" dxfId="30" priority="98">
      <formula>NOT(ISERROR(SEARCH("Under Min",G59)))</formula>
    </cfRule>
    <cfRule type="expression" dxfId="29" priority="99">
      <formula>NOT(ISERROR(SEARCH("Meets",G59)))</formula>
    </cfRule>
    <cfRule type="expression" dxfId="28" priority="100">
      <formula>NOT(ISERROR(SEARCH("Over Min",G59)))</formula>
    </cfRule>
    <cfRule type="expression" dxfId="27" priority="101">
      <formula>NOT(ISERROR(SEARCH("Over Max",G59)))</formula>
    </cfRule>
    <cfRule type="expression" dxfId="26" priority="102">
      <formula>NOT(ISERROR(SEARCH("Short",G59)))</formula>
    </cfRule>
  </conditionalFormatting>
  <conditionalFormatting sqref="G60">
    <cfRule type="expression" dxfId="25" priority="69">
      <formula>NOT(ISERROR(SEARCH("Under Min",G60)))</formula>
    </cfRule>
    <cfRule type="expression" dxfId="24" priority="70">
      <formula>NOT(ISERROR(SEARCH("Over Min",G60)))</formula>
    </cfRule>
    <cfRule type="expression" dxfId="23" priority="71">
      <formula>NOT(ISERROR(SEARCH("Under Max",G60)))</formula>
    </cfRule>
    <cfRule type="expression" dxfId="22" priority="72">
      <formula>NOT(ISERROR(SEARCH("Over Max",G60)))</formula>
    </cfRule>
  </conditionalFormatting>
  <conditionalFormatting sqref="G60">
    <cfRule type="expression" dxfId="21" priority="68">
      <formula>NOT(ISERROR(SEARCH("Over Max",G60)))</formula>
    </cfRule>
  </conditionalFormatting>
  <conditionalFormatting sqref="F58">
    <cfRule type="expression" dxfId="20" priority="9">
      <formula>NOT(ISERROR(SEARCH("Over Min",F58)))</formula>
    </cfRule>
    <cfRule type="expression" dxfId="19" priority="10">
      <formula>NOT(ISERROR(SEARCH("Under Min",F58)))</formula>
    </cfRule>
  </conditionalFormatting>
  <conditionalFormatting sqref="F59:F60">
    <cfRule type="expression" dxfId="18" priority="5">
      <formula>NOT(ISERROR(SEARCH("Over Max",F59)))</formula>
    </cfRule>
    <cfRule type="expression" dxfId="17" priority="6">
      <formula>OR(NOT(ISERROR(SEARCH("Under Max",F59))),F59="At Maximum")</formula>
    </cfRule>
  </conditionalFormatting>
  <conditionalFormatting sqref="G23">
    <cfRule type="expression" dxfId="16" priority="3">
      <formula>NOT(ISERROR(SEARCH("Over Max",G23)))</formula>
    </cfRule>
    <cfRule type="expression" dxfId="15" priority="4">
      <formula>NOT(ISERROR(SEARCH("Under Max",G23)))</formula>
    </cfRule>
  </conditionalFormatting>
  <conditionalFormatting sqref="G28">
    <cfRule type="expression" dxfId="14" priority="1">
      <formula>NOT(ISERROR(SEARCH("Over Max",G28)))</formula>
    </cfRule>
    <cfRule type="expression" dxfId="13" priority="2">
      <formula>NOT(ISERROR(SEARCH("Under Max",G28)))</formula>
    </cfRule>
  </conditionalFormatting>
  <pageMargins left="0.75" right="0.75" top="1" bottom="1" header="0.5" footer="0.5"/>
  <pageSetup scale="45" orientation="portrait" verticalDpi="90" r:id="rId1"/>
  <headerFooter alignWithMargins="0">
    <oddHeader>&amp;CPage &amp;P</oddHeader>
  </headerFooter>
  <rowBreaks count="1" manualBreakCount="1">
    <brk id="55" max="16383" man="1"/>
  </rowBreaks>
  <colBreaks count="1" manualBreakCount="1">
    <brk id="9"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43"/>
  </sheetPr>
  <dimension ref="A1:P36"/>
  <sheetViews>
    <sheetView showGridLines="0" zoomScale="115" zoomScaleNormal="115" zoomScalePageLayoutView="130" workbookViewId="0">
      <selection activeCell="C5" sqref="C5"/>
    </sheetView>
  </sheetViews>
  <sheetFormatPr defaultColWidth="8.77734375" defaultRowHeight="13.2"/>
  <cols>
    <col min="1" max="1" width="5" customWidth="1"/>
    <col min="2" max="2" width="13" style="9" customWidth="1"/>
    <col min="3" max="3" width="16.33203125" style="9" customWidth="1"/>
    <col min="4" max="4" width="10.33203125" style="9" customWidth="1"/>
    <col min="5" max="5" width="7.33203125" customWidth="1"/>
    <col min="6" max="7" width="10.33203125" customWidth="1"/>
    <col min="8" max="8" width="14.6640625" customWidth="1"/>
    <col min="9" max="9" width="11.109375" customWidth="1"/>
    <col min="10" max="10" width="13.33203125" style="9" customWidth="1"/>
    <col min="11" max="11" width="12.6640625" style="9" customWidth="1"/>
    <col min="12" max="12" width="10.6640625" style="9" customWidth="1"/>
    <col min="13" max="13" width="13.33203125" style="9" customWidth="1"/>
    <col min="14" max="14" width="14.6640625" customWidth="1"/>
    <col min="15" max="15" width="8.6640625" style="9" customWidth="1"/>
    <col min="16" max="16" width="14" style="9" customWidth="1"/>
    <col min="18" max="18" width="9.6640625" bestFit="1" customWidth="1"/>
  </cols>
  <sheetData>
    <row r="1" spans="1:16" ht="18.75" customHeight="1">
      <c r="A1" s="471" t="s">
        <v>159</v>
      </c>
      <c r="B1" s="472"/>
      <c r="C1" s="472"/>
      <c r="D1" s="473"/>
      <c r="E1" s="474" t="s">
        <v>213</v>
      </c>
      <c r="F1" s="475"/>
      <c r="G1" s="475"/>
      <c r="H1" s="475"/>
      <c r="I1" s="475"/>
      <c r="J1" s="476"/>
      <c r="K1" s="141"/>
      <c r="L1"/>
      <c r="M1" s="181" t="s">
        <v>530</v>
      </c>
      <c r="N1" s="174">
        <f>Certification!B3</f>
        <v>45139</v>
      </c>
      <c r="O1" s="467" t="s">
        <v>455</v>
      </c>
      <c r="P1" s="468"/>
    </row>
    <row r="2" spans="1:16" s="14" customFormat="1" ht="38.25" customHeight="1">
      <c r="A2" s="477" t="s">
        <v>579</v>
      </c>
      <c r="B2" s="478"/>
      <c r="C2" s="478"/>
      <c r="D2" s="478"/>
      <c r="E2" s="478"/>
      <c r="F2" s="478"/>
      <c r="G2" s="478"/>
      <c r="H2" s="478"/>
      <c r="I2" s="478"/>
      <c r="J2" s="478"/>
      <c r="K2" s="478"/>
      <c r="L2" s="478"/>
      <c r="M2" s="478"/>
      <c r="N2" s="479"/>
      <c r="O2" s="469"/>
      <c r="P2" s="470"/>
    </row>
    <row r="3" spans="1:16" s="10" customFormat="1" ht="54" customHeight="1" thickBot="1">
      <c r="A3" s="94"/>
      <c r="B3" s="24" t="s">
        <v>22</v>
      </c>
      <c r="C3" s="24" t="s">
        <v>63</v>
      </c>
      <c r="D3" s="95" t="s">
        <v>12</v>
      </c>
      <c r="E3" s="24" t="s">
        <v>572</v>
      </c>
      <c r="F3" s="178" t="s">
        <v>707</v>
      </c>
      <c r="G3" s="24" t="s">
        <v>2288</v>
      </c>
      <c r="H3" s="180" t="s">
        <v>688</v>
      </c>
      <c r="I3" s="178" t="s">
        <v>2</v>
      </c>
      <c r="J3" s="24" t="s">
        <v>284</v>
      </c>
      <c r="K3" s="24" t="s">
        <v>285</v>
      </c>
      <c r="L3" s="24" t="s">
        <v>577</v>
      </c>
      <c r="M3" s="24" t="s">
        <v>347</v>
      </c>
      <c r="N3" s="24" t="s">
        <v>214</v>
      </c>
      <c r="O3" s="11" t="s">
        <v>476</v>
      </c>
      <c r="P3" s="176" t="s">
        <v>479</v>
      </c>
    </row>
    <row r="4" spans="1:16" ht="30.75" customHeight="1">
      <c r="A4" s="96" t="s">
        <v>467</v>
      </c>
      <c r="B4" s="99"/>
      <c r="C4" s="134"/>
      <c r="D4" s="98">
        <f>SUM(D5:D500)</f>
        <v>0</v>
      </c>
      <c r="E4" s="101">
        <f>SUM(E5:E500)</f>
        <v>0</v>
      </c>
      <c r="F4" s="106" t="str">
        <f>IF(COUNTA(D5:D1048576)&gt;COUNTA(F5:F1048576),"Enter MCC","")</f>
        <v/>
      </c>
      <c r="G4" s="106"/>
      <c r="H4" s="101">
        <f>SUM(H5:H500)</f>
        <v>0</v>
      </c>
      <c r="I4" s="106" t="str">
        <f>IF(COUNTA(H5:H1048576)&gt;COUNTA(I5:I1048576),"Enter Category","")</f>
        <v/>
      </c>
      <c r="J4" s="100"/>
      <c r="K4" s="99"/>
      <c r="L4" s="101"/>
      <c r="M4" s="290" t="s">
        <v>786</v>
      </c>
      <c r="N4" s="290" t="s">
        <v>786</v>
      </c>
      <c r="O4" s="21">
        <f>SUMIF($M:$M,O3,$D:$D)</f>
        <v>0</v>
      </c>
      <c r="P4" s="177">
        <f>SUMIF($M:$M,P3,$D:$D)</f>
        <v>0</v>
      </c>
    </row>
    <row r="5" spans="1:16">
      <c r="A5" s="93"/>
      <c r="B5" s="135"/>
      <c r="C5" s="102" t="s">
        <v>65</v>
      </c>
      <c r="D5" s="133"/>
      <c r="E5" s="139"/>
      <c r="F5" s="264"/>
      <c r="G5" s="264"/>
      <c r="H5" s="161"/>
      <c r="I5" s="58"/>
      <c r="J5" s="289"/>
      <c r="K5" s="60"/>
      <c r="L5" s="275"/>
      <c r="M5" s="292" t="str">
        <f>VLOOKUP(C5,'ID and Local Area'!A:D,3,FALSE)</f>
        <v xml:space="preserve"> </v>
      </c>
      <c r="N5" s="293" t="str">
        <f>VLOOKUP(C5,'ID and Local Area'!A:D,4,FALSE)</f>
        <v xml:space="preserve"> </v>
      </c>
      <c r="O5"/>
      <c r="P5"/>
    </row>
    <row r="6" spans="1:16">
      <c r="A6" s="93"/>
      <c r="B6" s="135"/>
      <c r="C6" s="102" t="s">
        <v>65</v>
      </c>
      <c r="D6" s="133"/>
      <c r="E6" s="139"/>
      <c r="F6" s="264"/>
      <c r="G6" s="264"/>
      <c r="H6" s="139"/>
      <c r="I6" s="58"/>
      <c r="J6" s="60"/>
      <c r="K6" s="60"/>
      <c r="L6" s="275"/>
      <c r="M6" s="292" t="str">
        <f>VLOOKUP(C6,'ID and Local Area'!A:D,3,FALSE)</f>
        <v xml:space="preserve"> </v>
      </c>
      <c r="N6" s="293" t="str">
        <f>VLOOKUP(C6,'ID and Local Area'!A:D,4,FALSE)</f>
        <v xml:space="preserve"> </v>
      </c>
      <c r="O6"/>
      <c r="P6"/>
    </row>
    <row r="7" spans="1:16" ht="12.75" customHeight="1">
      <c r="A7" s="93"/>
      <c r="B7" s="136"/>
      <c r="C7" s="102" t="s">
        <v>65</v>
      </c>
      <c r="D7" s="133"/>
      <c r="E7" s="139"/>
      <c r="F7" s="264"/>
      <c r="G7" s="264"/>
      <c r="H7" s="139"/>
      <c r="I7" s="58"/>
      <c r="J7" s="60"/>
      <c r="K7" s="60"/>
      <c r="L7" s="275"/>
      <c r="M7" s="292" t="str">
        <f>VLOOKUP(C7,'ID and Local Area'!A:D,3,FALSE)</f>
        <v xml:space="preserve"> </v>
      </c>
      <c r="N7" s="293" t="str">
        <f>VLOOKUP(C7,'ID and Local Area'!A:D,4,FALSE)</f>
        <v xml:space="preserve"> </v>
      </c>
      <c r="O7"/>
      <c r="P7"/>
    </row>
    <row r="8" spans="1:16">
      <c r="A8" s="93"/>
      <c r="B8" s="136"/>
      <c r="C8" s="102" t="s">
        <v>65</v>
      </c>
      <c r="D8" s="133"/>
      <c r="E8" s="139"/>
      <c r="F8" s="264"/>
      <c r="G8" s="264"/>
      <c r="H8" s="139"/>
      <c r="I8" s="58"/>
      <c r="J8" s="60"/>
      <c r="K8" s="60"/>
      <c r="L8" s="275"/>
      <c r="M8" s="292" t="str">
        <f>VLOOKUP(C8,'ID and Local Area'!A:D,3,FALSE)</f>
        <v xml:space="preserve"> </v>
      </c>
      <c r="N8" s="293" t="str">
        <f>VLOOKUP(C8,'ID and Local Area'!A:D,4,FALSE)</f>
        <v xml:space="preserve"> </v>
      </c>
      <c r="O8"/>
      <c r="P8"/>
    </row>
    <row r="9" spans="1:16" ht="12.75" customHeight="1">
      <c r="A9" s="93"/>
      <c r="B9" s="136"/>
      <c r="C9" s="102" t="s">
        <v>65</v>
      </c>
      <c r="D9" s="133"/>
      <c r="E9" s="139"/>
      <c r="F9" s="264"/>
      <c r="G9" s="264"/>
      <c r="H9" s="139"/>
      <c r="I9" s="58"/>
      <c r="J9" s="60"/>
      <c r="K9" s="60"/>
      <c r="L9" s="275"/>
      <c r="M9" s="292" t="str">
        <f>VLOOKUP(C9,'ID and Local Area'!A:D,3,FALSE)</f>
        <v xml:space="preserve"> </v>
      </c>
      <c r="N9" s="293" t="str">
        <f>VLOOKUP(C9,'ID and Local Area'!A:D,4,FALSE)</f>
        <v xml:space="preserve"> </v>
      </c>
      <c r="O9"/>
      <c r="P9"/>
    </row>
    <row r="10" spans="1:16">
      <c r="A10" s="93"/>
      <c r="B10" s="136"/>
      <c r="C10" s="102" t="s">
        <v>65</v>
      </c>
      <c r="D10" s="133"/>
      <c r="E10" s="139"/>
      <c r="F10" s="264"/>
      <c r="G10" s="264"/>
      <c r="H10" s="139"/>
      <c r="I10" s="58"/>
      <c r="J10" s="60"/>
      <c r="K10" s="60"/>
      <c r="L10" s="275"/>
      <c r="M10" s="292" t="str">
        <f>VLOOKUP(C10,'ID and Local Area'!A:D,3,FALSE)</f>
        <v xml:space="preserve"> </v>
      </c>
      <c r="N10" s="293" t="str">
        <f>VLOOKUP(C10,'ID and Local Area'!A:D,4,FALSE)</f>
        <v xml:space="preserve"> </v>
      </c>
      <c r="O10"/>
      <c r="P10"/>
    </row>
    <row r="11" spans="1:16">
      <c r="A11" s="93"/>
      <c r="B11" s="136"/>
      <c r="C11" s="102" t="s">
        <v>65</v>
      </c>
      <c r="D11" s="133"/>
      <c r="E11" s="139"/>
      <c r="F11" s="264"/>
      <c r="G11" s="264"/>
      <c r="H11" s="139"/>
      <c r="I11" s="58"/>
      <c r="J11" s="60"/>
      <c r="K11" s="60"/>
      <c r="L11" s="275"/>
      <c r="M11" s="292" t="str">
        <f>VLOOKUP(C11,'ID and Local Area'!A:D,3,FALSE)</f>
        <v xml:space="preserve"> </v>
      </c>
      <c r="N11" s="293" t="str">
        <f>VLOOKUP(C11,'ID and Local Area'!A:D,4,FALSE)</f>
        <v xml:space="preserve"> </v>
      </c>
      <c r="O11"/>
      <c r="P11"/>
    </row>
    <row r="12" spans="1:16">
      <c r="A12" s="93"/>
      <c r="B12" s="136"/>
      <c r="C12" s="102" t="s">
        <v>65</v>
      </c>
      <c r="D12" s="133"/>
      <c r="E12" s="139"/>
      <c r="F12" s="264"/>
      <c r="G12" s="264"/>
      <c r="H12" s="139"/>
      <c r="I12" s="58"/>
      <c r="J12" s="60"/>
      <c r="K12" s="60"/>
      <c r="L12" s="275"/>
      <c r="M12" s="292" t="str">
        <f>VLOOKUP(C12,'ID and Local Area'!A:D,3,FALSE)</f>
        <v xml:space="preserve"> </v>
      </c>
      <c r="N12" s="293" t="str">
        <f>VLOOKUP(C12,'ID and Local Area'!A:D,4,FALSE)</f>
        <v xml:space="preserve"> </v>
      </c>
      <c r="O12"/>
      <c r="P12"/>
    </row>
    <row r="13" spans="1:16">
      <c r="A13" s="93"/>
      <c r="B13" s="136"/>
      <c r="C13" s="102" t="s">
        <v>65</v>
      </c>
      <c r="D13" s="133"/>
      <c r="E13" s="349"/>
      <c r="F13" s="264"/>
      <c r="G13" s="264"/>
      <c r="H13" s="139"/>
      <c r="I13" s="58"/>
      <c r="J13" s="60"/>
      <c r="K13" s="60"/>
      <c r="L13" s="275"/>
      <c r="M13" s="292" t="str">
        <f>VLOOKUP(C13,'ID and Local Area'!A:D,3,FALSE)</f>
        <v xml:space="preserve"> </v>
      </c>
      <c r="N13" s="293" t="str">
        <f>VLOOKUP(C13,'ID and Local Area'!A:D,4,FALSE)</f>
        <v xml:space="preserve"> </v>
      </c>
      <c r="O13"/>
      <c r="P13"/>
    </row>
    <row r="14" spans="1:16">
      <c r="A14" s="93"/>
      <c r="B14" s="136"/>
      <c r="C14" s="102" t="s">
        <v>65</v>
      </c>
      <c r="D14" s="133"/>
      <c r="F14" s="264"/>
      <c r="G14" s="264"/>
      <c r="H14" s="139"/>
      <c r="I14" s="58"/>
      <c r="J14" s="60"/>
      <c r="K14" s="60"/>
      <c r="L14" s="275"/>
      <c r="M14" s="292" t="str">
        <f>VLOOKUP(C14,'ID and Local Area'!A:D,3,FALSE)</f>
        <v xml:space="preserve"> </v>
      </c>
      <c r="N14" s="293" t="str">
        <f>VLOOKUP(C14,'ID and Local Area'!A:D,4,FALSE)</f>
        <v xml:space="preserve"> </v>
      </c>
      <c r="O14"/>
      <c r="P14"/>
    </row>
    <row r="15" spans="1:16">
      <c r="A15" s="93"/>
      <c r="B15" s="136"/>
      <c r="C15" s="102" t="s">
        <v>65</v>
      </c>
      <c r="D15" s="133"/>
      <c r="E15" s="139"/>
      <c r="F15" s="264"/>
      <c r="G15" s="264"/>
      <c r="H15" s="139"/>
      <c r="I15" s="58"/>
      <c r="J15" s="60"/>
      <c r="K15" s="60"/>
      <c r="L15" s="275"/>
      <c r="M15" s="292" t="str">
        <f>VLOOKUP(C15,'ID and Local Area'!A:D,3,FALSE)</f>
        <v xml:space="preserve"> </v>
      </c>
      <c r="N15" s="293" t="str">
        <f>VLOOKUP(C15,'ID and Local Area'!A:D,4,FALSE)</f>
        <v xml:space="preserve"> </v>
      </c>
      <c r="O15"/>
      <c r="P15"/>
    </row>
    <row r="16" spans="1:16">
      <c r="A16" s="93"/>
      <c r="B16" s="136"/>
      <c r="C16" s="102" t="s">
        <v>65</v>
      </c>
      <c r="D16" s="133"/>
      <c r="E16" s="161"/>
      <c r="F16" s="264"/>
      <c r="G16" s="264"/>
      <c r="H16" s="139"/>
      <c r="I16" s="22"/>
      <c r="J16" s="60"/>
      <c r="K16" s="60"/>
      <c r="L16" s="275"/>
      <c r="M16" s="292" t="str">
        <f>VLOOKUP(C16,'ID and Local Area'!A:D,3,FALSE)</f>
        <v xml:space="preserve"> </v>
      </c>
      <c r="N16" s="293" t="str">
        <f>VLOOKUP(C16,'ID and Local Area'!A:D,4,FALSE)</f>
        <v xml:space="preserve"> </v>
      </c>
      <c r="O16"/>
      <c r="P16"/>
    </row>
    <row r="17" spans="1:16">
      <c r="A17" s="93"/>
      <c r="B17" s="22"/>
      <c r="C17" s="102" t="s">
        <v>65</v>
      </c>
      <c r="D17" s="133"/>
      <c r="E17" s="139"/>
      <c r="F17" s="264"/>
      <c r="G17" s="264"/>
      <c r="H17" s="139"/>
      <c r="I17" s="22"/>
      <c r="J17" s="60"/>
      <c r="K17" s="60"/>
      <c r="L17" s="275"/>
      <c r="M17" s="292" t="str">
        <f>VLOOKUP(C17,'ID and Local Area'!A:D,3,FALSE)</f>
        <v xml:space="preserve"> </v>
      </c>
      <c r="N17" s="293" t="str">
        <f>VLOOKUP(C17,'ID and Local Area'!A:D,4,FALSE)</f>
        <v xml:space="preserve"> </v>
      </c>
      <c r="O17"/>
      <c r="P17"/>
    </row>
    <row r="18" spans="1:16">
      <c r="A18" s="93"/>
      <c r="B18" s="22"/>
      <c r="C18" s="102" t="s">
        <v>65</v>
      </c>
      <c r="D18" s="133"/>
      <c r="E18" s="139"/>
      <c r="F18" s="264"/>
      <c r="G18" s="264"/>
      <c r="H18" s="139"/>
      <c r="I18" s="22"/>
      <c r="J18" s="60"/>
      <c r="K18" s="60"/>
      <c r="L18" s="275"/>
      <c r="M18" s="292" t="str">
        <f>VLOOKUP(C18,'ID and Local Area'!A:D,3,FALSE)</f>
        <v xml:space="preserve"> </v>
      </c>
      <c r="N18" s="293" t="str">
        <f>VLOOKUP(C18,'ID and Local Area'!A:D,4,FALSE)</f>
        <v xml:space="preserve"> </v>
      </c>
      <c r="O18"/>
      <c r="P18"/>
    </row>
    <row r="19" spans="1:16">
      <c r="A19" s="93"/>
      <c r="B19" s="22"/>
      <c r="C19" s="102" t="s">
        <v>65</v>
      </c>
      <c r="D19" s="133"/>
      <c r="E19" s="139"/>
      <c r="F19" s="264"/>
      <c r="G19" s="264"/>
      <c r="H19" s="139"/>
      <c r="I19" s="22"/>
      <c r="J19" s="60"/>
      <c r="K19" s="60"/>
      <c r="L19" s="275"/>
      <c r="M19" s="292" t="str">
        <f>VLOOKUP(C19,'ID and Local Area'!A:D,3,FALSE)</f>
        <v xml:space="preserve"> </v>
      </c>
      <c r="N19" s="293" t="str">
        <f>VLOOKUP(C19,'ID and Local Area'!A:D,4,FALSE)</f>
        <v xml:space="preserve"> </v>
      </c>
      <c r="O19"/>
      <c r="P19"/>
    </row>
    <row r="20" spans="1:16">
      <c r="A20" s="93"/>
      <c r="B20" s="22"/>
      <c r="C20" s="102" t="s">
        <v>65</v>
      </c>
      <c r="D20" s="133"/>
      <c r="E20" s="139"/>
      <c r="F20" s="264"/>
      <c r="G20" s="264"/>
      <c r="H20" s="139"/>
      <c r="I20" s="22"/>
      <c r="J20" s="60"/>
      <c r="K20" s="60"/>
      <c r="L20" s="275"/>
      <c r="M20" s="292" t="str">
        <f>VLOOKUP(C20,'ID and Local Area'!A:D,3,FALSE)</f>
        <v xml:space="preserve"> </v>
      </c>
      <c r="N20" s="293" t="str">
        <f>VLOOKUP(C20,'ID and Local Area'!A:D,4,FALSE)</f>
        <v xml:space="preserve"> </v>
      </c>
      <c r="O20"/>
      <c r="P20"/>
    </row>
    <row r="21" spans="1:16">
      <c r="A21" s="93"/>
      <c r="B21" s="22"/>
      <c r="C21" s="102" t="s">
        <v>65</v>
      </c>
      <c r="D21" s="133"/>
      <c r="E21" s="139"/>
      <c r="F21" s="264"/>
      <c r="G21" s="264"/>
      <c r="H21" s="139"/>
      <c r="I21" s="22"/>
      <c r="J21" s="60"/>
      <c r="K21" s="60"/>
      <c r="L21" s="275"/>
      <c r="M21" s="292" t="str">
        <f>VLOOKUP(C21,'ID and Local Area'!A:D,3,FALSE)</f>
        <v xml:space="preserve"> </v>
      </c>
      <c r="N21" s="293" t="str">
        <f>VLOOKUP(C21,'ID and Local Area'!A:D,4,FALSE)</f>
        <v xml:space="preserve"> </v>
      </c>
      <c r="O21"/>
      <c r="P21"/>
    </row>
    <row r="22" spans="1:16">
      <c r="A22" s="93"/>
      <c r="B22" s="22"/>
      <c r="C22" s="102" t="s">
        <v>65</v>
      </c>
      <c r="D22" s="133"/>
      <c r="E22" s="139"/>
      <c r="F22" s="264"/>
      <c r="G22" s="264"/>
      <c r="H22" s="139"/>
      <c r="I22" s="22"/>
      <c r="J22" s="60"/>
      <c r="K22" s="60"/>
      <c r="L22" s="275"/>
      <c r="M22" s="292" t="str">
        <f>VLOOKUP(C22,'ID and Local Area'!A:D,3,FALSE)</f>
        <v xml:space="preserve"> </v>
      </c>
      <c r="N22" s="293" t="str">
        <f>VLOOKUP(C22,'ID and Local Area'!A:D,4,FALSE)</f>
        <v xml:space="preserve"> </v>
      </c>
      <c r="O22"/>
      <c r="P22"/>
    </row>
    <row r="23" spans="1:16">
      <c r="A23" s="93"/>
      <c r="B23" s="22"/>
      <c r="C23" s="102" t="s">
        <v>65</v>
      </c>
      <c r="D23" s="133"/>
      <c r="E23" s="139"/>
      <c r="F23" s="264"/>
      <c r="G23" s="264"/>
      <c r="H23" s="139"/>
      <c r="I23" s="22"/>
      <c r="J23" s="60"/>
      <c r="K23" s="60"/>
      <c r="L23" s="275"/>
      <c r="M23" s="292" t="str">
        <f>VLOOKUP(C23,'ID and Local Area'!A:D,3,FALSE)</f>
        <v xml:space="preserve"> </v>
      </c>
      <c r="N23" s="293" t="str">
        <f>VLOOKUP(C23,'ID and Local Area'!A:D,4,FALSE)</f>
        <v xml:space="preserve"> </v>
      </c>
      <c r="O23"/>
      <c r="P23"/>
    </row>
    <row r="24" spans="1:16">
      <c r="A24" s="93"/>
      <c r="B24" s="22"/>
      <c r="C24" s="102" t="s">
        <v>65</v>
      </c>
      <c r="D24" s="133"/>
      <c r="E24" s="139"/>
      <c r="F24" s="264"/>
      <c r="G24" s="264"/>
      <c r="H24" s="139"/>
      <c r="I24" s="22"/>
      <c r="J24" s="60"/>
      <c r="K24" s="60"/>
      <c r="L24" s="275"/>
      <c r="M24" s="292" t="str">
        <f>VLOOKUP(C24,'ID and Local Area'!A:D,3,FALSE)</f>
        <v xml:space="preserve"> </v>
      </c>
      <c r="N24" s="293" t="str">
        <f>VLOOKUP(C24,'ID and Local Area'!A:D,4,FALSE)</f>
        <v xml:space="preserve"> </v>
      </c>
      <c r="O24"/>
      <c r="P24"/>
    </row>
    <row r="25" spans="1:16">
      <c r="A25" s="93"/>
      <c r="B25" s="22"/>
      <c r="C25" s="102" t="s">
        <v>65</v>
      </c>
      <c r="D25" s="133"/>
      <c r="E25" s="139"/>
      <c r="F25" s="264"/>
      <c r="G25" s="264"/>
      <c r="H25" s="139"/>
      <c r="I25" s="22"/>
      <c r="J25" s="60"/>
      <c r="K25" s="60"/>
      <c r="L25" s="275"/>
      <c r="M25" s="292" t="str">
        <f>VLOOKUP(C25,'ID and Local Area'!A:D,3,FALSE)</f>
        <v xml:space="preserve"> </v>
      </c>
      <c r="N25" s="293" t="str">
        <f>VLOOKUP(C25,'ID and Local Area'!A:D,4,FALSE)</f>
        <v xml:space="preserve"> </v>
      </c>
      <c r="O25"/>
      <c r="P25"/>
    </row>
    <row r="26" spans="1:16">
      <c r="A26" s="93"/>
      <c r="B26" s="22"/>
      <c r="C26" s="102" t="s">
        <v>65</v>
      </c>
      <c r="D26" s="133"/>
      <c r="E26" s="139"/>
      <c r="F26" s="264"/>
      <c r="G26" s="264"/>
      <c r="H26" s="139"/>
      <c r="I26" s="22"/>
      <c r="J26" s="60"/>
      <c r="K26" s="60"/>
      <c r="L26" s="275"/>
      <c r="M26" s="292" t="str">
        <f>VLOOKUP(C26,'ID and Local Area'!A:D,3,FALSE)</f>
        <v xml:space="preserve"> </v>
      </c>
      <c r="N26" s="293" t="str">
        <f>VLOOKUP(C26,'ID and Local Area'!A:D,4,FALSE)</f>
        <v xml:space="preserve"> </v>
      </c>
      <c r="O26"/>
      <c r="P26"/>
    </row>
    <row r="27" spans="1:16">
      <c r="A27" s="93"/>
      <c r="B27" s="22"/>
      <c r="C27" s="102" t="s">
        <v>65</v>
      </c>
      <c r="D27" s="133"/>
      <c r="E27" s="139"/>
      <c r="F27" s="264"/>
      <c r="G27" s="264"/>
      <c r="H27" s="139"/>
      <c r="I27" s="22"/>
      <c r="J27" s="60"/>
      <c r="K27" s="60"/>
      <c r="L27" s="275"/>
      <c r="M27" s="292" t="str">
        <f>VLOOKUP(C27,'ID and Local Area'!A:D,3,FALSE)</f>
        <v xml:space="preserve"> </v>
      </c>
      <c r="N27" s="293" t="str">
        <f>VLOOKUP(C27,'ID and Local Area'!A:D,4,FALSE)</f>
        <v xml:space="preserve"> </v>
      </c>
      <c r="O27"/>
      <c r="P27"/>
    </row>
    <row r="28" spans="1:16">
      <c r="A28" s="93"/>
      <c r="B28" s="22"/>
      <c r="C28" s="102" t="s">
        <v>65</v>
      </c>
      <c r="D28" s="133"/>
      <c r="E28" s="139"/>
      <c r="F28" s="264"/>
      <c r="G28" s="264"/>
      <c r="H28" s="139"/>
      <c r="I28" s="22"/>
      <c r="J28" s="60"/>
      <c r="K28" s="60"/>
      <c r="L28" s="275"/>
      <c r="M28" s="292" t="str">
        <f>VLOOKUP(C28,'ID and Local Area'!A:D,3,FALSE)</f>
        <v xml:space="preserve"> </v>
      </c>
      <c r="N28" s="293" t="str">
        <f>VLOOKUP(C28,'ID and Local Area'!A:D,4,FALSE)</f>
        <v xml:space="preserve"> </v>
      </c>
      <c r="O28"/>
      <c r="P28"/>
    </row>
    <row r="29" spans="1:16">
      <c r="A29" s="93"/>
      <c r="B29" s="22"/>
      <c r="C29" s="102" t="s">
        <v>65</v>
      </c>
      <c r="D29" s="133"/>
      <c r="E29" s="139"/>
      <c r="F29" s="264"/>
      <c r="G29" s="264"/>
      <c r="H29" s="139"/>
      <c r="I29" s="22"/>
      <c r="J29" s="60"/>
      <c r="K29" s="60"/>
      <c r="L29" s="275"/>
      <c r="M29" s="292" t="str">
        <f>VLOOKUP(C29,'ID and Local Area'!A:D,3,FALSE)</f>
        <v xml:space="preserve"> </v>
      </c>
      <c r="N29" s="293" t="str">
        <f>VLOOKUP(C29,'ID and Local Area'!A:D,4,FALSE)</f>
        <v xml:space="preserve"> </v>
      </c>
      <c r="O29"/>
      <c r="P29"/>
    </row>
    <row r="30" spans="1:16">
      <c r="A30" s="93"/>
      <c r="B30" s="22"/>
      <c r="C30" s="102" t="s">
        <v>65</v>
      </c>
      <c r="D30" s="133"/>
      <c r="E30" s="139"/>
      <c r="F30" s="264"/>
      <c r="G30" s="264"/>
      <c r="H30" s="139"/>
      <c r="I30" s="22"/>
      <c r="J30" s="60"/>
      <c r="K30" s="60"/>
      <c r="L30" s="275"/>
      <c r="M30" s="292" t="str">
        <f>VLOOKUP(C30,'ID and Local Area'!A:D,3,FALSE)</f>
        <v xml:space="preserve"> </v>
      </c>
      <c r="N30" s="293" t="str">
        <f>VLOOKUP(C30,'ID and Local Area'!A:D,4,FALSE)</f>
        <v xml:space="preserve"> </v>
      </c>
      <c r="O30"/>
      <c r="P30"/>
    </row>
    <row r="31" spans="1:16">
      <c r="A31" s="93"/>
      <c r="B31" s="22"/>
      <c r="C31" s="102" t="s">
        <v>65</v>
      </c>
      <c r="D31" s="133"/>
      <c r="E31" s="139"/>
      <c r="F31" s="264"/>
      <c r="G31" s="264"/>
      <c r="H31" s="139"/>
      <c r="I31" s="22"/>
      <c r="J31" s="60"/>
      <c r="K31" s="60"/>
      <c r="L31" s="275"/>
      <c r="M31" s="292" t="str">
        <f>VLOOKUP(C31,'ID and Local Area'!A:D,3,FALSE)</f>
        <v xml:space="preserve"> </v>
      </c>
      <c r="N31" s="293" t="str">
        <f>VLOOKUP(C31,'ID and Local Area'!A:D,4,FALSE)</f>
        <v xml:space="preserve"> </v>
      </c>
      <c r="O31"/>
      <c r="P31"/>
    </row>
    <row r="32" spans="1:16">
      <c r="A32" s="93"/>
      <c r="B32" s="22"/>
      <c r="C32" s="102" t="s">
        <v>65</v>
      </c>
      <c r="D32" s="133"/>
      <c r="E32" s="139"/>
      <c r="F32" s="264"/>
      <c r="G32" s="264"/>
      <c r="H32" s="139"/>
      <c r="I32" s="22"/>
      <c r="J32" s="60"/>
      <c r="K32" s="60"/>
      <c r="L32" s="275"/>
      <c r="M32" s="292" t="str">
        <f>VLOOKUP(C32,'ID and Local Area'!A:D,3,FALSE)</f>
        <v xml:space="preserve"> </v>
      </c>
      <c r="N32" s="293" t="str">
        <f>VLOOKUP(C32,'ID and Local Area'!A:D,4,FALSE)</f>
        <v xml:space="preserve"> </v>
      </c>
      <c r="O32"/>
      <c r="P32"/>
    </row>
    <row r="33" spans="1:16">
      <c r="A33" s="93"/>
      <c r="B33" s="22"/>
      <c r="C33" s="102" t="s">
        <v>65</v>
      </c>
      <c r="D33" s="133"/>
      <c r="E33" s="139"/>
      <c r="F33" s="264"/>
      <c r="G33" s="264"/>
      <c r="H33" s="139"/>
      <c r="I33" s="22"/>
      <c r="J33" s="60"/>
      <c r="K33" s="60"/>
      <c r="L33" s="275"/>
      <c r="M33" s="292" t="str">
        <f>VLOOKUP(C33,'ID and Local Area'!A:D,3,FALSE)</f>
        <v xml:space="preserve"> </v>
      </c>
      <c r="N33" s="293" t="str">
        <f>VLOOKUP(C33,'ID and Local Area'!A:D,4,FALSE)</f>
        <v xml:space="preserve"> </v>
      </c>
      <c r="O33"/>
      <c r="P33"/>
    </row>
    <row r="34" spans="1:16">
      <c r="A34" s="93"/>
      <c r="B34" s="22"/>
      <c r="C34" s="102" t="s">
        <v>65</v>
      </c>
      <c r="D34" s="133"/>
      <c r="E34" s="139"/>
      <c r="F34" s="264"/>
      <c r="G34" s="264"/>
      <c r="H34" s="139"/>
      <c r="I34" s="22"/>
      <c r="J34" s="60"/>
      <c r="K34" s="60"/>
      <c r="L34" s="275"/>
      <c r="M34" s="292" t="str">
        <f>VLOOKUP(C34,'ID and Local Area'!A:D,3,FALSE)</f>
        <v xml:space="preserve"> </v>
      </c>
      <c r="N34" s="293" t="str">
        <f>VLOOKUP(C34,'ID and Local Area'!A:D,4,FALSE)</f>
        <v xml:space="preserve"> </v>
      </c>
      <c r="O34"/>
      <c r="P34"/>
    </row>
    <row r="35" spans="1:16">
      <c r="A35" s="93"/>
      <c r="B35" s="22"/>
      <c r="C35" s="102" t="s">
        <v>65</v>
      </c>
      <c r="D35" s="133"/>
      <c r="E35" s="139"/>
      <c r="F35" s="264"/>
      <c r="G35" s="264"/>
      <c r="H35" s="139"/>
      <c r="I35" s="22"/>
      <c r="J35" s="60"/>
      <c r="K35" s="60"/>
      <c r="L35" s="275"/>
      <c r="M35" s="292" t="str">
        <f>VLOOKUP(C35,'ID and Local Area'!A:D,3,FALSE)</f>
        <v xml:space="preserve"> </v>
      </c>
      <c r="N35" s="293" t="str">
        <f>VLOOKUP(C35,'ID and Local Area'!A:D,4,FALSE)</f>
        <v xml:space="preserve"> </v>
      </c>
      <c r="O35"/>
      <c r="P35"/>
    </row>
    <row r="36" spans="1:16">
      <c r="A36" s="93"/>
      <c r="B36" s="22"/>
      <c r="C36" s="102" t="s">
        <v>65</v>
      </c>
      <c r="D36" s="133"/>
      <c r="E36" s="139"/>
      <c r="F36" s="264"/>
      <c r="G36" s="264"/>
      <c r="H36" s="139"/>
      <c r="I36" s="22"/>
      <c r="J36" s="60"/>
      <c r="K36" s="60"/>
      <c r="L36" s="275"/>
      <c r="M36" s="292" t="str">
        <f>VLOOKUP(C36,'ID and Local Area'!A:D,3,FALSE)</f>
        <v xml:space="preserve"> </v>
      </c>
      <c r="N36" s="293" t="str">
        <f>VLOOKUP(C36,'ID and Local Area'!A:D,4,FALSE)</f>
        <v xml:space="preserve"> </v>
      </c>
      <c r="O36"/>
      <c r="P36"/>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O1:P2"/>
    <mergeCell ref="A1:D1"/>
    <mergeCell ref="E1:J1"/>
    <mergeCell ref="A2:N2"/>
  </mergeCells>
  <phoneticPr fontId="7" type="noConversion"/>
  <conditionalFormatting sqref="F5:G1048576">
    <cfRule type="expression" dxfId="12" priority="9">
      <formula>AND(NOT(ISBLANK(D5)),ISBLANK(F5))</formula>
    </cfRule>
  </conditionalFormatting>
  <conditionalFormatting sqref="I5:I1048576">
    <cfRule type="expression" dxfId="11" priority="5">
      <formula>AND(NOT(ISBLANK(H5)),ISBLANK(I5))</formula>
    </cfRule>
  </conditionalFormatting>
  <conditionalFormatting sqref="E5:E12 E15:E16 E19:E1048576">
    <cfRule type="expression" dxfId="10" priority="4">
      <formula>AND(E5&gt;0,N5="CAISO System")</formula>
    </cfRule>
  </conditionalFormatting>
  <conditionalFormatting sqref="N5:N1048576">
    <cfRule type="expression" dxfId="9" priority="3">
      <formula>AND(E5&gt;0,N5="CAISO System")</formula>
    </cfRule>
  </conditionalFormatting>
  <conditionalFormatting sqref="F4:G4">
    <cfRule type="cellIs" dxfId="8" priority="2" operator="equal">
      <formula>"Enter MCC"</formula>
    </cfRule>
  </conditionalFormatting>
  <conditionalFormatting sqref="I4">
    <cfRule type="cellIs" dxfId="7" priority="1" operator="equal">
      <formula>"Enter Category"</formula>
    </cfRule>
  </conditionalFormatting>
  <conditionalFormatting sqref="E17:E18">
    <cfRule type="expression" dxfId="6" priority="158">
      <formula>AND(E17&gt;0,N13="CAISO System")</formula>
    </cfRule>
  </conditionalFormatting>
  <dataValidations xWindow="500" yWindow="270" count="5">
    <dataValidation allowBlank="1" showInputMessage="1" showErrorMessage="1" promptTitle="Zone for resource" sqref="M5:N36" xr:uid="{00000000-0002-0000-0600-000000000000}"/>
    <dataValidation type="list" allowBlank="1" showInputMessage="1" showErrorMessage="1" sqref="C1094:C65536 C37" xr:uid="{00000000-0002-0000-0600-000001000000}">
      <formula1>SchedulingID</formula1>
    </dataValidation>
    <dataValidation type="list" allowBlank="1" showInputMessage="1" showErrorMessage="1" sqref="I5:I36" xr:uid="{00000000-0002-0000-0600-000002000000}">
      <formula1>Flex_Category</formula1>
    </dataValidation>
    <dataValidation type="custom" allowBlank="1" showInputMessage="1" showErrorMessage="1" errorTitle="Data entry error" error="System RA MW entries are limited to two decimal places and must be non-negative." sqref="D5:D1048576" xr:uid="{00000000-0002-0000-0600-000003000000}">
      <formula1>AND(D5=ROUND(D5,2),D5&gt;=0)</formula1>
    </dataValidation>
    <dataValidation operator="greaterThan" allowBlank="1" showInputMessage="1" showErrorMessage="1" sqref="K5:K36" xr:uid="{00000000-0002-0000-0600-000004000000}"/>
  </dataValidations>
  <pageMargins left="0.75" right="0.75" top="1" bottom="1" header="0.5" footer="0.5"/>
  <pageSetup orientation="portrait" horizontalDpi="4294967295" verticalDpi="4294967295" r:id="rId1"/>
  <headerFooter alignWithMargins="0"/>
  <extLst>
    <ext xmlns:x14="http://schemas.microsoft.com/office/spreadsheetml/2009/9/main" uri="{CCE6A557-97BC-4b89-ADB6-D9C93CAAB3DF}">
      <x14:dataValidations xmlns:xm="http://schemas.microsoft.com/office/excel/2006/main" xWindow="500" yWindow="270" count="3">
        <x14:dataValidation type="list" allowBlank="1" showInputMessage="1" showErrorMessage="1" xr:uid="{00000000-0002-0000-0600-000005000000}">
          <x14:formula1>
            <xm:f>'ID and Local Area'!$L$9:$L$12</xm:f>
          </x14:formula1>
          <xm:sqref>F5:F36</xm:sqref>
        </x14:dataValidation>
        <x14:dataValidation type="list" allowBlank="1" showInputMessage="1" showErrorMessage="1" xr:uid="{7F276F85-4DF8-4605-9820-47E8D75DED5B}">
          <x14:formula1>
            <xm:f>'ID and Local Area'!$M$9:$M$10</xm:f>
          </x14:formula1>
          <xm:sqref>G1:G2 G5:G1048576</xm:sqref>
        </x14:dataValidation>
        <x14:dataValidation type="list" allowBlank="1" showInputMessage="1" showErrorMessage="1" xr:uid="{00000000-0002-0000-0600-000006000000}">
          <x14:formula1>
            <xm:f>'ID and Local Area'!$A:$A</xm:f>
          </x14:formula1>
          <xm:sqref>C5:C36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3"/>
  </sheetPr>
  <dimension ref="A1:M140"/>
  <sheetViews>
    <sheetView zoomScale="130" zoomScaleNormal="130" zoomScalePageLayoutView="85" workbookViewId="0">
      <selection sqref="A1:E1"/>
    </sheetView>
  </sheetViews>
  <sheetFormatPr defaultColWidth="8.77734375" defaultRowHeight="13.2"/>
  <cols>
    <col min="1" max="1" width="5.33203125" style="14" customWidth="1"/>
    <col min="2" max="2" width="12.77734375" style="17" customWidth="1"/>
    <col min="3" max="3" width="18.33203125" style="15" customWidth="1"/>
    <col min="4" max="6" width="10.33203125" style="15" customWidth="1"/>
    <col min="7" max="7" width="13.77734375" style="15" customWidth="1"/>
    <col min="8" max="8" width="13.33203125" style="15" customWidth="1"/>
    <col min="9" max="9" width="15.6640625" style="15" customWidth="1"/>
    <col min="10" max="10" width="11.33203125" style="9" customWidth="1"/>
    <col min="11" max="11" width="14" style="9" customWidth="1"/>
    <col min="12" max="12" width="8.33203125" customWidth="1"/>
    <col min="13" max="13" width="7.33203125" customWidth="1"/>
    <col min="14" max="16384" width="8.77734375" style="14"/>
  </cols>
  <sheetData>
    <row r="1" spans="1:13" ht="34.5" customHeight="1">
      <c r="A1" s="471" t="s">
        <v>627</v>
      </c>
      <c r="B1" s="476"/>
      <c r="C1" s="476"/>
      <c r="D1" s="476"/>
      <c r="E1" s="476"/>
      <c r="F1"/>
      <c r="G1" s="173" t="s">
        <v>530</v>
      </c>
      <c r="H1" s="174">
        <f>Certification!B3</f>
        <v>45139</v>
      </c>
      <c r="I1" s="93"/>
      <c r="L1" s="467" t="s">
        <v>455</v>
      </c>
      <c r="M1" s="468"/>
    </row>
    <row r="2" spans="1:13" ht="19.5" customHeight="1">
      <c r="A2" s="471" t="s">
        <v>575</v>
      </c>
      <c r="B2" s="472"/>
      <c r="C2" s="472"/>
      <c r="D2" s="472"/>
      <c r="E2" s="472"/>
      <c r="F2" s="472"/>
      <c r="G2" s="472"/>
      <c r="H2" s="472"/>
      <c r="I2" s="472"/>
      <c r="J2" s="93"/>
      <c r="K2" s="93"/>
      <c r="L2" s="469"/>
      <c r="M2" s="470"/>
    </row>
    <row r="3" spans="1:13" s="10" customFormat="1" ht="52.5" customHeight="1">
      <c r="A3" s="94"/>
      <c r="B3" s="24" t="s">
        <v>22</v>
      </c>
      <c r="C3" s="104" t="s">
        <v>183</v>
      </c>
      <c r="D3" s="103" t="s">
        <v>286</v>
      </c>
      <c r="E3" s="24" t="s">
        <v>707</v>
      </c>
      <c r="F3" s="24" t="s">
        <v>2288</v>
      </c>
      <c r="G3" s="104" t="s">
        <v>284</v>
      </c>
      <c r="H3" s="104" t="s">
        <v>285</v>
      </c>
      <c r="I3" s="104" t="s">
        <v>322</v>
      </c>
      <c r="J3" s="24" t="s">
        <v>347</v>
      </c>
      <c r="K3" s="24" t="s">
        <v>214</v>
      </c>
      <c r="L3" s="11" t="s">
        <v>476</v>
      </c>
      <c r="M3" s="11" t="s">
        <v>479</v>
      </c>
    </row>
    <row r="4" spans="1:13" ht="24.6">
      <c r="A4" s="96" t="s">
        <v>467</v>
      </c>
      <c r="B4" s="106"/>
      <c r="C4" s="97"/>
      <c r="D4" s="101">
        <f>SUM(D5:D1000)</f>
        <v>0</v>
      </c>
      <c r="E4" s="106" t="str">
        <f>IF(COUNTA(D5:D1048576)&gt;COUNTA(E5:E1048576),"Enter MCC","")</f>
        <v/>
      </c>
      <c r="F4" s="101"/>
      <c r="G4" s="97"/>
      <c r="H4" s="97"/>
      <c r="I4" s="290"/>
      <c r="J4" s="290" t="s">
        <v>786</v>
      </c>
      <c r="K4" s="290" t="s">
        <v>786</v>
      </c>
      <c r="L4" s="21">
        <f>SUMIF($J:$J,L3,$D:$D)</f>
        <v>0</v>
      </c>
      <c r="M4" s="21">
        <f>SUMIF($J:$J,M3,$D:$D)</f>
        <v>0</v>
      </c>
    </row>
    <row r="5" spans="1:13">
      <c r="A5" s="105"/>
      <c r="B5" s="58"/>
      <c r="C5" s="259" t="s">
        <v>65</v>
      </c>
      <c r="D5" s="59"/>
      <c r="E5" s="58"/>
      <c r="F5" s="59"/>
      <c r="G5" s="60"/>
      <c r="H5" s="60"/>
      <c r="I5" s="60"/>
      <c r="J5" s="294" t="str">
        <f>VLOOKUP($C5,'ID and Local Area'!$A:$D,3,FALSE)</f>
        <v xml:space="preserve"> </v>
      </c>
      <c r="K5" s="294" t="str">
        <f>VLOOKUP($C5,'ID and Local Area'!$A:$D,4,FALSE)</f>
        <v xml:space="preserve"> </v>
      </c>
    </row>
    <row r="6" spans="1:13">
      <c r="A6" s="105"/>
      <c r="B6" s="58"/>
      <c r="C6" s="259" t="s">
        <v>65</v>
      </c>
      <c r="D6" s="59"/>
      <c r="E6" s="58"/>
      <c r="F6" s="59"/>
      <c r="G6" s="60"/>
      <c r="H6" s="60"/>
      <c r="I6" s="60"/>
      <c r="J6" s="294" t="str">
        <f>VLOOKUP($C6,'ID and Local Area'!$A:$D,3,FALSE)</f>
        <v xml:space="preserve"> </v>
      </c>
      <c r="K6" s="294" t="str">
        <f>VLOOKUP($C6,'ID and Local Area'!$A:$D,4,FALSE)</f>
        <v xml:space="preserve"> </v>
      </c>
    </row>
    <row r="7" spans="1:13">
      <c r="A7" s="105"/>
      <c r="B7" s="58"/>
      <c r="C7" s="259" t="s">
        <v>65</v>
      </c>
      <c r="D7" s="59"/>
      <c r="E7" s="58"/>
      <c r="F7" s="59"/>
      <c r="G7" s="60"/>
      <c r="H7" s="60"/>
      <c r="I7" s="60"/>
      <c r="J7" s="294" t="str">
        <f>VLOOKUP($C7,'ID and Local Area'!$A:$D,3,FALSE)</f>
        <v xml:space="preserve"> </v>
      </c>
      <c r="K7" s="294" t="str">
        <f>VLOOKUP($C7,'ID and Local Area'!$A:$D,4,FALSE)</f>
        <v xml:space="preserve"> </v>
      </c>
    </row>
    <row r="8" spans="1:13">
      <c r="A8" s="105"/>
      <c r="B8" s="62"/>
      <c r="C8" s="259" t="s">
        <v>65</v>
      </c>
      <c r="D8" s="59"/>
      <c r="E8" s="58"/>
      <c r="F8" s="59"/>
      <c r="G8" s="60"/>
      <c r="H8" s="60"/>
      <c r="I8" s="60"/>
      <c r="J8" s="294" t="str">
        <f>VLOOKUP($C8,'ID and Local Area'!$A:$D,3,FALSE)</f>
        <v xml:space="preserve"> </v>
      </c>
      <c r="K8" s="294" t="str">
        <f>VLOOKUP($C8,'ID and Local Area'!$A:$D,4,FALSE)</f>
        <v xml:space="preserve"> </v>
      </c>
    </row>
    <row r="9" spans="1:13" ht="12.75" customHeight="1">
      <c r="A9" s="105"/>
      <c r="B9" s="62"/>
      <c r="C9" s="259" t="s">
        <v>65</v>
      </c>
      <c r="D9" s="59"/>
      <c r="E9" s="58"/>
      <c r="F9" s="59"/>
      <c r="G9" s="60"/>
      <c r="H9" s="60"/>
      <c r="I9" s="60"/>
      <c r="J9" s="294" t="str">
        <f>VLOOKUP($C9,'ID and Local Area'!$A:$D,3,FALSE)</f>
        <v xml:space="preserve"> </v>
      </c>
      <c r="K9" s="294" t="str">
        <f>VLOOKUP($C9,'ID and Local Area'!$A:$D,4,FALSE)</f>
        <v xml:space="preserve"> </v>
      </c>
    </row>
    <row r="10" spans="1:13">
      <c r="A10" s="105"/>
      <c r="B10" s="62"/>
      <c r="C10" s="259" t="s">
        <v>65</v>
      </c>
      <c r="D10" s="59"/>
      <c r="E10" s="58"/>
      <c r="F10" s="59"/>
      <c r="G10" s="60"/>
      <c r="H10" s="60"/>
      <c r="I10" s="60"/>
      <c r="J10" s="294" t="str">
        <f>VLOOKUP($C10,'ID and Local Area'!$A:$D,3,FALSE)</f>
        <v xml:space="preserve"> </v>
      </c>
      <c r="K10" s="294" t="str">
        <f>VLOOKUP($C10,'ID and Local Area'!$A:$D,4,FALSE)</f>
        <v xml:space="preserve"> </v>
      </c>
    </row>
    <row r="11" spans="1:13">
      <c r="A11" s="105"/>
      <c r="B11" s="62"/>
      <c r="C11" s="61" t="s">
        <v>65</v>
      </c>
      <c r="D11" s="59"/>
      <c r="E11" s="58"/>
      <c r="F11" s="59"/>
      <c r="G11" s="60"/>
      <c r="H11" s="60"/>
      <c r="I11" s="60"/>
      <c r="J11" s="294" t="str">
        <f>VLOOKUP($C11,'ID and Local Area'!$A:$D,3,FALSE)</f>
        <v xml:space="preserve"> </v>
      </c>
      <c r="K11" s="294" t="str">
        <f>VLOOKUP($C11,'ID and Local Area'!$A:$D,4,FALSE)</f>
        <v xml:space="preserve"> </v>
      </c>
    </row>
    <row r="12" spans="1:13">
      <c r="A12" s="105"/>
      <c r="B12" s="62"/>
      <c r="C12" s="61" t="s">
        <v>65</v>
      </c>
      <c r="D12" s="59"/>
      <c r="E12" s="58"/>
      <c r="F12" s="59"/>
      <c r="G12" s="60"/>
      <c r="H12" s="60"/>
      <c r="I12" s="60"/>
      <c r="J12" s="294" t="str">
        <f>VLOOKUP($C12,'ID and Local Area'!$A:$D,3,FALSE)</f>
        <v xml:space="preserve"> </v>
      </c>
      <c r="K12" s="294" t="str">
        <f>VLOOKUP($C12,'ID and Local Area'!$A:$D,4,FALSE)</f>
        <v xml:space="preserve"> </v>
      </c>
    </row>
    <row r="13" spans="1:13">
      <c r="A13" s="105"/>
      <c r="B13" s="62"/>
      <c r="C13" s="61" t="s">
        <v>65</v>
      </c>
      <c r="D13" s="59"/>
      <c r="E13" s="58"/>
      <c r="F13" s="59"/>
      <c r="G13" s="60"/>
      <c r="H13" s="60"/>
      <c r="I13" s="60"/>
      <c r="J13" s="294" t="str">
        <f>VLOOKUP($C13,'ID and Local Area'!$A:$D,3,FALSE)</f>
        <v xml:space="preserve"> </v>
      </c>
      <c r="K13" s="294" t="str">
        <f>VLOOKUP($C13,'ID and Local Area'!$A:$D,4,FALSE)</f>
        <v xml:space="preserve"> </v>
      </c>
    </row>
    <row r="14" spans="1:13">
      <c r="A14" s="105"/>
      <c r="B14" s="62"/>
      <c r="C14" s="61" t="s">
        <v>65</v>
      </c>
      <c r="D14" s="59"/>
      <c r="E14" s="58"/>
      <c r="F14" s="59"/>
      <c r="G14" s="60"/>
      <c r="H14" s="60"/>
      <c r="I14" s="60"/>
      <c r="J14" s="294" t="str">
        <f>VLOOKUP($C14,'ID and Local Area'!$A:$D,3,FALSE)</f>
        <v xml:space="preserve"> </v>
      </c>
      <c r="K14" s="294" t="str">
        <f>VLOOKUP($C14,'ID and Local Area'!$A:$D,4,FALSE)</f>
        <v xml:space="preserve"> </v>
      </c>
    </row>
    <row r="15" spans="1:13">
      <c r="A15" s="105"/>
      <c r="B15" s="62"/>
      <c r="C15" s="61" t="s">
        <v>65</v>
      </c>
      <c r="D15" s="59"/>
      <c r="E15" s="58"/>
      <c r="F15" s="59"/>
      <c r="G15" s="60"/>
      <c r="H15" s="60"/>
      <c r="I15" s="60"/>
      <c r="J15" s="294" t="str">
        <f>VLOOKUP($C15,'ID and Local Area'!$A:$D,3,FALSE)</f>
        <v xml:space="preserve"> </v>
      </c>
      <c r="K15" s="294" t="str">
        <f>VLOOKUP($C15,'ID and Local Area'!$A:$D,4,FALSE)</f>
        <v xml:space="preserve"> </v>
      </c>
    </row>
    <row r="16" spans="1:13">
      <c r="A16" s="105"/>
      <c r="B16" s="62"/>
      <c r="C16" s="61" t="s">
        <v>65</v>
      </c>
      <c r="D16" s="59"/>
      <c r="E16" s="58"/>
      <c r="F16" s="59"/>
      <c r="G16" s="60"/>
      <c r="H16" s="60"/>
      <c r="I16" s="60"/>
      <c r="J16" s="294" t="str">
        <f>VLOOKUP($C16,'ID and Local Area'!$A:$D,3,FALSE)</f>
        <v xml:space="preserve"> </v>
      </c>
      <c r="K16" s="294" t="str">
        <f>VLOOKUP($C16,'ID and Local Area'!$A:$D,4,FALSE)</f>
        <v xml:space="preserve"> </v>
      </c>
    </row>
    <row r="17" spans="1:11">
      <c r="A17" s="105"/>
      <c r="B17" s="62"/>
      <c r="C17" s="61" t="s">
        <v>65</v>
      </c>
      <c r="D17" s="59"/>
      <c r="E17" s="58"/>
      <c r="F17" s="59"/>
      <c r="G17" s="60"/>
      <c r="H17" s="60"/>
      <c r="I17" s="60"/>
      <c r="J17" s="294" t="str">
        <f>VLOOKUP($C17,'ID and Local Area'!$A:$D,3,FALSE)</f>
        <v xml:space="preserve"> </v>
      </c>
      <c r="K17" s="294" t="str">
        <f>VLOOKUP($C17,'ID and Local Area'!$A:$D,4,FALSE)</f>
        <v xml:space="preserve"> </v>
      </c>
    </row>
    <row r="18" spans="1:11">
      <c r="A18" s="105"/>
      <c r="B18" s="62"/>
      <c r="C18" s="61" t="s">
        <v>65</v>
      </c>
      <c r="D18" s="59"/>
      <c r="E18" s="58"/>
      <c r="F18" s="59"/>
      <c r="G18" s="60"/>
      <c r="H18" s="60"/>
      <c r="I18" s="60"/>
      <c r="J18" s="294" t="str">
        <f>VLOOKUP($C18,'ID and Local Area'!$A:$D,3,FALSE)</f>
        <v xml:space="preserve"> </v>
      </c>
      <c r="K18" s="294" t="str">
        <f>VLOOKUP($C18,'ID and Local Area'!$A:$D,4,FALSE)</f>
        <v xml:space="preserve"> </v>
      </c>
    </row>
    <row r="19" spans="1:11">
      <c r="A19" s="105"/>
      <c r="B19" s="62"/>
      <c r="C19" s="61" t="s">
        <v>65</v>
      </c>
      <c r="D19" s="59"/>
      <c r="E19" s="58"/>
      <c r="F19" s="59"/>
      <c r="G19" s="60"/>
      <c r="H19" s="60"/>
      <c r="I19" s="60"/>
      <c r="J19" s="294" t="str">
        <f>VLOOKUP($C19,'ID and Local Area'!$A:$D,3,FALSE)</f>
        <v xml:space="preserve"> </v>
      </c>
      <c r="K19" s="294" t="str">
        <f>VLOOKUP($C19,'ID and Local Area'!$A:$D,4,FALSE)</f>
        <v xml:space="preserve"> </v>
      </c>
    </row>
    <row r="20" spans="1:11">
      <c r="A20" s="105"/>
      <c r="B20" s="62"/>
      <c r="C20" s="61" t="s">
        <v>65</v>
      </c>
      <c r="D20" s="59"/>
      <c r="E20" s="58"/>
      <c r="F20" s="59"/>
      <c r="G20" s="60"/>
      <c r="H20" s="60"/>
      <c r="I20" s="60"/>
      <c r="J20" s="294" t="str">
        <f>VLOOKUP($C20,'ID and Local Area'!$A:$D,3,FALSE)</f>
        <v xml:space="preserve"> </v>
      </c>
      <c r="K20" s="294" t="str">
        <f>VLOOKUP($C20,'ID and Local Area'!$A:$D,4,FALSE)</f>
        <v xml:space="preserve"> </v>
      </c>
    </row>
    <row r="21" spans="1:11">
      <c r="A21" s="105"/>
      <c r="B21" s="62"/>
      <c r="C21" s="61" t="s">
        <v>65</v>
      </c>
      <c r="D21" s="59"/>
      <c r="E21" s="58"/>
      <c r="F21" s="59"/>
      <c r="G21" s="60"/>
      <c r="H21" s="60"/>
      <c r="I21" s="60"/>
      <c r="J21" s="294" t="str">
        <f>VLOOKUP($C21,'ID and Local Area'!$A:$D,3,FALSE)</f>
        <v xml:space="preserve"> </v>
      </c>
      <c r="K21" s="294" t="str">
        <f>VLOOKUP($C21,'ID and Local Area'!$A:$D,4,FALSE)</f>
        <v xml:space="preserve"> </v>
      </c>
    </row>
    <row r="22" spans="1:11">
      <c r="A22" s="105"/>
      <c r="B22" s="62"/>
      <c r="C22" s="61" t="s">
        <v>65</v>
      </c>
      <c r="D22" s="59"/>
      <c r="E22" s="58"/>
      <c r="F22" s="59"/>
      <c r="G22" s="60"/>
      <c r="H22" s="60"/>
      <c r="I22" s="60"/>
      <c r="J22" s="294" t="str">
        <f>VLOOKUP($C22,'ID and Local Area'!$A:$D,3,FALSE)</f>
        <v xml:space="preserve"> </v>
      </c>
      <c r="K22" s="294" t="str">
        <f>VLOOKUP($C22,'ID and Local Area'!$A:$D,4,FALSE)</f>
        <v xml:space="preserve"> </v>
      </c>
    </row>
    <row r="23" spans="1:11">
      <c r="A23" s="105"/>
      <c r="B23" s="62"/>
      <c r="C23" s="61" t="s">
        <v>65</v>
      </c>
      <c r="D23" s="59"/>
      <c r="E23" s="58"/>
      <c r="F23" s="59"/>
      <c r="G23" s="60"/>
      <c r="H23" s="60"/>
      <c r="I23" s="60"/>
      <c r="J23" s="294" t="str">
        <f>VLOOKUP($C23,'ID and Local Area'!$A:$D,3,FALSE)</f>
        <v xml:space="preserve"> </v>
      </c>
      <c r="K23" s="294" t="str">
        <f>VLOOKUP($C23,'ID and Local Area'!$A:$D,4,FALSE)</f>
        <v xml:space="preserve"> </v>
      </c>
    </row>
    <row r="24" spans="1:11">
      <c r="A24" s="105"/>
      <c r="B24" s="62"/>
      <c r="C24" s="61" t="s">
        <v>65</v>
      </c>
      <c r="D24" s="59"/>
      <c r="E24" s="58"/>
      <c r="F24" s="59"/>
      <c r="G24" s="60"/>
      <c r="H24" s="60"/>
      <c r="I24" s="60"/>
      <c r="J24" s="294" t="str">
        <f>VLOOKUP($C24,'ID and Local Area'!$A:$D,3,FALSE)</f>
        <v xml:space="preserve"> </v>
      </c>
      <c r="K24" s="294" t="str">
        <f>VLOOKUP($C24,'ID and Local Area'!$A:$D,4,FALSE)</f>
        <v xml:space="preserve"> </v>
      </c>
    </row>
    <row r="25" spans="1:11">
      <c r="A25" s="105"/>
      <c r="B25" s="62"/>
      <c r="C25" s="61" t="s">
        <v>65</v>
      </c>
      <c r="D25" s="59"/>
      <c r="E25" s="58"/>
      <c r="F25" s="59"/>
      <c r="G25" s="60"/>
      <c r="H25" s="60"/>
      <c r="I25" s="60"/>
      <c r="J25" s="294" t="str">
        <f>VLOOKUP($C25,'ID and Local Area'!$A:$D,3,FALSE)</f>
        <v xml:space="preserve"> </v>
      </c>
      <c r="K25" s="294" t="str">
        <f>VLOOKUP($C25,'ID and Local Area'!$A:$D,4,FALSE)</f>
        <v xml:space="preserve"> </v>
      </c>
    </row>
    <row r="26" spans="1:11">
      <c r="A26" s="105"/>
      <c r="B26" s="62"/>
      <c r="C26" s="61" t="s">
        <v>65</v>
      </c>
      <c r="D26" s="59"/>
      <c r="E26" s="58"/>
      <c r="F26" s="59"/>
      <c r="G26" s="60"/>
      <c r="H26" s="60"/>
      <c r="I26" s="60"/>
      <c r="J26" s="294" t="str">
        <f>VLOOKUP($C26,'ID and Local Area'!$A:$D,3,FALSE)</f>
        <v xml:space="preserve"> </v>
      </c>
      <c r="K26" s="294" t="str">
        <f>VLOOKUP($C26,'ID and Local Area'!$A:$D,4,FALSE)</f>
        <v xml:space="preserve"> </v>
      </c>
    </row>
    <row r="27" spans="1:11">
      <c r="A27" s="105"/>
      <c r="B27" s="62"/>
      <c r="C27" s="61" t="s">
        <v>65</v>
      </c>
      <c r="D27" s="59"/>
      <c r="E27" s="58"/>
      <c r="F27" s="59"/>
      <c r="G27" s="60"/>
      <c r="H27" s="60"/>
      <c r="I27" s="60"/>
      <c r="J27" s="294" t="str">
        <f>VLOOKUP($C27,'ID and Local Area'!$A:$D,3,FALSE)</f>
        <v xml:space="preserve"> </v>
      </c>
      <c r="K27" s="294" t="str">
        <f>VLOOKUP($C27,'ID and Local Area'!$A:$D,4,FALSE)</f>
        <v xml:space="preserve"> </v>
      </c>
    </row>
    <row r="28" spans="1:11">
      <c r="A28" s="105"/>
      <c r="B28" s="62"/>
      <c r="C28" s="61" t="s">
        <v>65</v>
      </c>
      <c r="D28" s="59"/>
      <c r="E28" s="58"/>
      <c r="F28" s="59"/>
      <c r="G28" s="60"/>
      <c r="H28" s="60"/>
      <c r="I28" s="60"/>
      <c r="J28" s="294" t="str">
        <f>VLOOKUP($C28,'ID and Local Area'!$A:$D,3,FALSE)</f>
        <v xml:space="preserve"> </v>
      </c>
      <c r="K28" s="294" t="str">
        <f>VLOOKUP($C28,'ID and Local Area'!$A:$D,4,FALSE)</f>
        <v xml:space="preserve"> </v>
      </c>
    </row>
    <row r="29" spans="1:11">
      <c r="A29" s="105"/>
      <c r="B29" s="62"/>
      <c r="C29" s="61" t="s">
        <v>65</v>
      </c>
      <c r="D29" s="59"/>
      <c r="E29" s="58"/>
      <c r="F29" s="59"/>
      <c r="G29" s="60"/>
      <c r="H29" s="60"/>
      <c r="I29" s="60"/>
      <c r="J29" s="294" t="str">
        <f>VLOOKUP($C29,'ID and Local Area'!$A:$D,3,FALSE)</f>
        <v xml:space="preserve"> </v>
      </c>
      <c r="K29" s="294" t="str">
        <f>VLOOKUP($C29,'ID and Local Area'!$A:$D,4,FALSE)</f>
        <v xml:space="preserve"> </v>
      </c>
    </row>
    <row r="30" spans="1:11">
      <c r="A30" s="105"/>
      <c r="B30" s="62"/>
      <c r="C30" s="61" t="s">
        <v>65</v>
      </c>
      <c r="D30" s="59"/>
      <c r="E30" s="58"/>
      <c r="F30" s="59"/>
      <c r="G30" s="60"/>
      <c r="H30" s="60"/>
      <c r="I30" s="60"/>
      <c r="J30" s="294" t="str">
        <f>VLOOKUP($C30,'ID and Local Area'!$A:$D,3,FALSE)</f>
        <v xml:space="preserve"> </v>
      </c>
      <c r="K30" s="294" t="str">
        <f>VLOOKUP($C30,'ID and Local Area'!$A:$D,4,FALSE)</f>
        <v xml:space="preserve"> </v>
      </c>
    </row>
    <row r="31" spans="1:11">
      <c r="A31" s="105"/>
      <c r="B31" s="62"/>
      <c r="C31" s="61" t="s">
        <v>65</v>
      </c>
      <c r="D31" s="59"/>
      <c r="E31" s="58"/>
      <c r="F31" s="59"/>
      <c r="G31" s="60"/>
      <c r="H31" s="60"/>
      <c r="I31" s="60"/>
      <c r="J31" s="294" t="str">
        <f>VLOOKUP($C31,'ID and Local Area'!$A:$D,3,FALSE)</f>
        <v xml:space="preserve"> </v>
      </c>
      <c r="K31" s="294" t="str">
        <f>VLOOKUP($C31,'ID and Local Area'!$A:$D,4,FALSE)</f>
        <v xml:space="preserve"> </v>
      </c>
    </row>
    <row r="32" spans="1:11">
      <c r="A32" s="105"/>
      <c r="B32" s="62"/>
      <c r="C32" s="61" t="s">
        <v>65</v>
      </c>
      <c r="D32" s="59"/>
      <c r="E32" s="58"/>
      <c r="F32" s="59"/>
      <c r="G32" s="60"/>
      <c r="H32" s="60"/>
      <c r="I32" s="60"/>
      <c r="J32" s="294" t="str">
        <f>VLOOKUP($C32,'ID and Local Area'!$A:$D,3,FALSE)</f>
        <v xml:space="preserve"> </v>
      </c>
      <c r="K32" s="294" t="str">
        <f>VLOOKUP($C32,'ID and Local Area'!$A:$D,4,FALSE)</f>
        <v xml:space="preserve"> </v>
      </c>
    </row>
    <row r="33" spans="1:11">
      <c r="A33" s="105"/>
      <c r="B33" s="62"/>
      <c r="C33" s="61" t="s">
        <v>65</v>
      </c>
      <c r="D33" s="59"/>
      <c r="E33" s="58"/>
      <c r="F33" s="59"/>
      <c r="G33" s="60"/>
      <c r="H33" s="60"/>
      <c r="I33" s="60"/>
      <c r="J33" s="294" t="str">
        <f>VLOOKUP($C33,'ID and Local Area'!$A:$D,3,FALSE)</f>
        <v xml:space="preserve"> </v>
      </c>
      <c r="K33" s="294" t="str">
        <f>VLOOKUP($C33,'ID and Local Area'!$A:$D,4,FALSE)</f>
        <v xml:space="preserve"> </v>
      </c>
    </row>
    <row r="34" spans="1:11">
      <c r="A34" s="105"/>
      <c r="B34" s="62"/>
      <c r="C34" s="61" t="s">
        <v>65</v>
      </c>
      <c r="D34" s="59"/>
      <c r="E34" s="58"/>
      <c r="F34" s="59"/>
      <c r="G34" s="60"/>
      <c r="H34" s="60"/>
      <c r="I34" s="60"/>
      <c r="J34" s="294" t="str">
        <f>VLOOKUP($C34,'ID and Local Area'!$A:$D,3,FALSE)</f>
        <v xml:space="preserve"> </v>
      </c>
      <c r="K34" s="294" t="str">
        <f>VLOOKUP($C34,'ID and Local Area'!$A:$D,4,FALSE)</f>
        <v xml:space="preserve"> </v>
      </c>
    </row>
    <row r="35" spans="1:11" ht="12.75" customHeight="1">
      <c r="A35" s="105"/>
      <c r="B35" s="62"/>
      <c r="C35" s="61" t="s">
        <v>65</v>
      </c>
      <c r="D35" s="59"/>
      <c r="E35" s="58"/>
      <c r="F35" s="59"/>
      <c r="G35" s="60"/>
      <c r="H35" s="60"/>
      <c r="I35" s="60"/>
      <c r="J35" s="294" t="str">
        <f>VLOOKUP($C35,'ID and Local Area'!$A:$D,3,FALSE)</f>
        <v xml:space="preserve"> </v>
      </c>
      <c r="K35" s="294" t="str">
        <f>VLOOKUP($C35,'ID and Local Area'!$A:$D,4,FALSE)</f>
        <v xml:space="preserve"> </v>
      </c>
    </row>
    <row r="36" spans="1:11">
      <c r="A36" s="105"/>
      <c r="B36" s="62"/>
      <c r="C36" s="61" t="s">
        <v>65</v>
      </c>
      <c r="D36" s="59"/>
      <c r="E36" s="58"/>
      <c r="F36" s="59"/>
      <c r="G36" s="60"/>
      <c r="H36" s="60"/>
      <c r="I36" s="60"/>
      <c r="J36" s="294" t="str">
        <f>VLOOKUP($C36,'ID and Local Area'!$A:$D,3,FALSE)</f>
        <v xml:space="preserve"> </v>
      </c>
      <c r="K36" s="294" t="str">
        <f>VLOOKUP($C36,'ID and Local Area'!$A:$D,4,FALSE)</f>
        <v xml:space="preserve"> </v>
      </c>
    </row>
    <row r="37" spans="1:11">
      <c r="B37" s="14"/>
      <c r="C37" s="14"/>
      <c r="D37" s="14"/>
      <c r="E37" s="14"/>
      <c r="F37" s="14"/>
      <c r="G37" s="14"/>
      <c r="H37" s="14"/>
      <c r="I37" s="14"/>
    </row>
    <row r="38" spans="1:11">
      <c r="B38" s="14"/>
      <c r="C38" s="14"/>
      <c r="D38" s="14"/>
      <c r="E38" s="14"/>
      <c r="F38" s="14"/>
      <c r="G38" s="14"/>
      <c r="H38" s="14"/>
      <c r="I38" s="14"/>
    </row>
    <row r="39" spans="1:11">
      <c r="B39" s="14"/>
      <c r="C39" s="14"/>
      <c r="D39" s="14"/>
      <c r="E39" s="14"/>
      <c r="F39" s="14"/>
      <c r="G39" s="14"/>
      <c r="H39" s="14"/>
      <c r="I39" s="14"/>
    </row>
    <row r="40" spans="1:11">
      <c r="B40" s="14"/>
      <c r="C40" s="14"/>
      <c r="D40" s="14"/>
      <c r="E40" s="14"/>
      <c r="F40" s="14"/>
      <c r="G40" s="14"/>
      <c r="H40" s="14"/>
      <c r="I40" s="14"/>
    </row>
    <row r="41" spans="1:11">
      <c r="B41" s="14"/>
      <c r="C41" s="14"/>
      <c r="D41" s="14"/>
      <c r="E41" s="14"/>
      <c r="F41" s="14"/>
      <c r="G41" s="14"/>
      <c r="H41" s="14"/>
      <c r="I41" s="14"/>
    </row>
    <row r="42" spans="1:11">
      <c r="B42" s="14"/>
      <c r="C42" s="14"/>
      <c r="D42" s="14"/>
      <c r="E42" s="14"/>
      <c r="F42" s="14"/>
      <c r="G42" s="14"/>
      <c r="H42" s="14"/>
      <c r="I42" s="14"/>
    </row>
    <row r="43" spans="1:11">
      <c r="B43" s="14"/>
      <c r="C43" s="14"/>
      <c r="D43" s="14"/>
      <c r="E43" s="14"/>
      <c r="F43" s="14"/>
      <c r="G43" s="14"/>
      <c r="H43" s="14"/>
      <c r="I43" s="14"/>
    </row>
    <row r="44" spans="1:11">
      <c r="B44" s="14"/>
      <c r="C44" s="14"/>
      <c r="D44" s="14"/>
      <c r="E44" s="14"/>
      <c r="F44" s="14"/>
      <c r="G44" s="14"/>
      <c r="H44" s="14"/>
      <c r="I44" s="14"/>
    </row>
    <row r="45" spans="1:11">
      <c r="B45" s="14"/>
      <c r="C45" s="14"/>
      <c r="D45" s="14"/>
      <c r="E45" s="14"/>
      <c r="F45" s="14"/>
      <c r="G45" s="14"/>
      <c r="H45" s="14"/>
      <c r="I45" s="14"/>
    </row>
    <row r="46" spans="1:11">
      <c r="B46" s="14"/>
      <c r="C46" s="14"/>
      <c r="D46" s="14"/>
      <c r="E46" s="14"/>
      <c r="F46" s="14"/>
      <c r="G46" s="14"/>
      <c r="H46" s="14"/>
      <c r="I46" s="14"/>
    </row>
    <row r="47" spans="1:11">
      <c r="B47" s="14"/>
      <c r="C47" s="14"/>
      <c r="D47" s="14"/>
      <c r="E47" s="14"/>
      <c r="F47" s="14"/>
      <c r="G47" s="14"/>
      <c r="H47" s="14"/>
      <c r="I47" s="14"/>
    </row>
    <row r="48" spans="1:11">
      <c r="B48" s="14"/>
      <c r="C48" s="14"/>
      <c r="D48" s="14"/>
      <c r="E48" s="14"/>
      <c r="F48" s="14"/>
      <c r="G48" s="14"/>
      <c r="H48" s="14"/>
      <c r="I48" s="14"/>
    </row>
    <row r="49" spans="2:9">
      <c r="B49" s="14"/>
      <c r="C49" s="14"/>
      <c r="D49" s="14"/>
      <c r="E49" s="14"/>
      <c r="F49" s="14"/>
      <c r="G49" s="14"/>
      <c r="H49" s="14"/>
      <c r="I49" s="14"/>
    </row>
    <row r="50" spans="2:9">
      <c r="B50" s="14"/>
      <c r="C50" s="14"/>
      <c r="D50" s="14"/>
      <c r="E50" s="14"/>
      <c r="F50" s="14"/>
      <c r="G50" s="14"/>
      <c r="H50" s="14"/>
      <c r="I50" s="14"/>
    </row>
    <row r="51" spans="2:9">
      <c r="B51" s="14"/>
      <c r="C51" s="14"/>
      <c r="D51" s="14"/>
      <c r="E51" s="14"/>
      <c r="F51" s="14"/>
      <c r="G51" s="14"/>
      <c r="H51" s="14"/>
      <c r="I51" s="14"/>
    </row>
    <row r="52" spans="2:9">
      <c r="B52" s="14"/>
      <c r="C52" s="14"/>
      <c r="D52" s="14"/>
      <c r="E52" s="14"/>
      <c r="F52" s="14"/>
      <c r="G52" s="14"/>
      <c r="H52" s="14"/>
      <c r="I52" s="14"/>
    </row>
    <row r="53" spans="2:9">
      <c r="B53" s="14"/>
      <c r="C53" s="14"/>
      <c r="D53" s="14"/>
      <c r="E53" s="14"/>
      <c r="F53" s="14"/>
      <c r="G53" s="14"/>
      <c r="H53" s="14"/>
      <c r="I53" s="14"/>
    </row>
    <row r="54" spans="2:9">
      <c r="B54" s="14"/>
      <c r="C54" s="14"/>
      <c r="D54" s="14"/>
      <c r="E54" s="14"/>
      <c r="F54" s="14"/>
      <c r="G54" s="14"/>
      <c r="H54" s="14"/>
      <c r="I54" s="14"/>
    </row>
    <row r="55" spans="2:9">
      <c r="B55" s="14"/>
      <c r="C55" s="14"/>
      <c r="D55" s="14"/>
      <c r="E55" s="14"/>
      <c r="F55" s="14"/>
      <c r="G55" s="14"/>
      <c r="H55" s="14"/>
      <c r="I55" s="14"/>
    </row>
    <row r="56" spans="2:9">
      <c r="B56" s="14"/>
      <c r="C56" s="14"/>
      <c r="D56" s="14"/>
      <c r="E56" s="14"/>
      <c r="F56" s="14"/>
      <c r="G56" s="14"/>
      <c r="H56" s="14"/>
      <c r="I56" s="14"/>
    </row>
    <row r="57" spans="2:9">
      <c r="B57" s="14"/>
      <c r="C57" s="14"/>
      <c r="D57" s="14"/>
      <c r="E57" s="14"/>
      <c r="F57" s="14"/>
      <c r="G57" s="14"/>
      <c r="H57" s="14"/>
      <c r="I57" s="14"/>
    </row>
    <row r="58" spans="2:9">
      <c r="B58" s="14"/>
      <c r="C58" s="14"/>
      <c r="D58" s="14"/>
      <c r="E58" s="14"/>
      <c r="F58" s="14"/>
      <c r="G58" s="14"/>
      <c r="H58" s="14"/>
      <c r="I58" s="14"/>
    </row>
    <row r="59" spans="2:9">
      <c r="B59" s="14"/>
      <c r="C59" s="14"/>
      <c r="D59" s="14"/>
      <c r="E59" s="14"/>
      <c r="F59" s="14"/>
      <c r="G59" s="14"/>
      <c r="H59" s="14"/>
      <c r="I59" s="14"/>
    </row>
    <row r="60" spans="2:9">
      <c r="B60" s="14"/>
      <c r="C60" s="14"/>
      <c r="D60" s="14"/>
      <c r="E60" s="14"/>
      <c r="F60" s="14"/>
      <c r="G60" s="14"/>
      <c r="H60" s="14"/>
      <c r="I60" s="14"/>
    </row>
    <row r="61" spans="2:9">
      <c r="B61" s="14"/>
      <c r="C61" s="14"/>
      <c r="D61" s="14"/>
      <c r="E61" s="14"/>
      <c r="F61" s="14"/>
      <c r="G61" s="14"/>
      <c r="H61" s="14"/>
      <c r="I61" s="14"/>
    </row>
    <row r="62" spans="2:9">
      <c r="B62" s="14"/>
      <c r="C62" s="14"/>
      <c r="D62" s="14"/>
      <c r="E62" s="14"/>
      <c r="F62" s="14"/>
      <c r="G62" s="14"/>
      <c r="H62" s="14"/>
      <c r="I62" s="14"/>
    </row>
    <row r="63" spans="2:9">
      <c r="B63" s="14"/>
      <c r="C63" s="14"/>
      <c r="D63" s="14"/>
      <c r="E63" s="14"/>
      <c r="F63" s="14"/>
      <c r="G63" s="14"/>
      <c r="H63" s="14"/>
      <c r="I63" s="14"/>
    </row>
    <row r="64" spans="2:9">
      <c r="B64" s="14"/>
      <c r="C64" s="14"/>
      <c r="D64" s="14"/>
      <c r="E64" s="14"/>
      <c r="F64" s="14"/>
      <c r="G64" s="14"/>
      <c r="H64" s="14"/>
      <c r="I64" s="14"/>
    </row>
    <row r="65" spans="2:9">
      <c r="B65" s="14"/>
      <c r="C65" s="14"/>
      <c r="D65" s="14"/>
      <c r="E65" s="14"/>
      <c r="F65" s="14"/>
      <c r="G65" s="14"/>
      <c r="H65" s="14"/>
      <c r="I65" s="14"/>
    </row>
    <row r="66" spans="2:9">
      <c r="B66" s="14"/>
      <c r="C66" s="14"/>
      <c r="D66" s="14"/>
      <c r="E66" s="14"/>
      <c r="F66" s="14"/>
      <c r="G66" s="14"/>
      <c r="H66" s="14"/>
      <c r="I66" s="14"/>
    </row>
    <row r="67" spans="2:9">
      <c r="B67" s="14"/>
      <c r="C67" s="14"/>
      <c r="D67" s="14"/>
      <c r="E67" s="14"/>
      <c r="F67" s="14"/>
      <c r="G67" s="14"/>
      <c r="H67" s="14"/>
      <c r="I67" s="14"/>
    </row>
    <row r="68" spans="2:9">
      <c r="B68" s="14"/>
      <c r="C68" s="14"/>
      <c r="D68" s="14"/>
      <c r="E68" s="14"/>
      <c r="F68" s="14"/>
      <c r="G68" s="14"/>
      <c r="H68" s="14"/>
      <c r="I68" s="14"/>
    </row>
    <row r="69" spans="2:9">
      <c r="B69" s="14"/>
      <c r="C69" s="14"/>
      <c r="D69" s="14"/>
      <c r="E69" s="14"/>
      <c r="F69" s="14"/>
      <c r="G69" s="14"/>
      <c r="H69" s="14"/>
      <c r="I69" s="14"/>
    </row>
    <row r="70" spans="2:9">
      <c r="B70" s="14"/>
      <c r="C70" s="14"/>
      <c r="D70" s="14"/>
      <c r="E70" s="14"/>
      <c r="F70" s="14"/>
      <c r="G70" s="14"/>
      <c r="H70" s="14"/>
      <c r="I70" s="14"/>
    </row>
    <row r="71" spans="2:9">
      <c r="B71" s="14"/>
      <c r="C71" s="14"/>
      <c r="D71" s="14"/>
      <c r="E71" s="14"/>
      <c r="F71" s="14"/>
      <c r="G71" s="14"/>
      <c r="H71" s="14"/>
      <c r="I71" s="14"/>
    </row>
    <row r="72" spans="2:9">
      <c r="B72" s="14"/>
      <c r="C72" s="14"/>
      <c r="D72" s="14"/>
      <c r="E72" s="14"/>
      <c r="F72" s="14"/>
      <c r="G72" s="14"/>
      <c r="H72" s="14"/>
      <c r="I72" s="14"/>
    </row>
    <row r="73" spans="2:9">
      <c r="B73" s="14"/>
      <c r="C73" s="14"/>
      <c r="D73" s="14"/>
      <c r="E73" s="14"/>
      <c r="F73" s="14"/>
      <c r="G73" s="14"/>
      <c r="H73" s="14"/>
      <c r="I73" s="14"/>
    </row>
    <row r="74" spans="2:9">
      <c r="B74" s="14"/>
      <c r="C74" s="14"/>
      <c r="D74" s="14"/>
      <c r="E74" s="14"/>
      <c r="F74" s="14"/>
      <c r="G74" s="14"/>
      <c r="H74" s="14"/>
      <c r="I74" s="14"/>
    </row>
    <row r="75" spans="2:9">
      <c r="B75" s="14"/>
      <c r="C75" s="14"/>
      <c r="D75" s="14"/>
      <c r="E75" s="14"/>
      <c r="F75" s="14"/>
      <c r="G75" s="14"/>
      <c r="H75" s="14"/>
      <c r="I75" s="14"/>
    </row>
    <row r="76" spans="2:9">
      <c r="B76" s="14"/>
      <c r="C76" s="14"/>
      <c r="D76" s="14"/>
      <c r="E76" s="14"/>
      <c r="F76" s="14"/>
      <c r="G76" s="14"/>
      <c r="H76" s="14"/>
      <c r="I76" s="14"/>
    </row>
    <row r="77" spans="2:9">
      <c r="B77" s="14"/>
      <c r="C77" s="14"/>
      <c r="D77" s="14"/>
      <c r="E77" s="14"/>
      <c r="F77" s="14"/>
      <c r="G77" s="14"/>
      <c r="H77" s="14"/>
      <c r="I77" s="14"/>
    </row>
    <row r="78" spans="2:9">
      <c r="B78" s="14"/>
      <c r="C78" s="14"/>
      <c r="D78" s="14"/>
      <c r="E78" s="14"/>
      <c r="F78" s="14"/>
      <c r="G78" s="14"/>
      <c r="H78" s="14"/>
      <c r="I78" s="14"/>
    </row>
    <row r="79" spans="2:9">
      <c r="B79" s="14"/>
      <c r="C79" s="14"/>
      <c r="D79" s="14"/>
      <c r="E79" s="14"/>
      <c r="F79" s="14"/>
      <c r="G79" s="14"/>
      <c r="H79" s="14"/>
      <c r="I79" s="14"/>
    </row>
    <row r="80" spans="2:9">
      <c r="B80" s="14"/>
      <c r="C80" s="14"/>
      <c r="D80" s="14"/>
      <c r="E80" s="14"/>
      <c r="F80" s="14"/>
      <c r="G80" s="14"/>
      <c r="H80" s="14"/>
      <c r="I80" s="14"/>
    </row>
    <row r="81" spans="2:9">
      <c r="B81" s="14"/>
      <c r="C81" s="14"/>
      <c r="D81" s="14"/>
      <c r="E81" s="14"/>
      <c r="F81" s="14"/>
      <c r="G81" s="14"/>
      <c r="H81" s="14"/>
      <c r="I81" s="14"/>
    </row>
    <row r="82" spans="2:9">
      <c r="B82" s="14"/>
      <c r="C82" s="14"/>
      <c r="D82" s="14"/>
      <c r="E82" s="14"/>
      <c r="F82" s="14"/>
      <c r="G82" s="14"/>
      <c r="H82" s="14"/>
      <c r="I82" s="14"/>
    </row>
    <row r="83" spans="2:9">
      <c r="B83" s="14"/>
      <c r="C83" s="14"/>
      <c r="D83" s="14"/>
      <c r="E83" s="14"/>
      <c r="F83" s="14"/>
      <c r="G83" s="14"/>
      <c r="H83" s="14"/>
      <c r="I83" s="14"/>
    </row>
    <row r="84" spans="2:9">
      <c r="B84" s="14"/>
      <c r="C84" s="14"/>
      <c r="D84" s="14"/>
      <c r="E84" s="14"/>
      <c r="F84" s="14"/>
      <c r="G84" s="14"/>
      <c r="H84" s="14"/>
      <c r="I84" s="14"/>
    </row>
    <row r="85" spans="2:9">
      <c r="B85" s="14"/>
      <c r="C85" s="14"/>
      <c r="D85" s="14"/>
      <c r="E85" s="14"/>
      <c r="F85" s="14"/>
      <c r="G85" s="14"/>
      <c r="H85" s="14"/>
      <c r="I85" s="14"/>
    </row>
    <row r="86" spans="2:9">
      <c r="B86" s="14"/>
      <c r="C86" s="14"/>
      <c r="D86" s="14"/>
      <c r="E86" s="14"/>
      <c r="F86" s="14"/>
      <c r="G86" s="14"/>
      <c r="H86" s="14"/>
      <c r="I86" s="14"/>
    </row>
    <row r="87" spans="2:9">
      <c r="B87" s="14"/>
      <c r="C87" s="14"/>
      <c r="D87" s="14"/>
      <c r="E87" s="14"/>
      <c r="F87" s="14"/>
      <c r="G87" s="14"/>
      <c r="H87" s="14"/>
      <c r="I87" s="14"/>
    </row>
    <row r="88" spans="2:9">
      <c r="B88" s="14"/>
      <c r="C88" s="14"/>
      <c r="D88" s="14"/>
      <c r="E88" s="14"/>
      <c r="F88" s="14"/>
      <c r="G88" s="14"/>
      <c r="H88" s="14"/>
      <c r="I88" s="14"/>
    </row>
    <row r="89" spans="2:9">
      <c r="B89" s="14"/>
      <c r="C89" s="14"/>
      <c r="D89" s="14"/>
      <c r="E89" s="14"/>
      <c r="F89" s="14"/>
      <c r="G89" s="14"/>
      <c r="H89" s="14"/>
      <c r="I89" s="14"/>
    </row>
    <row r="90" spans="2:9" ht="63.75" customHeight="1">
      <c r="B90" s="14"/>
      <c r="C90" s="14"/>
      <c r="D90" s="14"/>
      <c r="E90" s="14"/>
      <c r="F90" s="14"/>
      <c r="G90" s="14"/>
      <c r="H90" s="14"/>
      <c r="I90" s="14"/>
    </row>
    <row r="91" spans="2:9">
      <c r="B91" s="14"/>
      <c r="C91" s="14"/>
      <c r="D91" s="14"/>
      <c r="E91" s="14"/>
      <c r="F91" s="14"/>
      <c r="G91" s="14"/>
      <c r="H91" s="14"/>
      <c r="I91" s="14"/>
    </row>
    <row r="92" spans="2:9">
      <c r="B92" s="14"/>
      <c r="C92" s="14"/>
      <c r="D92" s="14"/>
      <c r="E92" s="14"/>
      <c r="F92" s="14"/>
      <c r="G92" s="14"/>
      <c r="H92" s="14"/>
      <c r="I92" s="14"/>
    </row>
    <row r="93" spans="2:9">
      <c r="B93" s="14"/>
      <c r="C93" s="14"/>
      <c r="D93" s="14"/>
      <c r="E93" s="14"/>
      <c r="F93" s="14"/>
      <c r="G93" s="14"/>
      <c r="H93" s="14"/>
      <c r="I93" s="14"/>
    </row>
    <row r="94" spans="2:9">
      <c r="B94" s="14"/>
      <c r="C94" s="14"/>
      <c r="D94" s="14"/>
      <c r="E94" s="14"/>
      <c r="F94" s="14"/>
      <c r="G94" s="14"/>
      <c r="H94" s="14"/>
      <c r="I94" s="14"/>
    </row>
    <row r="95" spans="2:9">
      <c r="B95" s="14"/>
      <c r="C95" s="14"/>
      <c r="D95" s="14"/>
      <c r="E95" s="14"/>
      <c r="F95" s="14"/>
      <c r="G95" s="14"/>
      <c r="H95" s="14"/>
      <c r="I95" s="14"/>
    </row>
    <row r="96" spans="2:9">
      <c r="B96" s="14"/>
      <c r="C96" s="14"/>
      <c r="D96" s="14"/>
      <c r="E96" s="14"/>
      <c r="F96" s="14"/>
      <c r="G96" s="14"/>
      <c r="H96" s="14"/>
      <c r="I96" s="14"/>
    </row>
    <row r="97" spans="2:9">
      <c r="B97" s="14"/>
      <c r="C97" s="14"/>
      <c r="D97" s="14"/>
      <c r="E97" s="14"/>
      <c r="F97" s="14"/>
      <c r="G97" s="14"/>
      <c r="H97" s="14"/>
      <c r="I97" s="14"/>
    </row>
    <row r="98" spans="2:9">
      <c r="B98" s="14"/>
      <c r="C98" s="14"/>
      <c r="D98" s="14"/>
      <c r="E98" s="14"/>
      <c r="F98" s="14"/>
      <c r="G98" s="14"/>
      <c r="H98" s="14"/>
      <c r="I98" s="14"/>
    </row>
    <row r="99" spans="2:9">
      <c r="B99" s="14"/>
      <c r="C99" s="14"/>
      <c r="D99" s="14"/>
      <c r="E99" s="14"/>
      <c r="F99" s="14"/>
      <c r="G99" s="14"/>
      <c r="H99" s="14"/>
      <c r="I99" s="14"/>
    </row>
    <row r="100" spans="2:9">
      <c r="B100" s="14"/>
      <c r="C100" s="14"/>
      <c r="D100" s="14"/>
      <c r="E100" s="14"/>
      <c r="F100" s="14"/>
      <c r="G100" s="14"/>
      <c r="H100" s="14"/>
      <c r="I100" s="14"/>
    </row>
    <row r="101" spans="2:9">
      <c r="B101" s="14"/>
      <c r="C101" s="14"/>
      <c r="D101" s="14"/>
      <c r="E101" s="14"/>
      <c r="F101" s="14"/>
      <c r="G101" s="14"/>
      <c r="H101" s="14"/>
      <c r="I101" s="14"/>
    </row>
    <row r="102" spans="2:9">
      <c r="B102" s="14"/>
      <c r="C102" s="14"/>
      <c r="D102" s="14"/>
      <c r="E102" s="14"/>
      <c r="F102" s="14"/>
      <c r="G102" s="14"/>
      <c r="H102" s="14"/>
      <c r="I102" s="14"/>
    </row>
    <row r="103" spans="2:9">
      <c r="B103" s="14"/>
      <c r="C103" s="14"/>
      <c r="D103" s="14"/>
      <c r="E103" s="14"/>
      <c r="F103" s="14"/>
      <c r="G103" s="14"/>
      <c r="H103" s="14"/>
      <c r="I103" s="14"/>
    </row>
    <row r="104" spans="2:9">
      <c r="B104" s="14"/>
      <c r="C104" s="14"/>
      <c r="D104" s="14"/>
      <c r="E104" s="14"/>
      <c r="F104" s="14"/>
      <c r="G104" s="14"/>
      <c r="H104" s="14"/>
      <c r="I104" s="14"/>
    </row>
    <row r="105" spans="2:9">
      <c r="B105" s="14"/>
      <c r="C105" s="14"/>
      <c r="D105" s="14"/>
      <c r="E105" s="14"/>
      <c r="F105" s="14"/>
      <c r="G105" s="14"/>
      <c r="H105" s="14"/>
      <c r="I105" s="14"/>
    </row>
    <row r="106" spans="2:9">
      <c r="B106" s="14"/>
      <c r="C106" s="14"/>
      <c r="D106" s="14"/>
      <c r="E106" s="14"/>
      <c r="F106" s="14"/>
      <c r="G106" s="14"/>
      <c r="H106" s="14"/>
      <c r="I106" s="14"/>
    </row>
    <row r="107" spans="2:9">
      <c r="B107" s="14"/>
      <c r="C107" s="14"/>
      <c r="D107" s="14"/>
      <c r="E107" s="14"/>
      <c r="F107" s="14"/>
      <c r="G107" s="14"/>
      <c r="H107" s="14"/>
      <c r="I107" s="14"/>
    </row>
    <row r="108" spans="2:9">
      <c r="B108" s="14"/>
      <c r="C108" s="14"/>
      <c r="D108" s="14"/>
      <c r="E108" s="14"/>
      <c r="F108" s="14"/>
      <c r="G108" s="14"/>
      <c r="H108" s="14"/>
      <c r="I108" s="14"/>
    </row>
    <row r="109" spans="2:9">
      <c r="B109" s="14"/>
      <c r="C109" s="14"/>
      <c r="D109" s="14"/>
      <c r="E109" s="14"/>
      <c r="F109" s="14"/>
      <c r="G109" s="14"/>
      <c r="H109" s="14"/>
      <c r="I109" s="14"/>
    </row>
    <row r="110" spans="2:9">
      <c r="B110" s="14"/>
      <c r="C110" s="14"/>
      <c r="D110" s="14"/>
      <c r="E110" s="14"/>
      <c r="F110" s="14"/>
      <c r="G110" s="14"/>
      <c r="H110" s="14"/>
      <c r="I110" s="14"/>
    </row>
    <row r="111" spans="2:9">
      <c r="B111" s="14"/>
      <c r="C111" s="14"/>
      <c r="D111" s="14"/>
      <c r="E111" s="14"/>
      <c r="F111" s="14"/>
      <c r="G111" s="14"/>
      <c r="H111" s="14"/>
      <c r="I111" s="14"/>
    </row>
    <row r="112" spans="2:9">
      <c r="B112" s="14"/>
      <c r="C112" s="14"/>
      <c r="D112" s="14"/>
      <c r="E112" s="14"/>
      <c r="F112" s="14"/>
      <c r="G112" s="14"/>
      <c r="H112" s="14"/>
      <c r="I112" s="14"/>
    </row>
    <row r="113" spans="2:9">
      <c r="B113" s="14"/>
      <c r="C113" s="14"/>
      <c r="D113" s="14"/>
      <c r="E113" s="14"/>
      <c r="F113" s="14"/>
      <c r="G113" s="14"/>
      <c r="H113" s="14"/>
      <c r="I113" s="14"/>
    </row>
    <row r="114" spans="2:9">
      <c r="B114" s="14"/>
      <c r="C114" s="14"/>
      <c r="D114" s="14"/>
      <c r="E114" s="14"/>
      <c r="F114" s="14"/>
      <c r="G114" s="14"/>
      <c r="H114" s="14"/>
      <c r="I114" s="14"/>
    </row>
    <row r="115" spans="2:9">
      <c r="B115" s="14"/>
      <c r="C115" s="14"/>
      <c r="D115" s="14"/>
      <c r="E115" s="14"/>
      <c r="F115" s="14"/>
      <c r="G115" s="14"/>
      <c r="H115" s="14"/>
      <c r="I115" s="14"/>
    </row>
    <row r="116" spans="2:9">
      <c r="B116" s="14"/>
      <c r="C116" s="14"/>
      <c r="D116" s="14"/>
      <c r="E116" s="14"/>
      <c r="F116" s="14"/>
      <c r="G116" s="14"/>
      <c r="H116" s="14"/>
      <c r="I116" s="14"/>
    </row>
    <row r="117" spans="2:9">
      <c r="B117" s="14"/>
      <c r="C117" s="14"/>
      <c r="D117" s="14"/>
      <c r="E117" s="14"/>
      <c r="F117" s="14"/>
      <c r="G117" s="14"/>
      <c r="H117" s="14"/>
      <c r="I117" s="14"/>
    </row>
    <row r="118" spans="2:9">
      <c r="B118" s="14"/>
      <c r="C118" s="14"/>
      <c r="D118" s="14"/>
      <c r="E118" s="14"/>
      <c r="F118" s="14"/>
      <c r="G118" s="14"/>
      <c r="H118" s="14"/>
      <c r="I118" s="14"/>
    </row>
    <row r="119" spans="2:9">
      <c r="B119" s="14"/>
      <c r="C119" s="14"/>
      <c r="D119" s="14"/>
      <c r="E119" s="14"/>
      <c r="F119" s="14"/>
      <c r="G119" s="14"/>
      <c r="H119" s="14"/>
      <c r="I119" s="14"/>
    </row>
    <row r="120" spans="2:9">
      <c r="B120" s="14"/>
      <c r="C120" s="14"/>
      <c r="D120" s="14"/>
      <c r="E120" s="14"/>
      <c r="F120" s="14"/>
      <c r="G120" s="14"/>
      <c r="H120" s="14"/>
      <c r="I120" s="14"/>
    </row>
    <row r="121" spans="2:9">
      <c r="B121" s="14"/>
      <c r="C121" s="14"/>
      <c r="D121" s="14"/>
      <c r="E121" s="14"/>
      <c r="F121" s="14"/>
      <c r="G121" s="14"/>
      <c r="H121" s="14"/>
      <c r="I121" s="14"/>
    </row>
    <row r="122" spans="2:9">
      <c r="B122" s="14"/>
      <c r="C122" s="14"/>
      <c r="D122" s="14"/>
      <c r="E122" s="14"/>
      <c r="F122" s="14"/>
      <c r="G122" s="14"/>
      <c r="H122" s="14"/>
      <c r="I122" s="14"/>
    </row>
    <row r="123" spans="2:9">
      <c r="B123" s="14"/>
      <c r="C123" s="14"/>
      <c r="D123" s="14"/>
      <c r="E123" s="14"/>
      <c r="F123" s="14"/>
      <c r="G123" s="14"/>
      <c r="H123" s="14"/>
      <c r="I123" s="14"/>
    </row>
    <row r="124" spans="2:9">
      <c r="B124" s="14"/>
      <c r="C124" s="14"/>
      <c r="D124" s="14"/>
      <c r="E124" s="14"/>
      <c r="F124" s="14"/>
      <c r="G124" s="14"/>
      <c r="H124" s="14"/>
      <c r="I124" s="14"/>
    </row>
    <row r="125" spans="2:9">
      <c r="B125" s="14"/>
      <c r="C125" s="14"/>
      <c r="D125" s="14"/>
      <c r="E125" s="14"/>
      <c r="F125" s="14"/>
      <c r="G125" s="14"/>
      <c r="H125" s="14"/>
      <c r="I125" s="14"/>
    </row>
    <row r="126" spans="2:9">
      <c r="B126" s="14"/>
      <c r="C126" s="14"/>
      <c r="D126" s="14"/>
      <c r="E126" s="14"/>
      <c r="F126" s="14"/>
      <c r="G126" s="14"/>
      <c r="H126" s="14"/>
      <c r="I126" s="14"/>
    </row>
    <row r="127" spans="2:9">
      <c r="B127" s="14"/>
      <c r="C127" s="14"/>
      <c r="D127" s="14"/>
      <c r="E127" s="14"/>
      <c r="F127" s="14"/>
      <c r="G127" s="14"/>
      <c r="H127" s="14"/>
      <c r="I127" s="14"/>
    </row>
    <row r="128" spans="2:9">
      <c r="B128" s="14"/>
      <c r="C128" s="14"/>
      <c r="D128" s="14"/>
      <c r="E128" s="14"/>
      <c r="F128" s="14"/>
      <c r="G128" s="14"/>
      <c r="H128" s="14"/>
      <c r="I128" s="14"/>
    </row>
    <row r="129" spans="2:9">
      <c r="B129" s="14"/>
      <c r="C129" s="14"/>
      <c r="D129" s="14"/>
      <c r="E129" s="14"/>
      <c r="F129" s="14"/>
      <c r="G129" s="14"/>
      <c r="H129" s="14"/>
      <c r="I129" s="14"/>
    </row>
    <row r="130" spans="2:9">
      <c r="B130" s="14"/>
      <c r="C130" s="14"/>
      <c r="D130" s="14"/>
      <c r="E130" s="14"/>
      <c r="F130" s="14"/>
      <c r="G130" s="14"/>
      <c r="H130" s="14"/>
      <c r="I130" s="14"/>
    </row>
    <row r="131" spans="2:9">
      <c r="B131" s="14"/>
      <c r="C131" s="14"/>
      <c r="D131" s="14"/>
      <c r="E131" s="14"/>
      <c r="F131" s="14"/>
      <c r="G131" s="14"/>
      <c r="H131" s="14"/>
      <c r="I131" s="14"/>
    </row>
    <row r="132" spans="2:9">
      <c r="B132" s="14"/>
      <c r="C132" s="14"/>
      <c r="D132" s="14"/>
      <c r="E132" s="14"/>
      <c r="F132" s="14"/>
      <c r="G132" s="14"/>
      <c r="H132" s="14"/>
      <c r="I132" s="14"/>
    </row>
    <row r="133" spans="2:9">
      <c r="B133" s="14"/>
      <c r="C133" s="14"/>
      <c r="D133" s="14"/>
      <c r="E133" s="14"/>
      <c r="F133" s="14"/>
      <c r="G133" s="14"/>
      <c r="H133" s="14"/>
      <c r="I133" s="14"/>
    </row>
    <row r="134" spans="2:9">
      <c r="B134" s="14"/>
      <c r="C134" s="14"/>
      <c r="D134" s="14"/>
      <c r="E134" s="14"/>
      <c r="F134" s="14"/>
      <c r="G134" s="14"/>
      <c r="H134" s="14"/>
      <c r="I134" s="14"/>
    </row>
    <row r="135" spans="2:9">
      <c r="B135" s="14"/>
      <c r="C135" s="14"/>
      <c r="D135" s="14"/>
      <c r="E135" s="14"/>
      <c r="F135" s="14"/>
      <c r="G135" s="14"/>
      <c r="H135" s="14"/>
      <c r="I135" s="14"/>
    </row>
    <row r="136" spans="2:9">
      <c r="B136" s="14"/>
      <c r="C136" s="14"/>
      <c r="D136" s="14"/>
      <c r="E136" s="14"/>
      <c r="F136" s="14"/>
      <c r="G136" s="14"/>
      <c r="H136" s="14"/>
      <c r="I136" s="14"/>
    </row>
    <row r="137" spans="2:9">
      <c r="B137" s="14"/>
      <c r="C137" s="14"/>
      <c r="D137" s="14"/>
      <c r="E137" s="14"/>
      <c r="F137" s="14"/>
      <c r="G137" s="14"/>
      <c r="H137" s="14"/>
      <c r="I137" s="14"/>
    </row>
    <row r="138" spans="2:9">
      <c r="B138" s="14"/>
      <c r="C138" s="14"/>
      <c r="D138" s="14"/>
      <c r="E138" s="14"/>
      <c r="F138" s="14"/>
      <c r="G138" s="14"/>
      <c r="H138" s="14"/>
      <c r="I138" s="14"/>
    </row>
    <row r="139" spans="2:9">
      <c r="B139" s="14"/>
      <c r="C139" s="14"/>
      <c r="D139" s="14"/>
      <c r="E139" s="14"/>
      <c r="F139" s="14"/>
      <c r="G139" s="14"/>
      <c r="H139" s="14"/>
      <c r="I139" s="14"/>
    </row>
    <row r="140" spans="2:9">
      <c r="B140" s="14"/>
      <c r="C140" s="14"/>
      <c r="D140" s="14"/>
      <c r="E140" s="14"/>
      <c r="F140" s="14"/>
      <c r="G140" s="14"/>
      <c r="H140" s="14"/>
      <c r="I140" s="14"/>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7"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4">
    <dataValidation allowBlank="1" showInputMessage="1" showErrorMessage="1" promptTitle="Zone for resource" sqref="J5:K36" xr:uid="{00000000-0002-0000-0700-000001000000}"/>
    <dataValidation type="custom" allowBlank="1" showInputMessage="1" showErrorMessage="1" errorTitle="Data entry error" error="RA Capacity entries are limited to two decimal places and must be non-negative." sqref="D5:D1048576" xr:uid="{00000000-0002-0000-0700-000002000000}">
      <formula1>AND(D5=ROUND(D5,2),D5&gt;=0)</formula1>
    </dataValidation>
    <dataValidation operator="greaterThan" allowBlank="1" showInputMessage="1" showErrorMessage="1" sqref="H5:H36" xr:uid="{00000000-0002-0000-0700-000003000000}"/>
    <dataValidation operator="lessThanOrEqual" allowBlank="1" showInputMessage="1" showErrorMessage="1" sqref="G5:G36" xr:uid="{00000000-0002-0000-0700-000004000000}"/>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5000000}">
          <x14:formula1>
            <xm:f>'ID and Local Area'!$L$9:$L$12</xm:f>
          </x14:formula1>
          <xm:sqref>E5:E36</xm:sqref>
        </x14:dataValidation>
        <x14:dataValidation type="list" allowBlank="1" showInputMessage="1" showErrorMessage="1" xr:uid="{300F9D9D-4A88-45B5-9C96-4851502A2009}">
          <x14:formula1>
            <xm:f>'ID and Local Area'!$M$9:$M$10</xm:f>
          </x14:formula1>
          <xm:sqref>F1:F2 F5:F1048576</xm:sqref>
        </x14:dataValidation>
        <x14:dataValidation type="list" allowBlank="1" showInputMessage="1" showErrorMessage="1" xr:uid="{7A7A253A-B2CA-44DD-A5FE-8487A66B847C}">
          <x14:formula1>
            <xm:f>'ID and Local Area'!$A:$A</xm:f>
          </x14:formula1>
          <xm:sqref>C5:C36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99"/>
  </sheetPr>
  <dimension ref="A1:W145"/>
  <sheetViews>
    <sheetView showGridLines="0" topLeftCell="H1" zoomScale="115" zoomScaleNormal="115" zoomScaleSheetLayoutView="100" zoomScalePageLayoutView="85" workbookViewId="0">
      <selection activeCell="S13" sqref="S13"/>
    </sheetView>
  </sheetViews>
  <sheetFormatPr defaultColWidth="8.77734375" defaultRowHeight="13.2"/>
  <cols>
    <col min="2" max="2" width="9.33203125" style="9" customWidth="1"/>
    <col min="3" max="3" width="18.77734375" style="13" customWidth="1"/>
    <col min="4" max="4" width="8.77734375" style="147" customWidth="1"/>
    <col min="5" max="5" width="10.6640625" customWidth="1"/>
    <col min="6" max="7" width="8.6640625" style="9" customWidth="1"/>
    <col min="8" max="8" width="10.6640625" customWidth="1"/>
    <col min="9" max="9" width="10.77734375" style="9" customWidth="1"/>
    <col min="10" max="11" width="13.33203125" style="9" customWidth="1"/>
    <col min="12" max="12" width="10" style="9" customWidth="1"/>
    <col min="13" max="13" width="11.109375" style="9" customWidth="1"/>
    <col min="14" max="14" width="16.33203125" customWidth="1"/>
    <col min="21" max="21" width="11.33203125" bestFit="1" customWidth="1"/>
  </cols>
  <sheetData>
    <row r="1" spans="1:23" ht="15.75" customHeight="1">
      <c r="A1" s="471" t="s">
        <v>631</v>
      </c>
      <c r="B1" s="476"/>
      <c r="C1" s="476"/>
      <c r="D1" s="476"/>
      <c r="E1" s="476"/>
      <c r="F1" s="93"/>
      <c r="G1" s="93"/>
      <c r="I1" s="93"/>
      <c r="J1" s="173" t="s">
        <v>530</v>
      </c>
      <c r="K1" s="184">
        <f>Certification!B3</f>
        <v>45139</v>
      </c>
      <c r="L1" s="93"/>
      <c r="M1" s="73" t="b">
        <v>1</v>
      </c>
      <c r="O1" s="81"/>
      <c r="P1" s="81"/>
    </row>
    <row r="2" spans="1:23" ht="32.25" customHeight="1">
      <c r="A2" s="477" t="s">
        <v>578</v>
      </c>
      <c r="B2" s="478"/>
      <c r="C2" s="478"/>
      <c r="D2" s="478"/>
      <c r="E2" s="142"/>
      <c r="F2" s="148"/>
      <c r="G2" s="148"/>
      <c r="H2" s="142"/>
      <c r="I2" s="148"/>
      <c r="J2" s="142"/>
      <c r="K2" s="142"/>
      <c r="L2" s="148"/>
      <c r="M2" s="107" t="b">
        <v>0</v>
      </c>
      <c r="N2" s="142"/>
      <c r="O2" s="81"/>
      <c r="P2" s="81"/>
      <c r="Q2" s="14"/>
      <c r="R2" s="481" t="s">
        <v>2466</v>
      </c>
      <c r="S2" s="481"/>
      <c r="T2" s="481"/>
      <c r="U2" s="481"/>
      <c r="V2" s="481"/>
      <c r="W2" s="481"/>
    </row>
    <row r="3" spans="1:23" s="10" customFormat="1" ht="51.75" customHeight="1">
      <c r="A3" s="94"/>
      <c r="B3" s="24" t="s">
        <v>245</v>
      </c>
      <c r="C3" s="104" t="s">
        <v>461</v>
      </c>
      <c r="D3" s="143" t="s">
        <v>10</v>
      </c>
      <c r="E3" s="103" t="s">
        <v>572</v>
      </c>
      <c r="F3" s="24" t="s">
        <v>708</v>
      </c>
      <c r="G3" s="24" t="s">
        <v>2294</v>
      </c>
      <c r="H3" s="24" t="s">
        <v>11</v>
      </c>
      <c r="I3" s="24" t="s">
        <v>709</v>
      </c>
      <c r="J3" s="104" t="s">
        <v>463</v>
      </c>
      <c r="K3" s="104" t="s">
        <v>464</v>
      </c>
      <c r="L3" s="104" t="s">
        <v>462</v>
      </c>
      <c r="M3" s="24" t="s">
        <v>347</v>
      </c>
      <c r="N3" s="24" t="s">
        <v>214</v>
      </c>
      <c r="O3" s="467" t="s">
        <v>455</v>
      </c>
      <c r="P3" s="480"/>
      <c r="R3" s="395" t="s">
        <v>2102</v>
      </c>
      <c r="S3" s="395"/>
      <c r="T3" s="395" t="s">
        <v>293</v>
      </c>
      <c r="U3" s="395"/>
      <c r="V3" s="395" t="s">
        <v>778</v>
      </c>
      <c r="W3" s="395"/>
    </row>
    <row r="4" spans="1:23">
      <c r="A4" s="96" t="s">
        <v>467</v>
      </c>
      <c r="B4" s="97"/>
      <c r="C4" s="103"/>
      <c r="D4" s="291">
        <f>SUM(D5:D505)</f>
        <v>0</v>
      </c>
      <c r="E4" s="291">
        <f>SUM(E5:E505)</f>
        <v>0</v>
      </c>
      <c r="F4" s="106" t="str">
        <f>IF(COUNTA(D5:D1048576)&gt;COUNTA(F5:F1048576),"Enter MCC","")</f>
        <v/>
      </c>
      <c r="G4" s="393"/>
      <c r="H4" s="291">
        <f>SUM(H5:H41)</f>
        <v>0</v>
      </c>
      <c r="I4" s="106" t="str">
        <f>IF(COUNTA(H5:H1048576)&gt;COUNTA(I5:I1048576),"Enter Category","")</f>
        <v/>
      </c>
      <c r="J4" s="97"/>
      <c r="K4" s="97"/>
      <c r="L4" s="97"/>
      <c r="M4" s="97"/>
      <c r="N4" s="101"/>
      <c r="O4" s="11" t="s">
        <v>476</v>
      </c>
      <c r="P4" s="11" t="s">
        <v>479</v>
      </c>
      <c r="R4" s="349" t="s">
        <v>2295</v>
      </c>
      <c r="S4" s="349">
        <v>1.03</v>
      </c>
      <c r="T4" s="349" t="s">
        <v>2295</v>
      </c>
      <c r="U4" s="349">
        <v>1.0249999999999999</v>
      </c>
      <c r="V4" s="349" t="s">
        <v>2295</v>
      </c>
      <c r="W4" s="349">
        <v>1.0249999999999999</v>
      </c>
    </row>
    <row r="5" spans="1:23" ht="12.75" customHeight="1">
      <c r="A5" s="93"/>
      <c r="B5" s="144"/>
      <c r="C5" s="167" t="s">
        <v>480</v>
      </c>
      <c r="D5" s="172">
        <f>VLOOKUP($C5,'LSE Allocations'!$C$48:$O$69,MONTH($K$1)+1,FALSE)</f>
        <v>0</v>
      </c>
      <c r="E5" s="172">
        <f>VLOOKUP(C5,'LSE Allocations'!$C$48:$O$68,9,FALSE)</f>
        <v>0</v>
      </c>
      <c r="F5" s="144" t="s">
        <v>710</v>
      </c>
      <c r="G5" s="144" t="s">
        <v>2290</v>
      </c>
      <c r="H5" s="172"/>
      <c r="I5" s="144"/>
      <c r="J5" s="145">
        <v>44562</v>
      </c>
      <c r="K5" s="145">
        <v>44926</v>
      </c>
      <c r="L5" s="145" t="s">
        <v>609</v>
      </c>
      <c r="M5" s="159" t="s">
        <v>479</v>
      </c>
      <c r="N5" s="167" t="str">
        <f>C5</f>
        <v>LA Basin</v>
      </c>
      <c r="O5" s="163">
        <f>SUMIF($M:$M,O4,$D:$D)</f>
        <v>0</v>
      </c>
      <c r="P5" s="163">
        <f>SUMIF($M:$M,P4,$D:$D)</f>
        <v>0</v>
      </c>
      <c r="R5" s="394" t="s">
        <v>423</v>
      </c>
      <c r="S5" s="349">
        <f>SUMIFS($D:$D, $G:$G, "Y", $N:$N, $R5)*S$4</f>
        <v>0</v>
      </c>
      <c r="T5" s="394" t="s">
        <v>480</v>
      </c>
      <c r="U5" s="349">
        <f>SUMIFS($D:$D, $G:$G, "Y", $N:$N, $T5)*$U$4</f>
        <v>0</v>
      </c>
      <c r="V5" s="394" t="s">
        <v>610</v>
      </c>
      <c r="W5" s="349">
        <f>SUMIFS($D:$D, $G:$G, "Y", $N:$N, $V5)*W4</f>
        <v>0</v>
      </c>
    </row>
    <row r="6" spans="1:23">
      <c r="A6" s="93"/>
      <c r="B6" s="144"/>
      <c r="C6" s="167" t="s">
        <v>419</v>
      </c>
      <c r="D6" s="172">
        <f>VLOOKUP($C6,'LSE Allocations'!$C$48:$O$69,MONTH($K$1)+1,FALSE)</f>
        <v>0</v>
      </c>
      <c r="E6" s="172">
        <f>VLOOKUP(C6,'LSE Allocations'!$C$48:$O$68,9,FALSE)</f>
        <v>0</v>
      </c>
      <c r="F6" s="144" t="s">
        <v>710</v>
      </c>
      <c r="G6" s="144" t="s">
        <v>2290</v>
      </c>
      <c r="H6" s="172"/>
      <c r="I6" s="144"/>
      <c r="J6" s="145">
        <v>44562</v>
      </c>
      <c r="K6" s="145">
        <v>44926</v>
      </c>
      <c r="L6" s="145" t="s">
        <v>609</v>
      </c>
      <c r="M6" s="159" t="s">
        <v>479</v>
      </c>
      <c r="N6" s="167" t="str">
        <f t="shared" ref="N6:N16" si="0">C6</f>
        <v>Big Creek-Ventura</v>
      </c>
      <c r="Q6" s="146"/>
      <c r="R6" s="394" t="s">
        <v>2105</v>
      </c>
      <c r="S6" s="349">
        <f>SUMIFS($D:$D, $G:$G, "Y", $N:$N, $R6)*S$4</f>
        <v>0</v>
      </c>
      <c r="T6" s="394" t="s">
        <v>419</v>
      </c>
      <c r="U6" s="349">
        <f t="shared" ref="U6:U7" si="1">SUMIFS($D:$D, $G:$G, "Y", $N:$N, $T6)*$U$4</f>
        <v>0</v>
      </c>
      <c r="V6" s="394" t="s">
        <v>467</v>
      </c>
      <c r="W6" s="349">
        <f>SUM(W5)</f>
        <v>0</v>
      </c>
    </row>
    <row r="7" spans="1:23">
      <c r="A7" s="93"/>
      <c r="B7" s="144"/>
      <c r="C7" s="168" t="s">
        <v>690</v>
      </c>
      <c r="D7" s="172">
        <f>VLOOKUP($C7,'LSE Allocations'!$C$48:$O$69,MONTH($K$1)+1,FALSE)</f>
        <v>0</v>
      </c>
      <c r="E7" s="172"/>
      <c r="F7" s="144" t="s">
        <v>710</v>
      </c>
      <c r="G7" s="144" t="s">
        <v>2290</v>
      </c>
      <c r="H7" s="172"/>
      <c r="I7" s="144"/>
      <c r="J7" s="145">
        <v>44562</v>
      </c>
      <c r="K7" s="145">
        <v>44926</v>
      </c>
      <c r="L7" s="145" t="s">
        <v>609</v>
      </c>
      <c r="M7" s="159" t="s">
        <v>479</v>
      </c>
      <c r="N7" s="167" t="str">
        <f t="shared" si="0"/>
        <v>SCE Non-LCR</v>
      </c>
      <c r="R7" s="394" t="s">
        <v>2106</v>
      </c>
      <c r="S7" s="349">
        <f t="shared" ref="S7:S12" si="2">SUMIFS($D:$D, $G:$G, "Y", $N:$N, $R7)*S$4</f>
        <v>0</v>
      </c>
      <c r="T7" s="394" t="s">
        <v>690</v>
      </c>
      <c r="U7" s="349">
        <f t="shared" si="1"/>
        <v>0</v>
      </c>
    </row>
    <row r="8" spans="1:23">
      <c r="A8" s="93"/>
      <c r="B8" s="144"/>
      <c r="C8" s="167" t="s">
        <v>610</v>
      </c>
      <c r="D8" s="172">
        <f>VLOOKUP($C8,'LSE Allocations'!$C$48:$O$69,MONTH($K$1)+1,FALSE)</f>
        <v>0</v>
      </c>
      <c r="E8" s="172">
        <f>VLOOKUP(C8,'LSE Allocations'!$C$48:$O$68,9,FALSE)</f>
        <v>0</v>
      </c>
      <c r="F8" s="144" t="s">
        <v>710</v>
      </c>
      <c r="G8" s="144" t="s">
        <v>2290</v>
      </c>
      <c r="H8" s="172"/>
      <c r="I8" s="144"/>
      <c r="J8" s="145">
        <v>44562</v>
      </c>
      <c r="K8" s="145">
        <v>44926</v>
      </c>
      <c r="L8" s="145" t="s">
        <v>609</v>
      </c>
      <c r="M8" s="159" t="s">
        <v>479</v>
      </c>
      <c r="N8" s="167" t="str">
        <f t="shared" si="0"/>
        <v>San Diego-IV</v>
      </c>
      <c r="R8" s="394" t="s">
        <v>2107</v>
      </c>
      <c r="S8" s="349">
        <f t="shared" si="2"/>
        <v>0</v>
      </c>
      <c r="T8" s="394" t="s">
        <v>467</v>
      </c>
      <c r="U8" s="349">
        <f>SUM(U5:U7)</f>
        <v>0</v>
      </c>
    </row>
    <row r="9" spans="1:23">
      <c r="A9" s="93"/>
      <c r="B9" s="144"/>
      <c r="C9" s="169" t="s">
        <v>423</v>
      </c>
      <c r="D9" s="172">
        <f>VLOOKUP($C9,'LSE Allocations'!$C$48:$O$69,MONTH($K$1)+1,FALSE)</f>
        <v>0</v>
      </c>
      <c r="E9" s="172">
        <f>VLOOKUP(C9,'LSE Allocations'!$C$48:$O$68,9,FALSE)</f>
        <v>0</v>
      </c>
      <c r="F9" s="144" t="s">
        <v>710</v>
      </c>
      <c r="G9" s="144" t="s">
        <v>2290</v>
      </c>
      <c r="H9" s="172"/>
      <c r="I9" s="144"/>
      <c r="J9" s="145">
        <v>44562</v>
      </c>
      <c r="K9" s="145">
        <v>44926</v>
      </c>
      <c r="L9" s="145" t="s">
        <v>609</v>
      </c>
      <c r="M9" s="159" t="s">
        <v>476</v>
      </c>
      <c r="N9" s="167" t="str">
        <f t="shared" si="0"/>
        <v>Bay Area</v>
      </c>
      <c r="R9" s="394" t="s">
        <v>2108</v>
      </c>
      <c r="S9" s="349">
        <f t="shared" si="2"/>
        <v>0</v>
      </c>
    </row>
    <row r="10" spans="1:23">
      <c r="A10" s="93"/>
      <c r="B10" s="144"/>
      <c r="C10" s="169" t="s">
        <v>2105</v>
      </c>
      <c r="D10" s="172">
        <f>VLOOKUP($C10,'LSE Allocations'!$C$48:$O$69,MONTH($K$1)+1,FALSE)</f>
        <v>0</v>
      </c>
      <c r="E10" s="172">
        <f>VLOOKUP(C10,'LSE Allocations'!$C$48:$O$68,9,FALSE)</f>
        <v>0</v>
      </c>
      <c r="F10" s="144" t="s">
        <v>710</v>
      </c>
      <c r="G10" s="144" t="s">
        <v>2290</v>
      </c>
      <c r="H10" s="172"/>
      <c r="I10" s="144"/>
      <c r="J10" s="145">
        <v>44562</v>
      </c>
      <c r="K10" s="145">
        <v>44926</v>
      </c>
      <c r="L10" s="145" t="s">
        <v>609</v>
      </c>
      <c r="M10" s="159" t="s">
        <v>476</v>
      </c>
      <c r="N10" s="167" t="str">
        <f t="shared" si="0"/>
        <v>Fresno</v>
      </c>
      <c r="R10" s="394" t="s">
        <v>2109</v>
      </c>
      <c r="S10" s="349">
        <f t="shared" si="2"/>
        <v>0</v>
      </c>
    </row>
    <row r="11" spans="1:23">
      <c r="A11" s="93"/>
      <c r="B11" s="144"/>
      <c r="C11" s="169" t="s">
        <v>2106</v>
      </c>
      <c r="D11" s="172">
        <f>VLOOKUP($C11,'LSE Allocations'!$C$48:$O$69,MONTH($K$1)+1,FALSE)</f>
        <v>0</v>
      </c>
      <c r="E11" s="172">
        <f>VLOOKUP(C11,'LSE Allocations'!$C$48:$O$68,9,FALSE)</f>
        <v>0</v>
      </c>
      <c r="F11" s="144" t="s">
        <v>710</v>
      </c>
      <c r="G11" s="144" t="s">
        <v>2290</v>
      </c>
      <c r="H11" s="172"/>
      <c r="I11" s="144"/>
      <c r="J11" s="145">
        <v>44562</v>
      </c>
      <c r="K11" s="145">
        <v>44926</v>
      </c>
      <c r="L11" s="145" t="s">
        <v>609</v>
      </c>
      <c r="M11" s="159" t="s">
        <v>476</v>
      </c>
      <c r="N11" s="167" t="str">
        <f t="shared" si="0"/>
        <v>Sierra</v>
      </c>
      <c r="R11" s="394" t="s">
        <v>2110</v>
      </c>
      <c r="S11" s="349">
        <f t="shared" si="2"/>
        <v>0</v>
      </c>
    </row>
    <row r="12" spans="1:23">
      <c r="A12" s="93"/>
      <c r="B12" s="144"/>
      <c r="C12" s="169" t="s">
        <v>2107</v>
      </c>
      <c r="D12" s="172">
        <f>VLOOKUP($C12,'LSE Allocations'!$C$48:$O$69,MONTH($K$1)+1,FALSE)</f>
        <v>0</v>
      </c>
      <c r="E12" s="172">
        <f>VLOOKUP(C12,'LSE Allocations'!$C$48:$O$68,9,FALSE)</f>
        <v>0</v>
      </c>
      <c r="F12" s="144" t="s">
        <v>710</v>
      </c>
      <c r="G12" s="144" t="s">
        <v>2290</v>
      </c>
      <c r="H12" s="172"/>
      <c r="I12" s="144"/>
      <c r="J12" s="145">
        <v>44562</v>
      </c>
      <c r="K12" s="145">
        <v>44926</v>
      </c>
      <c r="L12" s="145" t="s">
        <v>609</v>
      </c>
      <c r="M12" s="159" t="s">
        <v>476</v>
      </c>
      <c r="N12" s="167" t="str">
        <f t="shared" si="0"/>
        <v>Stockton</v>
      </c>
      <c r="R12" s="394" t="s">
        <v>691</v>
      </c>
      <c r="S12" s="349">
        <f t="shared" si="2"/>
        <v>0</v>
      </c>
    </row>
    <row r="13" spans="1:23">
      <c r="A13" s="93"/>
      <c r="B13" s="144"/>
      <c r="C13" s="169" t="s">
        <v>2108</v>
      </c>
      <c r="D13" s="172">
        <f>VLOOKUP($C13,'LSE Allocations'!$C$48:$O$69,MONTH($K$1)+1,FALSE)</f>
        <v>0</v>
      </c>
      <c r="E13" s="172">
        <f>VLOOKUP(C13,'LSE Allocations'!$C$48:$O$68,9,FALSE)</f>
        <v>0</v>
      </c>
      <c r="F13" s="144" t="s">
        <v>710</v>
      </c>
      <c r="G13" s="144" t="s">
        <v>2290</v>
      </c>
      <c r="H13" s="172"/>
      <c r="I13" s="144"/>
      <c r="J13" s="145">
        <v>44562</v>
      </c>
      <c r="K13" s="145">
        <v>44926</v>
      </c>
      <c r="L13" s="145" t="s">
        <v>609</v>
      </c>
      <c r="M13" s="159" t="s">
        <v>476</v>
      </c>
      <c r="N13" s="167" t="str">
        <f t="shared" si="0"/>
        <v>Kern</v>
      </c>
      <c r="R13" s="394" t="s">
        <v>467</v>
      </c>
      <c r="S13" s="349">
        <f>SUM(S5:S12)</f>
        <v>0</v>
      </c>
    </row>
    <row r="14" spans="1:23">
      <c r="A14" s="93"/>
      <c r="B14" s="144"/>
      <c r="C14" s="169" t="s">
        <v>2109</v>
      </c>
      <c r="D14" s="172">
        <f>VLOOKUP($C14,'LSE Allocations'!$C$48:$O$69,MONTH($K$1)+1,FALSE)</f>
        <v>0</v>
      </c>
      <c r="E14" s="172">
        <f>VLOOKUP(C14,'LSE Allocations'!$C$48:$O$68,9,FALSE)</f>
        <v>0</v>
      </c>
      <c r="F14" s="144" t="s">
        <v>710</v>
      </c>
      <c r="G14" s="144" t="s">
        <v>2290</v>
      </c>
      <c r="H14" s="172"/>
      <c r="I14" s="144"/>
      <c r="J14" s="145">
        <v>44562</v>
      </c>
      <c r="K14" s="145">
        <v>44926</v>
      </c>
      <c r="L14" s="145" t="s">
        <v>609</v>
      </c>
      <c r="M14" s="159" t="s">
        <v>476</v>
      </c>
      <c r="N14" s="167" t="str">
        <f t="shared" si="0"/>
        <v>Humboldt</v>
      </c>
    </row>
    <row r="15" spans="1:23" ht="13.5" customHeight="1">
      <c r="A15" s="93"/>
      <c r="B15" s="144"/>
      <c r="C15" s="169" t="s">
        <v>2110</v>
      </c>
      <c r="D15" s="172">
        <f>VLOOKUP($C15,'LSE Allocations'!$C$48:$O$69,MONTH($K$1)+1,FALSE)</f>
        <v>0</v>
      </c>
      <c r="E15" s="172">
        <f>VLOOKUP(C15,'LSE Allocations'!$C$48:$O$68,9,FALSE)</f>
        <v>0</v>
      </c>
      <c r="F15" s="144" t="s">
        <v>710</v>
      </c>
      <c r="G15" s="144" t="s">
        <v>2290</v>
      </c>
      <c r="H15" s="172"/>
      <c r="I15" s="144"/>
      <c r="J15" s="145">
        <v>44562</v>
      </c>
      <c r="K15" s="145">
        <v>44926</v>
      </c>
      <c r="L15" s="145" t="s">
        <v>609</v>
      </c>
      <c r="M15" s="159" t="s">
        <v>476</v>
      </c>
      <c r="N15" s="167" t="str">
        <f t="shared" si="0"/>
        <v>NCNB</v>
      </c>
      <c r="R15" s="349" t="s">
        <v>297</v>
      </c>
      <c r="S15" s="349">
        <f>S13+U8+W6</f>
        <v>0</v>
      </c>
    </row>
    <row r="16" spans="1:23">
      <c r="A16" s="93"/>
      <c r="B16" s="144"/>
      <c r="C16" s="168" t="s">
        <v>691</v>
      </c>
      <c r="D16" s="172">
        <f>VLOOKUP($C16,'LSE Allocations'!$C$48:$O$69,MONTH($K$1)+1,FALSE)</f>
        <v>0</v>
      </c>
      <c r="E16" s="172"/>
      <c r="F16" s="144" t="s">
        <v>710</v>
      </c>
      <c r="G16" s="144" t="s">
        <v>2290</v>
      </c>
      <c r="H16" s="172"/>
      <c r="I16" s="144"/>
      <c r="J16" s="145">
        <v>44562</v>
      </c>
      <c r="K16" s="145">
        <v>44926</v>
      </c>
      <c r="L16" s="145" t="s">
        <v>609</v>
      </c>
      <c r="M16" s="159" t="s">
        <v>476</v>
      </c>
      <c r="N16" s="167" t="str">
        <f t="shared" si="0"/>
        <v>PGE Non-LCR</v>
      </c>
    </row>
    <row r="17" spans="1:23">
      <c r="A17" s="93"/>
      <c r="B17" s="22"/>
      <c r="C17" s="297"/>
      <c r="D17" s="156"/>
      <c r="E17" s="161"/>
      <c r="F17" s="22"/>
      <c r="G17" s="22"/>
      <c r="H17" s="161"/>
      <c r="I17" s="22"/>
      <c r="J17" s="23"/>
      <c r="K17" s="23"/>
      <c r="L17" s="23"/>
      <c r="M17" s="22"/>
      <c r="N17" s="287"/>
    </row>
    <row r="18" spans="1:23">
      <c r="A18" s="93"/>
      <c r="B18" s="22"/>
      <c r="C18" s="170"/>
      <c r="D18" s="156"/>
      <c r="E18" s="139"/>
      <c r="F18" s="22"/>
      <c r="G18" s="22"/>
      <c r="H18" s="139"/>
      <c r="I18" s="22"/>
      <c r="J18" s="23"/>
      <c r="K18" s="23"/>
      <c r="L18" s="23"/>
      <c r="M18" s="22"/>
      <c r="N18" s="139"/>
    </row>
    <row r="19" spans="1:23">
      <c r="A19" s="93"/>
      <c r="B19" s="22"/>
      <c r="C19" s="170"/>
      <c r="D19" s="156"/>
      <c r="E19" s="139"/>
      <c r="F19" s="22"/>
      <c r="G19" s="22"/>
      <c r="H19" s="139"/>
      <c r="I19" s="22"/>
      <c r="J19" s="23"/>
      <c r="K19" s="23"/>
      <c r="L19" s="23"/>
      <c r="M19" s="22"/>
      <c r="N19" s="139"/>
      <c r="R19" s="481" t="s">
        <v>2467</v>
      </c>
      <c r="S19" s="481"/>
      <c r="T19" s="481"/>
      <c r="U19" s="481"/>
      <c r="V19" s="481"/>
      <c r="W19" s="481"/>
    </row>
    <row r="20" spans="1:23">
      <c r="A20" s="93"/>
      <c r="B20" s="22"/>
      <c r="C20" s="170"/>
      <c r="D20" s="156"/>
      <c r="E20" s="139"/>
      <c r="F20" s="22"/>
      <c r="G20" s="22"/>
      <c r="H20" s="139"/>
      <c r="I20" s="22"/>
      <c r="J20" s="23"/>
      <c r="K20" s="23"/>
      <c r="L20" s="23"/>
      <c r="M20" s="22"/>
      <c r="N20" s="139"/>
      <c r="R20" s="395" t="s">
        <v>2102</v>
      </c>
      <c r="S20" s="395"/>
      <c r="T20" s="395" t="s">
        <v>293</v>
      </c>
      <c r="U20" s="395"/>
      <c r="V20" s="395" t="s">
        <v>778</v>
      </c>
      <c r="W20" s="395"/>
    </row>
    <row r="21" spans="1:23">
      <c r="A21" s="93"/>
      <c r="B21" s="22"/>
      <c r="C21" s="170"/>
      <c r="D21" s="156"/>
      <c r="E21" s="139"/>
      <c r="F21" s="22"/>
      <c r="G21" s="22"/>
      <c r="H21" s="139"/>
      <c r="I21" s="22"/>
      <c r="J21" s="23"/>
      <c r="K21" s="23"/>
      <c r="L21" s="23"/>
      <c r="M21" s="22"/>
      <c r="N21" s="139"/>
      <c r="R21" s="349" t="s">
        <v>2295</v>
      </c>
      <c r="S21" s="349">
        <v>1.03</v>
      </c>
      <c r="T21" s="349" t="s">
        <v>2295</v>
      </c>
      <c r="U21" s="349">
        <v>1.0249999999999999</v>
      </c>
      <c r="V21" s="349" t="s">
        <v>2295</v>
      </c>
      <c r="W21" s="349">
        <v>1.0249999999999999</v>
      </c>
    </row>
    <row r="22" spans="1:23">
      <c r="A22" s="93"/>
      <c r="B22" s="22"/>
      <c r="C22" s="170"/>
      <c r="D22" s="156"/>
      <c r="E22" s="139"/>
      <c r="F22" s="22"/>
      <c r="G22" s="22"/>
      <c r="H22" s="139"/>
      <c r="I22" s="22"/>
      <c r="J22" s="23"/>
      <c r="K22" s="23"/>
      <c r="L22" s="23"/>
      <c r="M22" s="22"/>
      <c r="N22" s="139"/>
      <c r="R22" s="394" t="s">
        <v>423</v>
      </c>
      <c r="S22" s="349">
        <f>SUMIFS($E:$E, $G:$G, "Y", $N:$N, $R22)*S$21</f>
        <v>0</v>
      </c>
      <c r="T22" s="394" t="s">
        <v>480</v>
      </c>
      <c r="U22" s="349">
        <f>SUMIFS($E:$E, $G:$G, "Y", $N:$N, $T22)*U$21</f>
        <v>0</v>
      </c>
      <c r="V22" s="394" t="s">
        <v>610</v>
      </c>
      <c r="W22" s="349">
        <f>SUMIFS($E:$E, $G:$G, "Y", $N:$N, $V22)*W$21</f>
        <v>0</v>
      </c>
    </row>
    <row r="23" spans="1:23">
      <c r="A23" s="93"/>
      <c r="B23" s="22"/>
      <c r="C23" s="170"/>
      <c r="D23" s="156"/>
      <c r="E23" s="139"/>
      <c r="F23" s="22"/>
      <c r="G23" s="22"/>
      <c r="H23" s="139"/>
      <c r="I23" s="22"/>
      <c r="J23" s="23"/>
      <c r="K23" s="23"/>
      <c r="L23" s="23"/>
      <c r="M23" s="22"/>
      <c r="N23" s="139"/>
      <c r="R23" s="394" t="s">
        <v>2105</v>
      </c>
      <c r="S23" s="349">
        <f t="shared" ref="S23:S28" si="3">SUMIFS($E:$E, $G:$G, "Y", $N:$N, $R23)*S$21</f>
        <v>0</v>
      </c>
      <c r="T23" s="394" t="s">
        <v>419</v>
      </c>
      <c r="U23" s="349">
        <f>SUMIFS($E:$E, $G:$G, "Y", $N:$N, $T23)*U$21</f>
        <v>0</v>
      </c>
    </row>
    <row r="24" spans="1:23">
      <c r="A24" s="93"/>
      <c r="B24" s="22"/>
      <c r="C24" s="170"/>
      <c r="D24" s="156"/>
      <c r="E24" s="139"/>
      <c r="F24" s="22"/>
      <c r="G24" s="22"/>
      <c r="H24" s="139"/>
      <c r="I24" s="22"/>
      <c r="J24" s="23"/>
      <c r="K24" s="23"/>
      <c r="L24" s="23"/>
      <c r="M24" s="22"/>
      <c r="N24" s="139"/>
      <c r="R24" s="394" t="s">
        <v>2106</v>
      </c>
      <c r="S24" s="349">
        <f>SUMIFS($E:$E, $G:$G, "Y", $N:$N, $R24)*S$21</f>
        <v>0</v>
      </c>
    </row>
    <row r="25" spans="1:23">
      <c r="A25" s="93"/>
      <c r="B25" s="22"/>
      <c r="C25" s="170"/>
      <c r="D25" s="156"/>
      <c r="E25" s="139"/>
      <c r="F25" s="22"/>
      <c r="G25" s="22"/>
      <c r="H25" s="139"/>
      <c r="I25" s="22"/>
      <c r="J25" s="23"/>
      <c r="K25" s="23"/>
      <c r="L25" s="22"/>
      <c r="M25" s="22"/>
      <c r="N25" s="139"/>
      <c r="R25" s="394" t="s">
        <v>2107</v>
      </c>
      <c r="S25" s="349">
        <f t="shared" si="3"/>
        <v>0</v>
      </c>
    </row>
    <row r="26" spans="1:23">
      <c r="A26" s="93"/>
      <c r="B26" s="22"/>
      <c r="C26" s="170"/>
      <c r="D26" s="156"/>
      <c r="E26" s="139"/>
      <c r="F26" s="22"/>
      <c r="G26" s="22"/>
      <c r="H26" s="139"/>
      <c r="I26" s="22"/>
      <c r="J26" s="23"/>
      <c r="K26" s="23"/>
      <c r="L26" s="22"/>
      <c r="M26" s="22"/>
      <c r="N26" s="139"/>
      <c r="R26" s="394" t="s">
        <v>2108</v>
      </c>
      <c r="S26" s="349">
        <f t="shared" si="3"/>
        <v>0</v>
      </c>
    </row>
    <row r="27" spans="1:23">
      <c r="A27" s="93"/>
      <c r="B27" s="22"/>
      <c r="C27" s="170"/>
      <c r="D27" s="156"/>
      <c r="E27" s="139"/>
      <c r="F27" s="22"/>
      <c r="G27" s="22"/>
      <c r="H27" s="139"/>
      <c r="I27" s="22"/>
      <c r="J27" s="23"/>
      <c r="K27" s="23"/>
      <c r="L27" s="22"/>
      <c r="M27" s="22"/>
      <c r="N27" s="139"/>
      <c r="R27" s="394" t="s">
        <v>2109</v>
      </c>
      <c r="S27" s="349">
        <f t="shared" si="3"/>
        <v>0</v>
      </c>
    </row>
    <row r="28" spans="1:23">
      <c r="A28" s="93"/>
      <c r="B28" s="22"/>
      <c r="C28" s="170"/>
      <c r="D28" s="156"/>
      <c r="E28" s="139"/>
      <c r="F28" s="22"/>
      <c r="G28" s="22"/>
      <c r="H28" s="139"/>
      <c r="I28" s="22"/>
      <c r="J28" s="23"/>
      <c r="K28" s="23"/>
      <c r="L28" s="22"/>
      <c r="M28" s="22"/>
      <c r="N28" s="139"/>
      <c r="R28" s="394" t="s">
        <v>2110</v>
      </c>
      <c r="S28" s="349">
        <f t="shared" si="3"/>
        <v>0</v>
      </c>
    </row>
    <row r="29" spans="1:23">
      <c r="A29" s="93"/>
      <c r="B29" s="22"/>
      <c r="C29" s="170"/>
      <c r="D29" s="156"/>
      <c r="E29" s="139"/>
      <c r="F29" s="22"/>
      <c r="G29" s="22"/>
      <c r="H29" s="139"/>
      <c r="I29" s="22"/>
      <c r="J29" s="23"/>
      <c r="K29" s="23"/>
      <c r="L29" s="22"/>
      <c r="M29" s="22"/>
      <c r="N29" s="139"/>
    </row>
    <row r="30" spans="1:23">
      <c r="A30" s="93"/>
      <c r="B30" s="22"/>
      <c r="C30" s="170"/>
      <c r="D30" s="156"/>
      <c r="E30" s="139"/>
      <c r="F30" s="22"/>
      <c r="G30" s="22"/>
      <c r="H30" s="139"/>
      <c r="I30" s="22"/>
      <c r="J30" s="23"/>
      <c r="K30" s="23"/>
      <c r="L30" s="22"/>
      <c r="M30" s="22"/>
      <c r="N30" s="139"/>
    </row>
    <row r="31" spans="1:23" ht="13.5" customHeight="1">
      <c r="A31" s="93"/>
      <c r="B31" s="22"/>
      <c r="C31" s="170"/>
      <c r="D31" s="156"/>
      <c r="E31" s="139"/>
      <c r="F31" s="22"/>
      <c r="G31" s="22"/>
      <c r="H31" s="139"/>
      <c r="I31" s="22"/>
      <c r="J31" s="23"/>
      <c r="K31" s="23"/>
      <c r="L31" s="22"/>
      <c r="M31" s="22"/>
      <c r="N31" s="139"/>
    </row>
    <row r="32" spans="1:23">
      <c r="A32" s="93"/>
      <c r="B32" s="22"/>
      <c r="C32" s="170"/>
      <c r="D32" s="156"/>
      <c r="E32" s="139"/>
      <c r="F32" s="22"/>
      <c r="G32" s="22"/>
      <c r="H32" s="139"/>
      <c r="I32" s="22"/>
      <c r="J32" s="23"/>
      <c r="K32" s="23"/>
      <c r="L32" s="22"/>
      <c r="M32" s="22"/>
      <c r="N32" s="139"/>
    </row>
    <row r="33" spans="1:14">
      <c r="A33" s="93"/>
      <c r="B33" s="22"/>
      <c r="C33" s="170"/>
      <c r="D33" s="156"/>
      <c r="E33" s="139"/>
      <c r="F33" s="22"/>
      <c r="G33" s="22"/>
      <c r="H33" s="139"/>
      <c r="I33" s="22"/>
      <c r="J33" s="23"/>
      <c r="K33" s="23"/>
      <c r="L33" s="22"/>
      <c r="M33" s="22"/>
      <c r="N33" s="139"/>
    </row>
    <row r="34" spans="1:14">
      <c r="A34" s="93"/>
      <c r="B34" s="22"/>
      <c r="C34" s="170"/>
      <c r="D34" s="156"/>
      <c r="E34" s="139"/>
      <c r="F34" s="22"/>
      <c r="G34" s="22"/>
      <c r="H34" s="139"/>
      <c r="I34" s="22"/>
      <c r="J34" s="23"/>
      <c r="K34" s="23"/>
      <c r="L34" s="22"/>
      <c r="M34" s="22"/>
      <c r="N34" s="139"/>
    </row>
    <row r="35" spans="1:14">
      <c r="A35" s="93"/>
      <c r="B35" s="22"/>
      <c r="C35" s="170"/>
      <c r="D35" s="156"/>
      <c r="E35" s="139"/>
      <c r="F35" s="22"/>
      <c r="G35" s="22"/>
      <c r="H35" s="139"/>
      <c r="I35" s="22"/>
      <c r="J35" s="23"/>
      <c r="K35" s="23"/>
      <c r="L35" s="22"/>
      <c r="M35" s="22"/>
      <c r="N35" s="139"/>
    </row>
    <row r="36" spans="1:14">
      <c r="A36" s="93"/>
      <c r="B36" s="22"/>
      <c r="C36" s="170"/>
      <c r="D36" s="156"/>
      <c r="E36" s="139"/>
      <c r="F36" s="22"/>
      <c r="G36" s="22"/>
      <c r="H36" s="139"/>
      <c r="I36" s="22"/>
      <c r="J36" s="23"/>
      <c r="K36" s="23"/>
      <c r="L36" s="22"/>
      <c r="M36" s="22"/>
      <c r="N36" s="139"/>
    </row>
    <row r="37" spans="1:14">
      <c r="A37" s="93"/>
      <c r="B37" s="22"/>
      <c r="C37" s="170"/>
      <c r="D37" s="156"/>
      <c r="E37" s="139"/>
      <c r="F37" s="22"/>
      <c r="G37" s="22"/>
      <c r="H37" s="139"/>
      <c r="I37" s="22"/>
      <c r="J37" s="23"/>
      <c r="K37" s="23"/>
      <c r="L37" s="22"/>
      <c r="M37" s="22"/>
      <c r="N37" s="139"/>
    </row>
    <row r="38" spans="1:14">
      <c r="A38" s="93"/>
      <c r="B38" s="22"/>
      <c r="C38" s="170"/>
      <c r="D38" s="156"/>
      <c r="E38" s="139"/>
      <c r="F38" s="22"/>
      <c r="G38" s="22"/>
      <c r="H38" s="139"/>
      <c r="I38" s="22"/>
      <c r="J38" s="23"/>
      <c r="K38" s="23"/>
      <c r="L38" s="22"/>
      <c r="M38" s="22"/>
      <c r="N38" s="139"/>
    </row>
    <row r="39" spans="1:14">
      <c r="A39" s="93"/>
      <c r="B39" s="22"/>
      <c r="C39" s="170"/>
      <c r="D39" s="156"/>
      <c r="E39" s="24"/>
      <c r="F39" s="22"/>
      <c r="G39" s="22"/>
      <c r="H39" s="24"/>
      <c r="I39" s="22"/>
      <c r="J39" s="23"/>
      <c r="K39" s="23"/>
      <c r="L39" s="22"/>
      <c r="M39" s="22"/>
      <c r="N39" s="139"/>
    </row>
    <row r="40" spans="1:14">
      <c r="A40" s="93"/>
      <c r="B40" s="22"/>
      <c r="C40" s="170"/>
      <c r="D40" s="156"/>
      <c r="E40" s="139"/>
      <c r="F40" s="22"/>
      <c r="G40" s="22"/>
      <c r="H40" s="139"/>
      <c r="I40" s="22"/>
      <c r="J40" s="23"/>
      <c r="K40" s="23"/>
      <c r="L40" s="22"/>
      <c r="M40" s="22"/>
      <c r="N40" s="139"/>
    </row>
    <row r="41" spans="1:14">
      <c r="A41" s="93"/>
      <c r="B41" s="22"/>
      <c r="C41" s="170"/>
      <c r="D41" s="156"/>
      <c r="E41" s="139"/>
      <c r="F41" s="22"/>
      <c r="G41" s="22"/>
      <c r="H41" s="139"/>
      <c r="I41" s="22"/>
      <c r="J41" s="23"/>
      <c r="K41" s="23"/>
      <c r="L41" s="22"/>
      <c r="M41" s="22"/>
      <c r="N41" s="139"/>
    </row>
    <row r="53" spans="2:13" ht="12.75" customHeight="1"/>
    <row r="54" spans="2:13">
      <c r="B54"/>
      <c r="C54"/>
      <c r="D54"/>
      <c r="F54"/>
      <c r="G54"/>
      <c r="I54"/>
      <c r="J54"/>
      <c r="K54"/>
      <c r="L54"/>
      <c r="M54"/>
    </row>
    <row r="55" spans="2:13">
      <c r="B55"/>
      <c r="C55"/>
      <c r="D55"/>
      <c r="F55"/>
      <c r="G55"/>
      <c r="I55"/>
      <c r="J55"/>
      <c r="K55"/>
      <c r="L55"/>
      <c r="M55"/>
    </row>
    <row r="56" spans="2:13">
      <c r="B56"/>
      <c r="C56"/>
      <c r="D56"/>
      <c r="F56"/>
      <c r="G56"/>
      <c r="I56"/>
      <c r="J56"/>
      <c r="K56"/>
      <c r="L56"/>
      <c r="M56"/>
    </row>
    <row r="57" spans="2:13">
      <c r="B57"/>
      <c r="C57"/>
      <c r="D57"/>
      <c r="F57"/>
      <c r="G57"/>
      <c r="I57"/>
      <c r="J57"/>
      <c r="K57"/>
      <c r="L57"/>
      <c r="M57"/>
    </row>
    <row r="58" spans="2:13">
      <c r="B58"/>
      <c r="C58"/>
      <c r="D58"/>
      <c r="F58"/>
      <c r="G58"/>
      <c r="I58"/>
      <c r="J58"/>
      <c r="K58"/>
      <c r="L58"/>
      <c r="M58"/>
    </row>
    <row r="59" spans="2:13">
      <c r="B59"/>
      <c r="C59"/>
      <c r="D59"/>
      <c r="F59"/>
      <c r="G59"/>
      <c r="I59"/>
      <c r="J59"/>
      <c r="K59"/>
      <c r="L59"/>
      <c r="M59"/>
    </row>
    <row r="60" spans="2:13">
      <c r="B60"/>
      <c r="C60"/>
      <c r="D60"/>
      <c r="F60"/>
      <c r="G60"/>
      <c r="I60"/>
      <c r="J60"/>
      <c r="K60"/>
      <c r="L60"/>
      <c r="M60"/>
    </row>
    <row r="61" spans="2:13">
      <c r="B61"/>
      <c r="C61"/>
      <c r="D61"/>
      <c r="F61"/>
      <c r="G61"/>
      <c r="I61"/>
      <c r="J61"/>
      <c r="K61"/>
      <c r="L61"/>
      <c r="M61"/>
    </row>
    <row r="62" spans="2:13">
      <c r="B62"/>
      <c r="C62"/>
      <c r="D62"/>
      <c r="F62"/>
      <c r="G62"/>
      <c r="I62"/>
      <c r="J62"/>
      <c r="K62"/>
      <c r="L62"/>
      <c r="M62"/>
    </row>
    <row r="63" spans="2:13">
      <c r="B63"/>
      <c r="C63"/>
      <c r="D63"/>
      <c r="F63"/>
      <c r="G63"/>
      <c r="I63"/>
      <c r="J63"/>
      <c r="K63"/>
      <c r="L63"/>
      <c r="M63"/>
    </row>
    <row r="64" spans="2:13">
      <c r="B64"/>
      <c r="C64"/>
      <c r="D64"/>
      <c r="F64"/>
      <c r="G64"/>
      <c r="I64"/>
      <c r="J64"/>
      <c r="K64"/>
      <c r="L64"/>
      <c r="M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5">
    <mergeCell ref="A2:D2"/>
    <mergeCell ref="O3:P3"/>
    <mergeCell ref="A1:E1"/>
    <mergeCell ref="R2:W2"/>
    <mergeCell ref="R19:W19"/>
  </mergeCells>
  <phoneticPr fontId="7" type="noConversion"/>
  <conditionalFormatting sqref="F4:G4">
    <cfRule type="cellIs" dxfId="3" priority="4" operator="equal">
      <formula>"Enter MCC"</formula>
    </cfRule>
  </conditionalFormatting>
  <conditionalFormatting sqref="F5:G1048576">
    <cfRule type="expression" dxfId="2" priority="3">
      <formula>AND(NOT(ISBLANK(D5)),ISBLANK(F5))</formula>
    </cfRule>
  </conditionalFormatting>
  <conditionalFormatting sqref="I4">
    <cfRule type="cellIs" dxfId="1" priority="2" operator="equal">
      <formula>"Enter Category"</formula>
    </cfRule>
  </conditionalFormatting>
  <conditionalFormatting sqref="I17:I1048576">
    <cfRule type="expression" dxfId="0" priority="1">
      <formula>AND(NOT(ISBLANK(H17)),ISBLANK(I17))</formula>
    </cfRule>
  </conditionalFormatting>
  <dataValidations count="5">
    <dataValidation type="list" allowBlank="1" showInputMessage="1" showErrorMessage="1" sqref="J5:J41" xr:uid="{00000000-0002-0000-0800-000000000000}">
      <formula1>StartMonth</formula1>
    </dataValidation>
    <dataValidation type="list" allowBlank="1" showInputMessage="1" showErrorMessage="1" sqref="K5:K41" xr:uid="{00000000-0002-0000-0800-000001000000}">
      <formula1>EndMonth</formula1>
    </dataValidation>
    <dataValidation type="list" allowBlank="1" showInputMessage="1" showErrorMessage="1" sqref="I5:I41" xr:uid="{00000000-0002-0000-0800-000003000000}">
      <formula1>Flex_Category</formula1>
    </dataValidation>
    <dataValidation type="custom" allowBlank="1" showInputMessage="1" showErrorMessage="1" errorTitle="Data entry error" error="RA Capacity entries are limited to two decimal places and must be non-negative." sqref="D17:E1048576 H17:H1048576" xr:uid="{00000000-0002-0000-0800-000004000000}">
      <formula1>AND(D17=ROUND(D17,2),D17&gt;=0)</formula1>
    </dataValidation>
    <dataValidation type="list" allowBlank="1" showInputMessage="1" showErrorMessage="1" sqref="N17:N1048576" xr:uid="{90A7AD03-E77F-4E52-97A7-A776A1408D72}">
      <formula1>$N$5:$N$16</formula1>
    </dataValidation>
  </dataValidations>
  <pageMargins left="0.75" right="0.75" top="1" bottom="1" header="0.5" footer="0.5"/>
  <pageSetup orientation="portrait" verticalDpi="90" r:id="rId1"/>
  <headerFooter alignWithMargins="0">
    <oddHeader>&amp;CPage &amp;P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7000000}">
          <x14:formula1>
            <xm:f>'ID and Local Area'!$L$13</xm:f>
          </x14:formula1>
          <xm:sqref>F5:F41</xm:sqref>
        </x14:dataValidation>
        <x14:dataValidation type="list" allowBlank="1" showInputMessage="1" showErrorMessage="1" xr:uid="{808ECC68-C36F-4FA3-A72A-E016C7071859}">
          <x14:formula1>
            <xm:f>'ID and Local Area'!$N$9:$N$10</xm:f>
          </x14:formula1>
          <xm:sqref>G1:G1048576</xm:sqref>
        </x14:dataValidation>
        <x14:dataValidation type="list" allowBlank="1" showInputMessage="1" showErrorMessage="1" xr:uid="{41B20B11-AB39-45CF-997C-D659C53CAC89}">
          <x14:formula1>
            <xm:f>'ID and Local Area'!$H$10:$H$11</xm:f>
          </x14:formula1>
          <xm:sqref>M17:M1048576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 </vt:lpstr>
      <vt:lpstr>Certification</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Chow, Lily</cp:lastModifiedBy>
  <cp:lastPrinted>2016-08-03T19:42:39Z</cp:lastPrinted>
  <dcterms:created xsi:type="dcterms:W3CDTF">1970-01-01T07:00:00Z</dcterms:created>
  <dcterms:modified xsi:type="dcterms:W3CDTF">2022-09-30T20:17:50Z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