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fairfield09\GENTRADER\Short_term\RA\Data Requests and Analysis\2023 Summer Reliability\"/>
    </mc:Choice>
  </mc:AlternateContent>
  <xr:revisionPtr revIDLastSave="0" documentId="8_{7B80A677-B483-4347-BADA-CFF63B087DAC}" xr6:coauthVersionLast="47" xr6:coauthVersionMax="47" xr10:uidLastSave="{00000000-0000-0000-0000-000000000000}"/>
  <bookViews>
    <workbookView xWindow="20370" yWindow="-120" windowWidth="38640" windowHeight="21240" xr2:uid="{00000000-000D-0000-FFFF-FFFF00000000}"/>
  </bookViews>
  <sheets>
    <sheet name="IOU Excess Resources Repor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3" l="1"/>
  <c r="F21" i="3"/>
  <c r="G21" i="3"/>
  <c r="H21" i="3"/>
  <c r="D21" i="3"/>
  <c r="D32" i="3" l="1"/>
  <c r="E49" i="3"/>
  <c r="F49" i="3"/>
  <c r="H49" i="3"/>
  <c r="G49" i="3"/>
  <c r="G55" i="3"/>
  <c r="G57" i="3" l="1"/>
  <c r="F55" i="3"/>
  <c r="H58" i="3"/>
  <c r="G58" i="3"/>
  <c r="F58" i="3"/>
  <c r="E58" i="3"/>
  <c r="D58" i="3"/>
  <c r="H55" i="3"/>
  <c r="E55" i="3"/>
  <c r="D55" i="3"/>
  <c r="D49" i="3"/>
  <c r="H60" i="3" l="1"/>
  <c r="G60" i="3"/>
  <c r="F60" i="3"/>
  <c r="E60" i="3"/>
  <c r="D57" i="3"/>
  <c r="D59" i="3" s="1"/>
  <c r="F57" i="3"/>
  <c r="F59" i="3" s="1"/>
  <c r="E57" i="3"/>
  <c r="E59" i="3" s="1"/>
  <c r="G59" i="3"/>
  <c r="H57" i="3"/>
  <c r="D60" i="3"/>
  <c r="H59" i="3" l="1"/>
</calcChain>
</file>

<file path=xl/sharedStrings.xml><?xml version="1.0" encoding="utf-8"?>
<sst xmlns="http://schemas.openxmlformats.org/spreadsheetml/2006/main" count="113" uniqueCount="83">
  <si>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</si>
  <si>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</si>
  <si>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</si>
  <si>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</si>
  <si>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</si>
  <si>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</si>
  <si>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</si>
  <si>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</si>
  <si>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</si>
  <si>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</si>
  <si>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</si>
  <si>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</si>
  <si>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</si>
  <si>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</si>
  <si>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</si>
  <si>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</si>
  <si>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</si>
  <si>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</si>
  <si>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</si>
  <si>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</si>
  <si>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</si>
  <si>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</si>
  <si>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</si>
  <si>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N/A</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</si>
  <si>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</si>
  <si>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</si>
  <si>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</si>
  <si>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</si>
  <si>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</si>
  <si>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</si>
  <si>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</si>
  <si>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</si>
  <si>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</si>
  <si>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</si>
  <si>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</si>
  <si>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</si>
  <si>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r>
      <rPr>
        <b/>
        <sz val="11"/>
        <color theme="1"/>
        <rFont val="Calibri"/>
        <family val="2"/>
        <scheme val="minor"/>
      </rPr>
      <t>2. Excess Resources from IOU Portfolio Above 16% PRM</t>
    </r>
    <r>
      <rPr>
        <sz val="11"/>
        <color theme="1"/>
        <rFont val="Calibri"/>
        <family val="2"/>
        <scheme val="minor"/>
      </rPr>
      <t>: Report any additional "excess resources" above the IOU's 16% PRM requirement being applied to CAM for each month.</t>
    </r>
  </si>
  <si>
    <t>Total resources available as incremental above 16% RA requirement (i.e., progress toward the IOU's incremental effective PRM target)</t>
  </si>
  <si>
    <t>2. Excess Resources from IOU Portfolio Above 16% PRM</t>
  </si>
  <si>
    <t>Pacific Gas and Electric</t>
  </si>
  <si>
    <t>Import RA: PowerEx</t>
  </si>
  <si>
    <t>Import RA: Shell</t>
  </si>
  <si>
    <t>Recurrent (Sonoran West Holdings 2)</t>
  </si>
  <si>
    <t>NextEra (Arlington Energy Center III)</t>
  </si>
  <si>
    <t>Tesoro Martinez</t>
  </si>
  <si>
    <t>New build</t>
  </si>
  <si>
    <t>UOG Enhancements - Gateway</t>
  </si>
  <si>
    <t>UOG Enhancements - Colusa</t>
  </si>
  <si>
    <t>Firm Import</t>
  </si>
  <si>
    <t>PPA extension</t>
  </si>
  <si>
    <t>UOG Enhancement</t>
  </si>
  <si>
    <t>AL-6504</t>
  </si>
  <si>
    <t>AL 6289-E</t>
  </si>
  <si>
    <t>AL-6323</t>
  </si>
  <si>
    <t xml:space="preserve">AL 6477-E </t>
  </si>
  <si>
    <t>AL-6088, page 6</t>
  </si>
  <si>
    <t>Not included in Cost Recovery for System Reliability OIR</t>
  </si>
  <si>
    <t>Excess Resources from IOU Portfolio</t>
  </si>
  <si>
    <t>Excess Resources</t>
  </si>
  <si>
    <t>Amount to be Shown on RA/Supply Plan</t>
  </si>
  <si>
    <t>Footnote 1</t>
  </si>
  <si>
    <t>Footnote 2</t>
  </si>
  <si>
    <t>ELRP</t>
  </si>
  <si>
    <t>ELRP Ex Ante Forecast (MW)</t>
  </si>
  <si>
    <r>
      <t>ELRP Enrollment</t>
    </r>
    <r>
      <rPr>
        <vertAlign val="superscript"/>
        <sz val="11"/>
        <color theme="1"/>
        <rFont val="Calibri"/>
        <family val="2"/>
        <scheme val="minor"/>
      </rPr>
      <t>2</t>
    </r>
  </si>
  <si>
    <t>Smart Thermostat</t>
  </si>
  <si>
    <t>Smart Thermostat Energy Efficiency</t>
  </si>
  <si>
    <t>AL 6807-E</t>
  </si>
  <si>
    <t>Forecast Method: Ex Ante (1-in-2); Enrollment: as of 7/11/2023</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</si>
  <si>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September 2023.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</si>
  <si>
    <t>SPI</t>
  </si>
  <si>
    <t>Short-term Energy-Only Call-Option</t>
  </si>
  <si>
    <t>AL 6949-E</t>
  </si>
  <si>
    <t>Chevron Coalinga</t>
  </si>
  <si>
    <t>Chevron SE Kern River</t>
  </si>
  <si>
    <t>Chevron East Ridge</t>
  </si>
  <si>
    <t>Shasta Sustainable Resources</t>
  </si>
  <si>
    <t>Import RA: ConocoPhilips</t>
  </si>
  <si>
    <t>Import RA: Bonneville Power</t>
  </si>
  <si>
    <t>Reflects customer-reported nominations as of August 2, 2023. For information on PG&amp;E's 2022 ELRP Load Impact evaluation, including 2022 ex post results and 2023 ex ante forecasts, see PG&amp;E's 2022 ELRP Load Impact Report.</t>
  </si>
  <si>
    <t>On the Supply Plan</t>
  </si>
  <si>
    <t>Not on the Supply Plan (Proxy)</t>
  </si>
  <si>
    <t>Procured after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</si>
</sst>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9"/>
      <color theme="1"/>
      <name val="Calibri"/>
      <family val="2"/>
      <scheme val="minor"/>
    </font>
    <font>
      <sz val="11"/>
      <color rgb="FF000000"/>
      <name val="Calibri"/>
      <family val="2"/>
    </font>
    <font>
      <vertAlign val="superscript"/>
      <sz val="11"/>
      <color theme="1"/>
      <name val="Calibri"/>
      <family val="2"/>
      <scheme val="minor"/>
    </font>
    <font>
      <sz val="11"/>
      <name val="Calibri"/>
      <family val="2"/>
      <scheme val="minor"/>
    </font>
    <font>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s>
  <cellStyleXfs count="2">
    <xf numFmtId="0" fontId="0" fillId="0" borderId="0"/>
    <xf numFmtId="43" fontId="12" fillId="0" borderId="0" applyFont="0" applyFill="0" applyBorder="0" applyAlignment="0" applyProtection="0"/>
  </cellStyleXfs>
  <cellXfs count="140">
    <xf numFmtId="0" fontId="0" fillId="0" borderId="0" xfId="0"/>
    <xf numFmtId="0" fontId="0" fillId="0" borderId="0" xfId="0" applyAlignment="1">
      <alignment wrapText="1"/>
    </xf>
    <xf numFmtId="0" fontId="1" fillId="0" borderId="0" xfId="0" applyFont="1"/>
    <xf numFmtId="0" fontId="0" fillId="0" borderId="7" xfId="0" applyBorder="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3" fillId="0" borderId="0" xfId="0" applyFont="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0" fillId="0" borderId="24" xfId="0" applyBorder="1"/>
    <xf numFmtId="0" fontId="0" fillId="0" borderId="23" xfId="0" applyBorder="1" applyAlignment="1">
      <alignment horizontal="left" indent="3"/>
    </xf>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0" fillId="0" borderId="4" xfId="0" applyBorder="1"/>
    <xf numFmtId="0" fontId="3" fillId="9" borderId="36" xfId="0" applyFont="1" applyFill="1" applyBorder="1"/>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7" fontId="7" fillId="7" borderId="41"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20" xfId="0" applyBorder="1" applyAlignment="1">
      <alignment horizontal="center"/>
    </xf>
    <xf numFmtId="0" fontId="0" fillId="0" borderId="21" xfId="0" applyBorder="1" applyAlignment="1">
      <alignment horizontal="center"/>
    </xf>
    <xf numFmtId="0" fontId="0" fillId="0" borderId="7" xfId="0"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Alignment="1">
      <alignment vertical="center"/>
    </xf>
    <xf numFmtId="0" fontId="2" fillId="2" borderId="1" xfId="0" applyFont="1" applyFill="1" applyBorder="1" applyAlignment="1">
      <alignment horizont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0" fillId="0" borderId="4" xfId="0" applyNumberFormat="1" applyBorder="1" applyAlignment="1">
      <alignment horizontal="right"/>
    </xf>
    <xf numFmtId="3" fontId="0" fillId="0" borderId="0" xfId="0" applyNumberFormat="1" applyAlignment="1">
      <alignment horizontal="right"/>
    </xf>
    <xf numFmtId="3" fontId="0" fillId="0" borderId="5" xfId="0" applyNumberFormat="1" applyBorder="1" applyAlignment="1">
      <alignment horizontal="right"/>
    </xf>
    <xf numFmtId="3" fontId="0" fillId="0" borderId="0" xfId="0" applyNumberFormat="1"/>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5" borderId="6" xfId="0" applyNumberFormat="1" applyFill="1" applyBorder="1" applyAlignment="1">
      <alignment horizontal="right"/>
    </xf>
    <xf numFmtId="3" fontId="0" fillId="5" borderId="2" xfId="0" applyNumberFormat="1" applyFill="1" applyBorder="1" applyAlignment="1">
      <alignment horizontal="right"/>
    </xf>
    <xf numFmtId="3" fontId="0" fillId="5"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17" fontId="7" fillId="7" borderId="10" xfId="0" applyNumberFormat="1" applyFont="1" applyFill="1" applyBorder="1" applyAlignment="1">
      <alignment horizontal="center"/>
    </xf>
    <xf numFmtId="0" fontId="0" fillId="0" borderId="25" xfId="0" applyBorder="1" applyAlignment="1">
      <alignment horizontal="center" wrapText="1"/>
    </xf>
    <xf numFmtId="0" fontId="2" fillId="2" borderId="35" xfId="0" applyFont="1" applyFill="1" applyBorder="1" applyAlignment="1">
      <alignment horizontal="center" wrapText="1"/>
    </xf>
    <xf numFmtId="0" fontId="2" fillId="2" borderId="1" xfId="0" applyFont="1" applyFill="1" applyBorder="1" applyAlignment="1">
      <alignment horizontal="center" wrapText="1"/>
    </xf>
    <xf numFmtId="14" fontId="0" fillId="0" borderId="22" xfId="0" applyNumberFormat="1" applyBorder="1" applyAlignment="1">
      <alignment horizontal="center"/>
    </xf>
    <xf numFmtId="0" fontId="0" fillId="0" borderId="0" xfId="0" applyAlignment="1">
      <alignment vertical="center"/>
    </xf>
    <xf numFmtId="0" fontId="0" fillId="0" borderId="0" xfId="0" applyAlignment="1">
      <alignment vertical="top" wrapText="1"/>
    </xf>
    <xf numFmtId="17" fontId="7" fillId="7" borderId="46" xfId="0" applyNumberFormat="1" applyFont="1" applyFill="1" applyBorder="1" applyAlignment="1">
      <alignment horizontal="center"/>
    </xf>
    <xf numFmtId="17" fontId="7" fillId="7" borderId="45" xfId="0" applyNumberFormat="1" applyFont="1" applyFill="1" applyBorder="1" applyAlignment="1">
      <alignment horizontal="center"/>
    </xf>
    <xf numFmtId="17" fontId="7" fillId="7" borderId="47" xfId="0" applyNumberFormat="1" applyFont="1" applyFill="1" applyBorder="1" applyAlignment="1">
      <alignment horizontal="center"/>
    </xf>
    <xf numFmtId="0" fontId="7" fillId="7" borderId="48" xfId="0" applyFont="1" applyFill="1" applyBorder="1" applyAlignment="1">
      <alignment horizontal="center" wrapText="1"/>
    </xf>
    <xf numFmtId="0" fontId="7" fillId="7" borderId="49" xfId="0" applyFont="1" applyFill="1" applyBorder="1" applyAlignment="1">
      <alignment horizontal="center" wrapText="1"/>
    </xf>
    <xf numFmtId="2" fontId="9" fillId="0" borderId="1" xfId="0" applyNumberFormat="1" applyFont="1" applyBorder="1" applyAlignment="1">
      <alignment horizontal="center" vertical="center"/>
    </xf>
    <xf numFmtId="0" fontId="0" fillId="0" borderId="1" xfId="0" applyBorder="1"/>
    <xf numFmtId="0" fontId="0" fillId="0" borderId="27" xfId="0" applyBorder="1"/>
    <xf numFmtId="43" fontId="0" fillId="10" borderId="0" xfId="1" applyFont="1" applyFill="1" applyBorder="1" applyAlignment="1">
      <alignment horizontal="left"/>
    </xf>
    <xf numFmtId="43" fontId="0" fillId="11" borderId="0" xfId="1" applyFont="1" applyFill="1" applyBorder="1" applyAlignment="1">
      <alignment horizontal="left"/>
    </xf>
    <xf numFmtId="0" fontId="0" fillId="10" borderId="23" xfId="0" applyFill="1" applyBorder="1" applyAlignment="1">
      <alignment horizontal="left" indent="3"/>
    </xf>
    <xf numFmtId="0" fontId="0" fillId="10" borderId="4" xfId="0" applyFill="1" applyBorder="1" applyAlignment="1">
      <alignment wrapText="1"/>
    </xf>
    <xf numFmtId="3" fontId="0" fillId="10" borderId="4" xfId="0" applyNumberFormat="1" applyFill="1" applyBorder="1" applyAlignment="1">
      <alignment horizontal="right"/>
    </xf>
    <xf numFmtId="3" fontId="0" fillId="10" borderId="0" xfId="0" applyNumberFormat="1" applyFill="1" applyAlignment="1">
      <alignment horizontal="right"/>
    </xf>
    <xf numFmtId="3" fontId="0" fillId="10" borderId="5" xfId="0" applyNumberFormat="1" applyFill="1" applyBorder="1" applyAlignment="1">
      <alignment horizontal="right"/>
    </xf>
    <xf numFmtId="0" fontId="0" fillId="10" borderId="4" xfId="0" applyFill="1" applyBorder="1"/>
    <xf numFmtId="0" fontId="0" fillId="10" borderId="7" xfId="0" applyFill="1" applyBorder="1"/>
    <xf numFmtId="0" fontId="0" fillId="10" borderId="24" xfId="0" applyFill="1" applyBorder="1"/>
    <xf numFmtId="0" fontId="0" fillId="11" borderId="23" xfId="0" applyFill="1" applyBorder="1" applyAlignment="1">
      <alignment horizontal="left" indent="3"/>
    </xf>
    <xf numFmtId="0" fontId="0" fillId="11" borderId="4" xfId="0" applyFill="1" applyBorder="1"/>
    <xf numFmtId="3" fontId="0" fillId="11" borderId="4" xfId="0" applyNumberFormat="1" applyFill="1" applyBorder="1" applyAlignment="1">
      <alignment horizontal="right"/>
    </xf>
    <xf numFmtId="3" fontId="0" fillId="11" borderId="0" xfId="0" applyNumberFormat="1" applyFill="1" applyAlignment="1">
      <alignment horizontal="right"/>
    </xf>
    <xf numFmtId="3" fontId="0" fillId="11" borderId="5" xfId="0" applyNumberFormat="1" applyFill="1" applyBorder="1" applyAlignment="1">
      <alignment horizontal="right"/>
    </xf>
    <xf numFmtId="0" fontId="0" fillId="11" borderId="7" xfId="0" applyFill="1" applyBorder="1"/>
    <xf numFmtId="0" fontId="0" fillId="11" borderId="24" xfId="0" applyFill="1" applyBorder="1"/>
    <xf numFmtId="3" fontId="0" fillId="11" borderId="0" xfId="0" applyNumberFormat="1" applyFill="1"/>
    <xf numFmtId="0" fontId="0" fillId="11" borderId="7" xfId="0" applyFill="1" applyBorder="1" applyAlignment="1">
      <alignment wrapText="1"/>
    </xf>
    <xf numFmtId="3" fontId="0" fillId="10" borderId="0" xfId="0" applyNumberFormat="1" applyFill="1"/>
    <xf numFmtId="0" fontId="0" fillId="11" borderId="4" xfId="0" applyFill="1" applyBorder="1" applyAlignment="1">
      <alignment horizontal="left"/>
    </xf>
    <xf numFmtId="0" fontId="0" fillId="11" borderId="7" xfId="0" applyFill="1" applyBorder="1" applyAlignment="1">
      <alignment horizontal="left"/>
    </xf>
    <xf numFmtId="0" fontId="1" fillId="10" borderId="17" xfId="0" applyFont="1" applyFill="1" applyBorder="1" applyAlignment="1">
      <alignment horizontal="right"/>
    </xf>
    <xf numFmtId="0" fontId="1" fillId="10" borderId="18" xfId="0" applyFont="1" applyFill="1" applyBorder="1" applyAlignment="1">
      <alignment horizontal="right"/>
    </xf>
    <xf numFmtId="0" fontId="0" fillId="2" borderId="42" xfId="0" applyFill="1" applyBorder="1" applyAlignment="1">
      <alignment horizontal="left" vertical="top" wrapText="1"/>
    </xf>
    <xf numFmtId="0" fontId="0" fillId="2" borderId="43"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xf numFmtId="0" fontId="2" fillId="2" borderId="1" xfId="0" applyFont="1" applyFill="1" applyBorder="1" applyAlignment="1">
      <alignment horizontal="center" wrapText="1"/>
    </xf>
    <xf numFmtId="0" fontId="0" fillId="2" borderId="25" xfId="0" applyFill="1" applyBorder="1" applyAlignment="1">
      <alignment horizontal="left" vertical="top" wrapText="1"/>
    </xf>
    <xf numFmtId="0" fontId="0" fillId="2" borderId="19" xfId="0" applyFill="1" applyBorder="1" applyAlignment="1">
      <alignment horizontal="left" vertical="top" wrapText="1"/>
    </xf>
    <xf numFmtId="0" fontId="8" fillId="0" borderId="0" xfId="0" applyFont="1" applyAlignment="1">
      <alignment horizontal="left" vertical="top" wrapText="1"/>
    </xf>
    <xf numFmtId="0" fontId="7" fillId="7" borderId="44" xfId="0" applyFont="1" applyFill="1" applyBorder="1" applyAlignment="1">
      <alignment horizontal="center" wrapText="1"/>
    </xf>
    <xf numFmtId="0" fontId="7" fillId="7" borderId="45" xfId="0" applyFont="1" applyFill="1" applyBorder="1" applyAlignment="1">
      <alignment horizontal="center" wrapText="1"/>
    </xf>
    <xf numFmtId="0" fontId="0" fillId="0" borderId="6" xfId="0" applyBorder="1" applyAlignment="1">
      <alignment horizontal="center"/>
    </xf>
    <xf numFmtId="0" fontId="0" fillId="0" borderId="3" xfId="0" applyBorder="1" applyAlignment="1">
      <alignment horizontal="center"/>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xf numFmtId="4" fontId="0" fillId="0" borderId="8" xfId="0" applyNumberFormat="1" applyBorder="1" applyAlignment="1">
      <alignment horizontal="right"/>
    </xf>
    <xf numFmtId="4" fontId="0" fillId="0" borderId="9" xfId="0" applyNumberFormat="1" applyBorder="1" applyAlignment="1">
      <alignment horizontal="right"/>
    </xf>
    <xf numFmtId="4" fontId="0" fillId="0" borderId="10" xfId="0" applyNumberFormat="1" applyBorder="1" applyAlignment="1">
      <alignment horizontal="right"/>
    </xf>
    <xf numFmtId="3" fontId="11" fillId="11" borderId="0" xfId="0" applyNumberFormat="1" applyFont="1" applyFill="1" applyAlignment="1">
      <alignment horizontal="right"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A1:J86"/>
  <sheetViews>
    <sheetView tabSelected="1" topLeftCell="A8" zoomScale="85" zoomScaleNormal="85" workbookViewId="0">
      <selection activeCell="J26" sqref="J26"/>
    </sheetView>
  </sheetViews>
  <sheetFormatPr defaultRowHeight="15" x14ac:dyDescent="0.25"/>
  <cols>
    <col min="1" max="1" width="21.140625" customWidth="1"/>
    <col min="2" max="2" width="51.42578125" customWidth="1"/>
    <col min="3" max="3" width="49" customWidth="1"/>
    <col min="4" max="8" width="8.28515625" customWidth="1"/>
    <col min="9" max="9" width="26.140625" customWidth="1"/>
    <col min="10" max="10" width="68" customWidth="1"/>
  </cols>
  <sheetData>
    <row r="1" spans="2:7" ht="15.75" thickBot="1" x14ac:dyDescent="0.3"/>
    <row r="2" spans="2:7" ht="24" thickBot="1" x14ac:dyDescent="0.3">
      <c r="B2" s="112" t="s">
        <v>0</v>
      </c>
      <c r="C2" s="113"/>
      <c r="D2" s="39"/>
      <c r="E2" s="39"/>
      <c r="G2" s="2"/>
    </row>
    <row r="3" spans="2:7" ht="15.75" thickBot="1" x14ac:dyDescent="0.3"/>
    <row r="4" spans="2:7" x14ac:dyDescent="0.25">
      <c r="B4" s="5" t="s">
        <v>1</v>
      </c>
      <c r="C4" s="29" t="s">
        <v>39</v>
      </c>
    </row>
    <row r="5" spans="2:7" x14ac:dyDescent="0.25">
      <c r="B5" s="6" t="s">
        <v>2</v>
      </c>
      <c r="C5" s="30">
        <v>900</v>
      </c>
    </row>
    <row r="6" spans="2:7" ht="15.75" thickBot="1" x14ac:dyDescent="0.3">
      <c r="B6" s="7" t="s">
        <v>3</v>
      </c>
      <c r="C6" s="67">
        <v>45170</v>
      </c>
    </row>
    <row r="7" spans="2:7" ht="15.75" thickBot="1" x14ac:dyDescent="0.3"/>
    <row r="8" spans="2:7" ht="15" customHeight="1" x14ac:dyDescent="0.25">
      <c r="B8" s="114" t="s">
        <v>4</v>
      </c>
      <c r="C8" s="115"/>
    </row>
    <row r="9" spans="2:7" ht="15" customHeight="1" x14ac:dyDescent="0.25">
      <c r="B9" s="102" t="s">
        <v>5</v>
      </c>
      <c r="C9" s="103"/>
    </row>
    <row r="10" spans="2:7" ht="15" customHeight="1" x14ac:dyDescent="0.25">
      <c r="B10" s="104"/>
      <c r="C10" s="105"/>
    </row>
    <row r="11" spans="2:7" ht="15" customHeight="1" x14ac:dyDescent="0.25">
      <c r="B11" s="104" t="s">
        <v>6</v>
      </c>
      <c r="C11" s="105"/>
    </row>
    <row r="12" spans="2:7" ht="15" customHeight="1" x14ac:dyDescent="0.25">
      <c r="B12" s="104"/>
      <c r="C12" s="105"/>
    </row>
    <row r="13" spans="2:7" ht="15" customHeight="1" x14ac:dyDescent="0.25">
      <c r="B13" s="104"/>
      <c r="C13" s="105"/>
    </row>
    <row r="14" spans="2:7" ht="15" customHeight="1" x14ac:dyDescent="0.25">
      <c r="B14" s="104" t="s">
        <v>36</v>
      </c>
      <c r="C14" s="105"/>
    </row>
    <row r="15" spans="2:7" x14ac:dyDescent="0.25">
      <c r="B15" s="104"/>
      <c r="C15" s="105"/>
    </row>
    <row r="16" spans="2:7" ht="15" customHeight="1" x14ac:dyDescent="0.25">
      <c r="B16" s="104" t="s">
        <v>7</v>
      </c>
      <c r="C16" s="105"/>
    </row>
    <row r="17" spans="2:10" ht="15" customHeight="1" thickBot="1" x14ac:dyDescent="0.3">
      <c r="B17" s="123"/>
      <c r="C17" s="124"/>
    </row>
    <row r="19" spans="2:10" ht="19.5" thickBot="1" x14ac:dyDescent="0.35">
      <c r="C19" s="4" t="s">
        <v>8</v>
      </c>
    </row>
    <row r="20" spans="2:10" ht="16.5" thickBot="1" x14ac:dyDescent="0.3">
      <c r="C20" s="62"/>
      <c r="D20" s="25">
        <v>45078</v>
      </c>
      <c r="E20" s="16">
        <v>45108</v>
      </c>
      <c r="F20" s="16">
        <v>45139</v>
      </c>
      <c r="G20" s="16">
        <v>45170</v>
      </c>
      <c r="H20" s="63">
        <v>45200</v>
      </c>
      <c r="I20" s="78" t="s">
        <v>80</v>
      </c>
    </row>
    <row r="21" spans="2:10" ht="15.75" thickBot="1" x14ac:dyDescent="0.3">
      <c r="C21" s="64" t="s">
        <v>9</v>
      </c>
      <c r="D21" s="136">
        <f>SUM(D26:D31,D41,D48)</f>
        <v>515.07000000000005</v>
      </c>
      <c r="E21" s="137">
        <f t="shared" ref="E21:H21" si="0">SUM(E26:E31,E41,E48)</f>
        <v>250</v>
      </c>
      <c r="F21" s="137">
        <f t="shared" si="0"/>
        <v>250</v>
      </c>
      <c r="G21" s="137">
        <f t="shared" si="0"/>
        <v>314.12</v>
      </c>
      <c r="H21" s="138">
        <f t="shared" si="0"/>
        <v>466.32000000000005</v>
      </c>
      <c r="I21" s="79" t="s">
        <v>81</v>
      </c>
    </row>
    <row r="23" spans="2:10" ht="19.5" thickBot="1" x14ac:dyDescent="0.35">
      <c r="B23" s="4" t="s">
        <v>37</v>
      </c>
      <c r="C23" s="4"/>
    </row>
    <row r="24" spans="2:10" ht="32.25" thickBot="1" x14ac:dyDescent="0.3">
      <c r="B24" s="15" t="s">
        <v>10</v>
      </c>
      <c r="C24" s="20" t="s">
        <v>11</v>
      </c>
      <c r="D24" s="25">
        <v>45078</v>
      </c>
      <c r="E24" s="16">
        <v>45108</v>
      </c>
      <c r="F24" s="16">
        <v>45139</v>
      </c>
      <c r="G24" s="16">
        <v>45170</v>
      </c>
      <c r="H24" s="26">
        <v>45200</v>
      </c>
      <c r="I24" s="24" t="s">
        <v>12</v>
      </c>
      <c r="J24" s="17" t="s">
        <v>13</v>
      </c>
    </row>
    <row r="25" spans="2:10" ht="29.25" customHeight="1" x14ac:dyDescent="0.25">
      <c r="B25" s="41" t="s">
        <v>14</v>
      </c>
      <c r="C25" s="66" t="s">
        <v>15</v>
      </c>
      <c r="D25" s="122" t="s">
        <v>16</v>
      </c>
      <c r="E25" s="122"/>
      <c r="F25" s="122"/>
      <c r="G25" s="122"/>
      <c r="H25" s="122"/>
      <c r="I25" s="40" t="s">
        <v>17</v>
      </c>
      <c r="J25" s="42" t="s">
        <v>18</v>
      </c>
    </row>
    <row r="26" spans="2:10" x14ac:dyDescent="0.25">
      <c r="B26" s="80" t="s">
        <v>40</v>
      </c>
      <c r="C26" s="81" t="s">
        <v>48</v>
      </c>
      <c r="D26" s="82">
        <v>75</v>
      </c>
      <c r="E26" s="83">
        <v>75</v>
      </c>
      <c r="F26" s="83">
        <v>75</v>
      </c>
      <c r="G26" s="83">
        <v>75</v>
      </c>
      <c r="H26" s="84"/>
      <c r="I26" s="86" t="s">
        <v>51</v>
      </c>
      <c r="J26" s="87"/>
    </row>
    <row r="27" spans="2:10" x14ac:dyDescent="0.25">
      <c r="B27" s="80" t="s">
        <v>41</v>
      </c>
      <c r="C27" s="85" t="s">
        <v>48</v>
      </c>
      <c r="D27" s="82">
        <v>100</v>
      </c>
      <c r="E27" s="83">
        <v>175</v>
      </c>
      <c r="F27" s="83">
        <v>175</v>
      </c>
      <c r="G27" s="83">
        <v>150</v>
      </c>
      <c r="H27" s="84">
        <v>100</v>
      </c>
      <c r="I27" s="86"/>
      <c r="J27" s="87"/>
    </row>
    <row r="28" spans="2:10" x14ac:dyDescent="0.25">
      <c r="B28" s="80" t="s">
        <v>42</v>
      </c>
      <c r="C28" s="85" t="s">
        <v>45</v>
      </c>
      <c r="D28" s="82">
        <v>150</v>
      </c>
      <c r="E28" s="83"/>
      <c r="F28" s="83"/>
      <c r="G28" s="83"/>
      <c r="H28" s="84"/>
      <c r="I28" s="86" t="s">
        <v>52</v>
      </c>
      <c r="J28" s="87"/>
    </row>
    <row r="29" spans="2:10" x14ac:dyDescent="0.25">
      <c r="B29" s="80" t="s">
        <v>43</v>
      </c>
      <c r="C29" s="85" t="s">
        <v>45</v>
      </c>
      <c r="D29" s="82">
        <v>63</v>
      </c>
      <c r="E29" s="83"/>
      <c r="F29" s="83"/>
      <c r="G29" s="83"/>
      <c r="H29" s="84"/>
      <c r="I29" s="86" t="s">
        <v>52</v>
      </c>
      <c r="J29" s="87"/>
    </row>
    <row r="30" spans="2:10" x14ac:dyDescent="0.25">
      <c r="B30" s="80" t="s">
        <v>43</v>
      </c>
      <c r="C30" s="85" t="s">
        <v>45</v>
      </c>
      <c r="D30" s="82">
        <v>47</v>
      </c>
      <c r="E30" s="83"/>
      <c r="F30" s="83"/>
      <c r="G30" s="83"/>
      <c r="H30" s="84"/>
      <c r="I30" s="86" t="s">
        <v>52</v>
      </c>
      <c r="J30" s="87"/>
    </row>
    <row r="31" spans="2:10" x14ac:dyDescent="0.25">
      <c r="B31" s="80" t="s">
        <v>44</v>
      </c>
      <c r="C31" s="85" t="s">
        <v>49</v>
      </c>
      <c r="D31" s="82">
        <v>42.92</v>
      </c>
      <c r="E31" s="83"/>
      <c r="F31" s="83"/>
      <c r="G31" s="83"/>
      <c r="H31" s="84">
        <v>59.22</v>
      </c>
      <c r="I31" s="86" t="s">
        <v>53</v>
      </c>
      <c r="J31" s="87"/>
    </row>
    <row r="32" spans="2:10" x14ac:dyDescent="0.25">
      <c r="B32" s="88" t="s">
        <v>44</v>
      </c>
      <c r="C32" s="89" t="s">
        <v>49</v>
      </c>
      <c r="D32" s="90">
        <f>45-42.92</f>
        <v>2.0799999999999983</v>
      </c>
      <c r="E32" s="91"/>
      <c r="F32" s="91"/>
      <c r="G32" s="91"/>
      <c r="H32" s="92"/>
      <c r="I32" s="93"/>
      <c r="J32" s="94"/>
    </row>
    <row r="33" spans="2:10" x14ac:dyDescent="0.25">
      <c r="B33" s="88" t="s">
        <v>45</v>
      </c>
      <c r="C33" s="89" t="s">
        <v>45</v>
      </c>
      <c r="D33" s="90">
        <v>350</v>
      </c>
      <c r="E33" s="91">
        <v>175</v>
      </c>
      <c r="F33" s="91"/>
      <c r="G33" s="91"/>
      <c r="H33" s="92">
        <v>169</v>
      </c>
      <c r="I33" s="93" t="s">
        <v>54</v>
      </c>
      <c r="J33" s="94"/>
    </row>
    <row r="34" spans="2:10" x14ac:dyDescent="0.25">
      <c r="B34" s="88" t="s">
        <v>46</v>
      </c>
      <c r="C34" s="89" t="s">
        <v>50</v>
      </c>
      <c r="D34" s="90">
        <v>10</v>
      </c>
      <c r="E34" s="91">
        <v>10</v>
      </c>
      <c r="F34" s="91">
        <v>10</v>
      </c>
      <c r="G34" s="91">
        <v>10</v>
      </c>
      <c r="H34" s="92">
        <v>10</v>
      </c>
      <c r="I34" s="93" t="s">
        <v>55</v>
      </c>
      <c r="J34" s="94" t="s">
        <v>56</v>
      </c>
    </row>
    <row r="35" spans="2:10" x14ac:dyDescent="0.25">
      <c r="B35" s="88" t="s">
        <v>47</v>
      </c>
      <c r="C35" s="89" t="s">
        <v>50</v>
      </c>
      <c r="D35" s="90">
        <v>10</v>
      </c>
      <c r="E35" s="95">
        <v>10</v>
      </c>
      <c r="F35" s="91">
        <v>10</v>
      </c>
      <c r="G35" s="91">
        <v>10</v>
      </c>
      <c r="H35" s="92">
        <v>10</v>
      </c>
      <c r="I35" s="93" t="s">
        <v>55</v>
      </c>
      <c r="J35" s="94" t="s">
        <v>56</v>
      </c>
    </row>
    <row r="36" spans="2:10" x14ac:dyDescent="0.25">
      <c r="B36" s="88" t="s">
        <v>70</v>
      </c>
      <c r="C36" s="96" t="s">
        <v>71</v>
      </c>
      <c r="D36" s="139">
        <v>10</v>
      </c>
      <c r="E36" s="139">
        <v>10</v>
      </c>
      <c r="F36" s="139">
        <v>10</v>
      </c>
      <c r="G36" s="139">
        <v>10</v>
      </c>
      <c r="H36" s="139">
        <v>10</v>
      </c>
      <c r="I36" s="93" t="s">
        <v>72</v>
      </c>
      <c r="J36" s="94"/>
    </row>
    <row r="37" spans="2:10" x14ac:dyDescent="0.25">
      <c r="B37" s="88" t="s">
        <v>73</v>
      </c>
      <c r="C37" s="96" t="s">
        <v>71</v>
      </c>
      <c r="D37" s="139">
        <v>3</v>
      </c>
      <c r="E37" s="139">
        <v>3</v>
      </c>
      <c r="F37" s="139">
        <v>3</v>
      </c>
      <c r="G37" s="139">
        <v>3</v>
      </c>
      <c r="H37" s="139">
        <v>3</v>
      </c>
      <c r="I37" s="93" t="s">
        <v>72</v>
      </c>
      <c r="J37" s="94"/>
    </row>
    <row r="38" spans="2:10" ht="15" customHeight="1" x14ac:dyDescent="0.25">
      <c r="B38" s="88" t="s">
        <v>74</v>
      </c>
      <c r="C38" s="96" t="s">
        <v>71</v>
      </c>
      <c r="D38" s="139">
        <v>3</v>
      </c>
      <c r="E38" s="139">
        <v>3</v>
      </c>
      <c r="F38" s="139">
        <v>3</v>
      </c>
      <c r="G38" s="139">
        <v>3</v>
      </c>
      <c r="H38" s="139">
        <v>3</v>
      </c>
      <c r="I38" s="93" t="s">
        <v>72</v>
      </c>
      <c r="J38" s="94"/>
    </row>
    <row r="39" spans="2:10" x14ac:dyDescent="0.25">
      <c r="B39" s="88" t="s">
        <v>75</v>
      </c>
      <c r="C39" s="96" t="s">
        <v>71</v>
      </c>
      <c r="D39" s="139">
        <v>15</v>
      </c>
      <c r="E39" s="139">
        <v>15</v>
      </c>
      <c r="F39" s="139">
        <v>15</v>
      </c>
      <c r="G39" s="139">
        <v>15</v>
      </c>
      <c r="H39" s="139">
        <v>15</v>
      </c>
      <c r="I39" s="93" t="s">
        <v>72</v>
      </c>
      <c r="J39" s="94"/>
    </row>
    <row r="40" spans="2:10" x14ac:dyDescent="0.25">
      <c r="B40" s="88" t="s">
        <v>76</v>
      </c>
      <c r="C40" s="96" t="s">
        <v>71</v>
      </c>
      <c r="D40" s="139">
        <v>16</v>
      </c>
      <c r="E40" s="139">
        <v>16</v>
      </c>
      <c r="F40" s="139">
        <v>16</v>
      </c>
      <c r="G40" s="139">
        <v>16</v>
      </c>
      <c r="H40" s="139">
        <v>16</v>
      </c>
      <c r="I40" s="93" t="s">
        <v>72</v>
      </c>
      <c r="J40" s="94"/>
    </row>
    <row r="41" spans="2:10" ht="15" customHeight="1" x14ac:dyDescent="0.25">
      <c r="B41" s="80" t="s">
        <v>77</v>
      </c>
      <c r="C41" s="85" t="s">
        <v>48</v>
      </c>
      <c r="D41" s="82"/>
      <c r="E41" s="97"/>
      <c r="F41" s="83"/>
      <c r="G41" s="97">
        <v>75</v>
      </c>
      <c r="H41" s="84"/>
      <c r="I41" s="86"/>
      <c r="J41" s="87"/>
    </row>
    <row r="42" spans="2:10" ht="15" customHeight="1" x14ac:dyDescent="0.25">
      <c r="B42" s="88" t="s">
        <v>77</v>
      </c>
      <c r="C42" s="89" t="s">
        <v>48</v>
      </c>
      <c r="D42" s="90"/>
      <c r="E42" s="95"/>
      <c r="F42" s="95">
        <v>75</v>
      </c>
      <c r="G42" s="95"/>
      <c r="H42" s="92"/>
      <c r="I42" s="93"/>
      <c r="J42" s="94" t="s">
        <v>82</v>
      </c>
    </row>
    <row r="43" spans="2:10" x14ac:dyDescent="0.25">
      <c r="B43" s="88" t="s">
        <v>78</v>
      </c>
      <c r="C43" s="89" t="s">
        <v>48</v>
      </c>
      <c r="D43" s="90"/>
      <c r="E43" s="95"/>
      <c r="F43" s="91">
        <v>100</v>
      </c>
      <c r="G43" s="95"/>
      <c r="H43" s="92"/>
      <c r="I43" s="93"/>
      <c r="J43" s="94" t="s">
        <v>82</v>
      </c>
    </row>
    <row r="44" spans="2:10" x14ac:dyDescent="0.25">
      <c r="B44" s="14"/>
      <c r="C44" s="21"/>
      <c r="D44" s="43"/>
      <c r="E44" s="46"/>
      <c r="F44" s="44"/>
      <c r="G44" s="46"/>
      <c r="H44" s="45"/>
      <c r="I44" s="3"/>
      <c r="J44" s="13"/>
    </row>
    <row r="45" spans="2:10" x14ac:dyDescent="0.25">
      <c r="B45" s="14"/>
      <c r="C45" s="21"/>
      <c r="D45" s="43"/>
      <c r="E45" s="46"/>
      <c r="F45" s="44"/>
      <c r="G45" s="46"/>
      <c r="H45" s="45"/>
      <c r="I45" s="3"/>
      <c r="J45" s="13"/>
    </row>
    <row r="46" spans="2:10" x14ac:dyDescent="0.25">
      <c r="B46" s="14"/>
      <c r="C46" s="21"/>
      <c r="D46" s="43"/>
      <c r="E46" s="46"/>
      <c r="F46" s="44"/>
      <c r="G46" s="46"/>
      <c r="H46" s="45"/>
      <c r="I46" s="3"/>
      <c r="J46" s="13"/>
    </row>
    <row r="47" spans="2:10" x14ac:dyDescent="0.25">
      <c r="B47" s="32" t="s">
        <v>38</v>
      </c>
      <c r="C47" s="33"/>
      <c r="D47" s="116" t="s">
        <v>16</v>
      </c>
      <c r="E47" s="117"/>
      <c r="F47" s="117"/>
      <c r="G47" s="117"/>
      <c r="H47" s="118"/>
      <c r="I47" s="34"/>
      <c r="J47" s="35"/>
    </row>
    <row r="48" spans="2:10" x14ac:dyDescent="0.25">
      <c r="B48" s="80" t="s">
        <v>57</v>
      </c>
      <c r="C48" s="85" t="s">
        <v>58</v>
      </c>
      <c r="D48" s="82">
        <v>37.15</v>
      </c>
      <c r="E48" s="83"/>
      <c r="F48" s="83"/>
      <c r="G48" s="83">
        <v>14.12</v>
      </c>
      <c r="H48" s="84">
        <v>307.10000000000002</v>
      </c>
      <c r="I48" s="86"/>
      <c r="J48" s="87" t="s">
        <v>59</v>
      </c>
    </row>
    <row r="49" spans="2:10" ht="15.75" thickBot="1" x14ac:dyDescent="0.3">
      <c r="B49" s="18" t="s">
        <v>19</v>
      </c>
      <c r="C49" s="22"/>
      <c r="D49" s="47">
        <f>SUM(D26:D46)+D48</f>
        <v>934.15</v>
      </c>
      <c r="E49" s="48">
        <f>SUM(E26:E46)+E48</f>
        <v>492</v>
      </c>
      <c r="F49" s="48">
        <f>SUM(F26:F46)+F48</f>
        <v>492</v>
      </c>
      <c r="G49" s="48">
        <f>SUM(G26:G46)+G48</f>
        <v>381.12</v>
      </c>
      <c r="H49" s="49">
        <f>SUM(H26:H46)+H48</f>
        <v>702.32</v>
      </c>
      <c r="I49" s="23"/>
      <c r="J49" s="19"/>
    </row>
    <row r="50" spans="2:10" x14ac:dyDescent="0.25">
      <c r="B50" s="36" t="s">
        <v>20</v>
      </c>
      <c r="C50" s="65" t="s">
        <v>21</v>
      </c>
      <c r="D50" s="119" t="s">
        <v>22</v>
      </c>
      <c r="E50" s="120"/>
      <c r="F50" s="120"/>
      <c r="G50" s="120"/>
      <c r="H50" s="121"/>
      <c r="I50" s="37"/>
      <c r="J50" s="38"/>
    </row>
    <row r="51" spans="2:10" x14ac:dyDescent="0.25">
      <c r="B51" s="88" t="s">
        <v>63</v>
      </c>
      <c r="C51" s="98"/>
      <c r="D51" s="90">
        <v>112</v>
      </c>
      <c r="E51" s="91">
        <v>123</v>
      </c>
      <c r="F51" s="91">
        <v>126</v>
      </c>
      <c r="G51" s="91">
        <v>144</v>
      </c>
      <c r="H51" s="92">
        <v>129</v>
      </c>
      <c r="I51" s="99" t="s">
        <v>23</v>
      </c>
      <c r="J51" s="94" t="s">
        <v>68</v>
      </c>
    </row>
    <row r="52" spans="2:10" x14ac:dyDescent="0.25">
      <c r="B52" s="88" t="s">
        <v>65</v>
      </c>
      <c r="C52" s="99"/>
      <c r="D52" s="90">
        <v>26.28</v>
      </c>
      <c r="E52" s="91">
        <v>27.2</v>
      </c>
      <c r="F52" s="91">
        <v>26.61</v>
      </c>
      <c r="G52" s="91">
        <v>23.8</v>
      </c>
      <c r="H52" s="92">
        <v>9</v>
      </c>
      <c r="I52" s="99" t="s">
        <v>23</v>
      </c>
      <c r="J52" s="94"/>
    </row>
    <row r="53" spans="2:10" x14ac:dyDescent="0.25">
      <c r="B53" s="88" t="s">
        <v>66</v>
      </c>
      <c r="C53" s="98"/>
      <c r="D53" s="90"/>
      <c r="E53" s="91"/>
      <c r="F53" s="91">
        <v>30</v>
      </c>
      <c r="G53" s="91">
        <v>30</v>
      </c>
      <c r="H53" s="92">
        <v>30</v>
      </c>
      <c r="I53" s="99" t="s">
        <v>67</v>
      </c>
      <c r="J53" s="94"/>
    </row>
    <row r="54" spans="2:10" x14ac:dyDescent="0.25">
      <c r="B54" s="77"/>
      <c r="I54" s="31"/>
      <c r="J54" s="13"/>
    </row>
    <row r="55" spans="2:10" ht="15.75" thickBot="1" x14ac:dyDescent="0.3">
      <c r="B55" s="18" t="s">
        <v>24</v>
      </c>
      <c r="C55" s="22"/>
      <c r="D55" s="47">
        <f>SUM(D51:D53)</f>
        <v>138.28</v>
      </c>
      <c r="E55" s="48">
        <f>SUM(E51:E53)</f>
        <v>150.19999999999999</v>
      </c>
      <c r="F55" s="48">
        <f>SUM(F51:F53)</f>
        <v>182.61</v>
      </c>
      <c r="G55" s="48">
        <f>SUM(G51:G53)</f>
        <v>197.8</v>
      </c>
      <c r="H55" s="49">
        <f>SUM(H51:H53)</f>
        <v>168</v>
      </c>
      <c r="I55" s="23"/>
      <c r="J55" s="19"/>
    </row>
    <row r="56" spans="2:10" ht="15.75" thickBot="1" x14ac:dyDescent="0.3">
      <c r="B56" s="28"/>
      <c r="C56" s="8"/>
      <c r="D56" s="27"/>
      <c r="E56" s="27"/>
      <c r="F56" s="27"/>
      <c r="G56" s="27"/>
      <c r="H56" s="27"/>
    </row>
    <row r="57" spans="2:10" ht="15" customHeight="1" x14ac:dyDescent="0.25">
      <c r="B57" s="106" t="s">
        <v>25</v>
      </c>
      <c r="C57" s="107"/>
      <c r="D57" s="50">
        <f>D49+D55</f>
        <v>1072.43</v>
      </c>
      <c r="E57" s="51">
        <f>E49+E55</f>
        <v>642.20000000000005</v>
      </c>
      <c r="F57" s="51">
        <f t="shared" ref="F57:H57" si="1">F49+F55</f>
        <v>674.61</v>
      </c>
      <c r="G57" s="51">
        <f>G49+G55</f>
        <v>578.92000000000007</v>
      </c>
      <c r="H57" s="52">
        <f t="shared" si="1"/>
        <v>870.32</v>
      </c>
      <c r="I57" s="8" t="s">
        <v>26</v>
      </c>
    </row>
    <row r="58" spans="2:10" x14ac:dyDescent="0.25">
      <c r="B58" s="108" t="s">
        <v>27</v>
      </c>
      <c r="C58" s="109"/>
      <c r="D58" s="53">
        <f>$C$5</f>
        <v>900</v>
      </c>
      <c r="E58" s="54">
        <f>$C$5</f>
        <v>900</v>
      </c>
      <c r="F58" s="54">
        <f>$C$5</f>
        <v>900</v>
      </c>
      <c r="G58" s="54">
        <f t="shared" ref="G58:H58" si="2">$C$5</f>
        <v>900</v>
      </c>
      <c r="H58" s="55">
        <f t="shared" si="2"/>
        <v>900</v>
      </c>
    </row>
    <row r="59" spans="2:10" x14ac:dyDescent="0.25">
      <c r="B59" s="110" t="s">
        <v>28</v>
      </c>
      <c r="C59" s="111"/>
      <c r="D59" s="56">
        <f>D58-D57</f>
        <v>-172.43000000000006</v>
      </c>
      <c r="E59" s="57">
        <f>E58-E57</f>
        <v>257.79999999999995</v>
      </c>
      <c r="F59" s="57">
        <f>F58-F57</f>
        <v>225.39</v>
      </c>
      <c r="G59" s="57">
        <f>G58-G57</f>
        <v>321.07999999999993</v>
      </c>
      <c r="H59" s="58">
        <f>H58-H57</f>
        <v>29.67999999999995</v>
      </c>
      <c r="I59" s="8" t="s">
        <v>29</v>
      </c>
    </row>
    <row r="60" spans="2:10" ht="15.75" thickBot="1" x14ac:dyDescent="0.3">
      <c r="B60" s="100" t="s">
        <v>30</v>
      </c>
      <c r="C60" s="101"/>
      <c r="D60" s="59">
        <f>D58*1.5-D49</f>
        <v>415.85</v>
      </c>
      <c r="E60" s="60">
        <f>E58*1.5-E49</f>
        <v>858</v>
      </c>
      <c r="F60" s="60">
        <f t="shared" ref="F60:H60" si="3">F58*1.5-F49</f>
        <v>858</v>
      </c>
      <c r="G60" s="60">
        <f t="shared" si="3"/>
        <v>968.88</v>
      </c>
      <c r="H60" s="61">
        <f t="shared" si="3"/>
        <v>647.67999999999995</v>
      </c>
      <c r="I60" s="8" t="s">
        <v>31</v>
      </c>
    </row>
    <row r="61" spans="2:10" x14ac:dyDescent="0.25">
      <c r="B61" t="s">
        <v>32</v>
      </c>
    </row>
    <row r="63" spans="2:10" ht="15.75" thickBot="1" x14ac:dyDescent="0.3"/>
    <row r="64" spans="2:10" x14ac:dyDescent="0.25">
      <c r="B64" s="11" t="s">
        <v>33</v>
      </c>
      <c r="C64" s="12"/>
    </row>
    <row r="65" spans="2:5" x14ac:dyDescent="0.25">
      <c r="B65" s="130" t="s">
        <v>34</v>
      </c>
      <c r="C65" s="131"/>
      <c r="D65" s="1"/>
      <c r="E65" s="1"/>
    </row>
    <row r="66" spans="2:5" x14ac:dyDescent="0.25">
      <c r="B66" s="130"/>
      <c r="C66" s="131"/>
      <c r="D66" s="1"/>
      <c r="E66" s="1"/>
    </row>
    <row r="67" spans="2:5" x14ac:dyDescent="0.25">
      <c r="B67" s="130"/>
      <c r="C67" s="131"/>
      <c r="D67" s="1"/>
      <c r="E67" s="1"/>
    </row>
    <row r="68" spans="2:5" ht="15" customHeight="1" x14ac:dyDescent="0.25">
      <c r="B68" s="130"/>
      <c r="C68" s="131"/>
      <c r="D68" s="1"/>
      <c r="E68" s="1"/>
    </row>
    <row r="69" spans="2:5" x14ac:dyDescent="0.25">
      <c r="B69" s="130"/>
      <c r="C69" s="131"/>
      <c r="D69" s="1"/>
      <c r="E69" s="1"/>
    </row>
    <row r="70" spans="2:5" x14ac:dyDescent="0.25">
      <c r="B70" s="130"/>
      <c r="C70" s="131"/>
      <c r="D70" s="1"/>
      <c r="E70" s="1"/>
    </row>
    <row r="71" spans="2:5" x14ac:dyDescent="0.25">
      <c r="B71" s="130"/>
      <c r="C71" s="131"/>
      <c r="D71" s="1"/>
      <c r="E71" s="1"/>
    </row>
    <row r="72" spans="2:5" x14ac:dyDescent="0.25">
      <c r="B72" s="130"/>
      <c r="C72" s="131"/>
      <c r="D72" s="1"/>
      <c r="E72" s="1"/>
    </row>
    <row r="73" spans="2:5" ht="16.5" customHeight="1" x14ac:dyDescent="0.25">
      <c r="B73" s="130"/>
      <c r="C73" s="131"/>
      <c r="D73" s="1"/>
      <c r="E73" s="1"/>
    </row>
    <row r="74" spans="2:5" x14ac:dyDescent="0.25">
      <c r="B74" s="132"/>
      <c r="C74" s="133"/>
      <c r="D74" s="1"/>
      <c r="E74" s="1"/>
    </row>
    <row r="75" spans="2:5" ht="30" customHeight="1" x14ac:dyDescent="0.25">
      <c r="B75" s="9" t="s">
        <v>33</v>
      </c>
      <c r="C75" s="10"/>
    </row>
    <row r="76" spans="2:5" x14ac:dyDescent="0.25">
      <c r="B76" s="130" t="s">
        <v>35</v>
      </c>
      <c r="C76" s="131"/>
      <c r="D76" s="1"/>
      <c r="E76" s="1"/>
    </row>
    <row r="77" spans="2:5" x14ac:dyDescent="0.25">
      <c r="B77" s="130"/>
      <c r="C77" s="131"/>
      <c r="D77" s="1"/>
      <c r="E77" s="1"/>
    </row>
    <row r="78" spans="2:5" x14ac:dyDescent="0.25">
      <c r="B78" s="130"/>
      <c r="C78" s="131"/>
      <c r="D78" s="1"/>
      <c r="E78" s="1"/>
    </row>
    <row r="79" spans="2:5" ht="15.75" thickBot="1" x14ac:dyDescent="0.3">
      <c r="B79" s="134"/>
      <c r="C79" s="135"/>
      <c r="D79" s="1"/>
      <c r="E79" s="1"/>
    </row>
    <row r="81" spans="1:10" ht="141" customHeight="1" x14ac:dyDescent="0.25">
      <c r="A81" s="68" t="s">
        <v>60</v>
      </c>
      <c r="B81" s="125" t="s">
        <v>69</v>
      </c>
      <c r="C81" s="125"/>
      <c r="D81" s="69"/>
    </row>
    <row r="82" spans="1:10" ht="15" customHeight="1" x14ac:dyDescent="0.25"/>
    <row r="83" spans="1:10" ht="32.25" customHeight="1" x14ac:dyDescent="0.25">
      <c r="A83" s="68" t="s">
        <v>61</v>
      </c>
      <c r="B83" s="125" t="s">
        <v>79</v>
      </c>
      <c r="C83" s="125"/>
    </row>
    <row r="84" spans="1:10" ht="15.75" thickBot="1" x14ac:dyDescent="0.3"/>
    <row r="85" spans="1:10" ht="15.75" x14ac:dyDescent="0.25">
      <c r="B85" s="126" t="s">
        <v>62</v>
      </c>
      <c r="C85" s="127"/>
      <c r="D85" s="70">
        <v>45078</v>
      </c>
      <c r="E85" s="71">
        <v>45108</v>
      </c>
      <c r="F85" s="71">
        <v>45139</v>
      </c>
      <c r="G85" s="71">
        <v>45170</v>
      </c>
      <c r="H85" s="72">
        <v>45200</v>
      </c>
      <c r="I85" s="73"/>
      <c r="J85" s="74" t="s">
        <v>13</v>
      </c>
    </row>
    <row r="86" spans="1:10" ht="17.25" x14ac:dyDescent="0.25">
      <c r="B86" s="128" t="s">
        <v>64</v>
      </c>
      <c r="C86" s="129"/>
      <c r="D86" s="75">
        <v>696</v>
      </c>
      <c r="E86" s="75">
        <v>740</v>
      </c>
      <c r="F86" s="75">
        <v>747</v>
      </c>
      <c r="G86" s="75">
        <v>747</v>
      </c>
      <c r="H86" s="75">
        <v>747</v>
      </c>
      <c r="I86" s="76"/>
      <c r="J86" s="76"/>
    </row>
  </sheetData>
  <mergeCells count="19">
    <mergeCell ref="B81:C81"/>
    <mergeCell ref="B83:C83"/>
    <mergeCell ref="B85:C85"/>
    <mergeCell ref="B86:C86"/>
    <mergeCell ref="B65:C74"/>
    <mergeCell ref="B76:C79"/>
    <mergeCell ref="B2:C2"/>
    <mergeCell ref="B8:C8"/>
    <mergeCell ref="B14:C15"/>
    <mergeCell ref="D47:H47"/>
    <mergeCell ref="D50:H50"/>
    <mergeCell ref="D25:H25"/>
    <mergeCell ref="B16:C17"/>
    <mergeCell ref="B11:C13"/>
    <mergeCell ref="B60:C60"/>
    <mergeCell ref="B9:C10"/>
    <mergeCell ref="B57:C57"/>
    <mergeCell ref="B58:C58"/>
    <mergeCell ref="B59:C59"/>
  </mergeCells>
  <pageMargins left="0.7" right="0.7" top="0.75" bottom="0.75" header="0.3" footer="0.3"/>
  <pageSetup orientation="portrait" horizontalDpi="90" verticalDpi="90" r:id="rId1"/>
  <headerFooter>
    <oddFooter>&amp;C&amp;1#&amp;"Calibri"&amp;12&amp;K000000Confidential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C8DE9CD8F9204E9B8036D34F2578FF" ma:contentTypeVersion="4" ma:contentTypeDescription="Create a new document." ma:contentTypeScope="" ma:versionID="181bea01305160c39fedab0964dd9b69">
  <xsd:schema xmlns:xsd="http://www.w3.org/2001/XMLSchema" xmlns:xs="http://www.w3.org/2001/XMLSchema" xmlns:p="http://schemas.microsoft.com/office/2006/metadata/properties" xmlns:ns2="16bca517-34fe-46f6-a2d4-ad330008f78e" xmlns:ns3="6f7449f5-4d0d-4197-bab5-c42b304a4bc3" targetNamespace="http://schemas.microsoft.com/office/2006/metadata/properties" ma:root="true" ma:fieldsID="3a7e58c6580d6b0492e26e5b8f886fb0" ns2:_="" ns3:_="">
    <xsd:import namespace="16bca517-34fe-46f6-a2d4-ad330008f78e"/>
    <xsd:import namespace="6f7449f5-4d0d-4197-bab5-c42b304a4b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ca517-34fe-46f6-a2d4-ad330008f7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449f5-4d0d-4197-bab5-c42b304a4b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506414-B588-4B45-9827-05492524CB0A}">
  <ds:schemaRefs>
    <ds:schemaRef ds:uri="http://schemas.microsoft.com/office/infopath/2007/PartnerControls"/>
    <ds:schemaRef ds:uri="http://purl.org/dc/elements/1.1/"/>
    <ds:schemaRef ds:uri="http://schemas.microsoft.com/office/2006/metadata/properties"/>
    <ds:schemaRef ds:uri="16bca517-34fe-46f6-a2d4-ad330008f78e"/>
    <ds:schemaRef ds:uri="http://purl.org/dc/terms/"/>
    <ds:schemaRef ds:uri="http://schemas.openxmlformats.org/package/2006/metadata/core-properties"/>
    <ds:schemaRef ds:uri="http://schemas.microsoft.com/office/2006/documentManagement/types"/>
    <ds:schemaRef ds:uri="6f7449f5-4d0d-4197-bab5-c42b304a4bc3"/>
    <ds:schemaRef ds:uri="http://www.w3.org/XML/1998/namespace"/>
    <ds:schemaRef ds:uri="http://purl.org/dc/dcmitype/"/>
  </ds:schemaRefs>
</ds:datastoreItem>
</file>

<file path=customXml/itemProps2.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3.xml><?xml version="1.0" encoding="utf-8"?>
<ds:datastoreItem xmlns:ds="http://schemas.openxmlformats.org/officeDocument/2006/customXml" ds:itemID="{7D7F3B6B-1A0C-45F4-BA56-97FD98F87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bca517-34fe-46f6-a2d4-ad330008f78e"/>
    <ds:schemaRef ds:uri="6f7449f5-4d0d-4197-bab5-c42b304a4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5dfce28-a393-415c-a886-b7f3e3fd647c}"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Perry, Michael</cp:lastModifiedBy>
  <cp:revision/>
  <dcterms:created xsi:type="dcterms:W3CDTF">2021-04-08T22:24:45Z</dcterms:created>
  <dcterms:modified xsi:type="dcterms:W3CDTF">2024-03-06T18:06:10Z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0x0101007FC8DE9CD8F9204E9B8036D34F2578FF</vt:lpwstr>
  </property>
  <property fmtid="{D5CDD505-2E9C-101B-9397-08002B2CF9AE}" pid="3" name="MSIP_Label_c5dfce28-a393-415c-a886-b7f3e3fd647c_Enabled">
    <vt:lpwstr>true</vt:lpwstr>
  </property>
  <property fmtid="{D5CDD505-2E9C-101B-9397-08002B2CF9AE}" pid="4" name="MSIP_Label_c5dfce28-a393-415c-a886-b7f3e3fd647c_SetDate">
    <vt:lpwstr>2023-08-17T00:22:53Z</vt:lpwstr>
  </property>
  <property fmtid="{D5CDD505-2E9C-101B-9397-08002B2CF9AE}" pid="5" name="MSIP_Label_c5dfce28-a393-415c-a886-b7f3e3fd647c_Method">
    <vt:lpwstr>Privileged</vt:lpwstr>
  </property>
  <property fmtid="{D5CDD505-2E9C-101B-9397-08002B2CF9AE}" pid="6" name="MSIP_Label_c5dfce28-a393-415c-a886-b7f3e3fd647c_Name">
    <vt:lpwstr>Confidential (With Markings)</vt:lpwstr>
  </property>
  <property fmtid="{D5CDD505-2E9C-101B-9397-08002B2CF9AE}" pid="7" name="MSIP_Label_c5dfce28-a393-415c-a886-b7f3e3fd647c_SiteId">
    <vt:lpwstr>44ae661a-ece6-41aa-bc96-7c2c85a08941</vt:lpwstr>
  </property>
  <property fmtid="{D5CDD505-2E9C-101B-9397-08002B2CF9AE}" pid="8" name="MSIP_Label_c5dfce28-a393-415c-a886-b7f3e3fd647c_ActionId">
    <vt:lpwstr>d44353a7-7cb2-4a80-b808-842661dd2134</vt:lpwstr>
  </property>
  <property fmtid="{D5CDD505-2E9C-101B-9397-08002B2CF9AE}" pid="9" name="MSIP_Label_c5dfce28-a393-415c-a886-b7f3e3fd647c_ContentBits">
    <vt:lpwstr>3</vt:lpwstr>
  </property>
</Properties>
</file>