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pge-my.sharepoint.com/personal/mus8_pge_com/Documents/Documents/1. SOMAH/Reporting/Semi-Annual Admin Expense Reporting/Semi-Annual Expense Report - 1st half of 2025/"/>
    </mc:Choice>
  </mc:AlternateContent>
  <xr:revisionPtr revIDLastSave="0" documentId="8_{E583A96F-C3EE-4197-B89C-5A63375013F0}" xr6:coauthVersionLast="47" xr6:coauthVersionMax="47" xr10:uidLastSave="{00000000-0000-0000-0000-000000000000}"/>
  <bookViews>
    <workbookView xWindow="-120" yWindow="-120" windowWidth="29040" windowHeight="15720" tabRatio="745" activeTab="7" xr2:uid="{5FBF522B-CC71-4504-8151-9702B7D39162}"/>
  </bookViews>
  <sheets>
    <sheet name="Per IOU (Table 1)" sheetId="1" r:id="rId1"/>
    <sheet name="PG&amp;E (Table 1)" sheetId="10" r:id="rId2"/>
    <sheet name="SDG&amp;E (Table 1)" sheetId="12" r:id="rId3"/>
    <sheet name="SCE (Table 1)" sheetId="11" r:id="rId4"/>
    <sheet name="PacifiCorp (Table 1)" sheetId="8" r:id="rId5"/>
    <sheet name="Liberty (Table 1)" sheetId="9" r:id="rId6"/>
    <sheet name="All IOUs (Table 2)" sheetId="5" r:id="rId7"/>
    <sheet name="Cumulative Costs (Table 3)" sheetId="4" r:id="rId8"/>
    <sheet name="EM&amp;V (Table 4 to 7)" sheetId="7" r:id="rId9"/>
  </sheets>
  <externalReferences>
    <externalReference r:id="rId10"/>
  </externalReferences>
  <definedNames>
    <definedName name="NotTollFree">'[1]PG&amp;E'!$T$6:$T$12</definedName>
    <definedName name="_xlnm.Print_Area" localSheetId="6">'All IOUs (Table 2)'!$A$1:$D$4</definedName>
    <definedName name="_xlnm.Print_Area" localSheetId="7">'Cumulative Costs (Table 3)'!$A$1:$B$11</definedName>
    <definedName name="_xlnm.Print_Area" localSheetId="8">'EM&amp;V (Table 4 to 7)'!$B$2:$C$12</definedName>
    <definedName name="_xlnm.Print_Area" localSheetId="0">'Per IOU (Table 1)'!$B$1:$E$25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G22" i="10"/>
  <c r="H18" i="10"/>
  <c r="H19" i="11"/>
  <c r="B9" i="4"/>
  <c r="D6" i="10"/>
  <c r="D26" i="10"/>
  <c r="C26" i="10"/>
  <c r="D13" i="10"/>
  <c r="C18" i="10"/>
  <c r="C13" i="10" l="1"/>
  <c r="C25" i="10" s="1"/>
  <c r="C11" i="7"/>
  <c r="L62" i="7"/>
  <c r="L60" i="7"/>
  <c r="L59" i="7"/>
  <c r="L58" i="7"/>
  <c r="C23" i="5"/>
  <c r="C22" i="5"/>
  <c r="B23" i="5"/>
  <c r="B22" i="5"/>
  <c r="B20" i="5"/>
  <c r="C16" i="5"/>
  <c r="B17" i="5"/>
  <c r="B16" i="5"/>
  <c r="C15" i="5"/>
  <c r="B15" i="5"/>
  <c r="B18" i="5" s="1"/>
  <c r="B12" i="5"/>
  <c r="B11" i="5"/>
  <c r="B10" i="5"/>
  <c r="B9" i="5"/>
  <c r="B13" i="5" s="1"/>
  <c r="B7" i="5"/>
  <c r="B6" i="5"/>
  <c r="D11" i="7"/>
  <c r="L61" i="7"/>
  <c r="K61" i="7"/>
  <c r="D6" i="8"/>
  <c r="C13" i="8"/>
  <c r="D13" i="8"/>
  <c r="C25" i="8"/>
  <c r="C18" i="8"/>
  <c r="D26" i="8"/>
  <c r="C26" i="8"/>
  <c r="D18" i="8"/>
  <c r="D25" i="8" s="1"/>
  <c r="C23" i="10"/>
  <c r="K58" i="7"/>
  <c r="B5" i="4"/>
  <c r="D17" i="10"/>
  <c r="D16" i="10"/>
  <c r="E18" i="10"/>
  <c r="D18" i="10"/>
  <c r="D25" i="10" l="1"/>
  <c r="B11" i="4"/>
  <c r="K57" i="7"/>
  <c r="K59" i="7"/>
  <c r="K60" i="7"/>
  <c r="K62" i="7"/>
  <c r="H30" i="7"/>
  <c r="H9" i="7" l="1"/>
  <c r="C10" i="7" l="1"/>
  <c r="E62" i="7" l="1"/>
  <c r="F61" i="7"/>
  <c r="E61" i="7"/>
  <c r="F60" i="7"/>
  <c r="E60" i="7"/>
  <c r="D62" i="7"/>
  <c r="D61" i="7"/>
  <c r="D60" i="7"/>
  <c r="F58" i="7"/>
  <c r="F59" i="7"/>
  <c r="E58" i="7"/>
  <c r="D58" i="7"/>
  <c r="E59" i="7" l="1"/>
  <c r="D59" i="7"/>
  <c r="J62" i="7" l="1"/>
  <c r="I62" i="7"/>
  <c r="H62" i="7"/>
  <c r="G62" i="7"/>
  <c r="F62" i="7"/>
  <c r="J61" i="7"/>
  <c r="I61" i="7"/>
  <c r="H61" i="7"/>
  <c r="G61" i="7"/>
  <c r="J60" i="7"/>
  <c r="I60" i="7"/>
  <c r="H60" i="7"/>
  <c r="G60" i="7"/>
  <c r="J59" i="7"/>
  <c r="I59" i="7"/>
  <c r="H59" i="7"/>
  <c r="G59" i="7"/>
  <c r="J58" i="7"/>
  <c r="I58" i="7"/>
  <c r="H58" i="7"/>
  <c r="G58" i="7"/>
  <c r="G57" i="7" l="1"/>
  <c r="D16" i="5" l="1"/>
  <c r="D17" i="5"/>
  <c r="D15" i="5"/>
  <c r="D10" i="5"/>
  <c r="D9" i="5"/>
  <c r="C9" i="5"/>
  <c r="C10" i="5"/>
  <c r="C11" i="5"/>
  <c r="C12" i="5"/>
  <c r="C17" i="5"/>
  <c r="C20" i="5"/>
  <c r="C7" i="5"/>
  <c r="C18" i="5" l="1"/>
  <c r="C13" i="5"/>
  <c r="C12" i="7" l="1"/>
  <c r="D12" i="7"/>
  <c r="B25" i="5" l="1"/>
  <c r="D18" i="5"/>
  <c r="C6" i="5" l="1"/>
  <c r="C25" i="5"/>
  <c r="F12" i="7"/>
  <c r="C26" i="5"/>
  <c r="F10" i="7"/>
  <c r="D10" i="7"/>
  <c r="F9" i="7"/>
  <c r="D9" i="7"/>
  <c r="C9" i="7"/>
  <c r="F8" i="7" l="1"/>
  <c r="D8" i="7"/>
  <c r="C8" i="7"/>
  <c r="F11" i="7"/>
  <c r="B26" i="5"/>
  <c r="C14" i="7" l="1"/>
  <c r="D14" i="7"/>
  <c r="F14" i="7"/>
  <c r="E14" i="7"/>
  <c r="M64" i="7"/>
  <c r="L64" i="7"/>
  <c r="C25" i="1"/>
  <c r="D25" i="1"/>
  <c r="D26" i="1"/>
  <c r="C26" i="1"/>
  <c r="D64" i="7"/>
  <c r="E57" i="7"/>
  <c r="F57" i="7"/>
  <c r="D57" i="7"/>
  <c r="J57" i="7"/>
  <c r="I57" i="7"/>
  <c r="H57" i="7"/>
  <c r="C57" i="7"/>
  <c r="C48" i="7"/>
  <c r="C38" i="7"/>
  <c r="G30" i="7"/>
  <c r="F30" i="7"/>
  <c r="E30" i="7"/>
  <c r="D30" i="7"/>
  <c r="C30" i="7"/>
  <c r="C58" i="7" l="1"/>
  <c r="C61" i="7"/>
  <c r="C62" i="7"/>
  <c r="C59" i="7"/>
  <c r="C60" i="7"/>
  <c r="K64" i="7"/>
  <c r="J64" i="7"/>
  <c r="H64" i="7"/>
  <c r="F64" i="7"/>
  <c r="I64" i="7"/>
  <c r="G64" i="7"/>
  <c r="N59" i="7"/>
  <c r="E64" i="7"/>
  <c r="C50" i="7"/>
  <c r="J9" i="7" l="1"/>
  <c r="N60" i="7"/>
  <c r="J10" i="7" s="1"/>
  <c r="N61" i="7"/>
  <c r="J11" i="7" s="1"/>
  <c r="N62" i="7"/>
  <c r="J12" i="7" s="1"/>
  <c r="C64" i="7"/>
  <c r="N64" i="7" s="1"/>
  <c r="N58" i="7"/>
  <c r="J8" i="7" s="1"/>
  <c r="J1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tc={BFD65DE4-E520-4CE0-8507-94420C4A72F0}</author>
    <author>tc={912B3040-CE61-4B66-8A20-89F2535E969F}</author>
    <author>tc={6512C98D-A4C7-4866-AEF8-253E46F47D6F}</author>
    <author>tc={B3E2F3A1-DC9D-407D-A246-AA50A7E734DB}</author>
    <author>tc={9924CA81-0F73-4D08-A7C8-820822B75777}</author>
    <author>tc={0267A73A-06F6-46C0-BFB3-AAA73B137F46}</author>
  </authors>
  <commentList>
    <comment ref="C6" authorId="0" shapeId="0" xr:uid="{BFD65DE4-E520-4CE0-8507-94420C4A72F0}">
      <text>
        <t>[Threaded comment]
Your version of Excel allows you to read this threaded comment; however, any edits to it will get removed if the file is opened in a newer version of Excel. Learn more: https://go.microsoft.com/fwlink/?linkid=870924
Comment:
    Should Match The Previous Reprot</t>
      </text>
    </comment>
    <comment ref="D6" authorId="1" shapeId="0" xr:uid="{912B3040-CE61-4B66-8A20-89F2535E969F}">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C25" authorId="2" shapeId="0" xr:uid="{6512C98D-A4C7-4866-AEF8-253E46F47D6F}">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3" shapeId="0" xr:uid="{B3E2F3A1-DC9D-407D-A246-AA50A7E734DB}">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4" shapeId="0" xr:uid="{9924CA81-0F73-4D08-A7C8-820822B75777}">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5" shapeId="0" xr:uid="{0267A73A-06F6-46C0-BFB3-AAA73B137F46}">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tc={91BAAD09-911E-4340-8FCB-0F02746A01B2}</author>
    <author>tc={F81868B4-CED0-4CEF-B932-A2183E835C08}</author>
    <author>tc={55DB47E4-8B8F-4095-8F08-AA2DFC2E06B3}</author>
    <author>tc={C9CA52AC-8BD7-4998-940B-B9A5777AB613}</author>
    <author>tc={F8A31452-79E3-491B-AAC8-5953EE0697F0}</author>
    <author>tc={799678F0-65B1-444E-8D5A-EE3EF71D0FD7}</author>
    <author>tc={9B76459B-0ABA-4672-B2B6-2AD7AA095304}</author>
  </authors>
  <commentList>
    <comment ref="C6" authorId="0" shapeId="0" xr:uid="{91BAAD09-911E-4340-8FCB-0F02746A01B2}">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D6" authorId="1" shapeId="0" xr:uid="{F81868B4-CED0-4CEF-B932-A2183E835C08}">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E15" authorId="2" shapeId="0" xr:uid="{55DB47E4-8B8F-4095-8F08-AA2DFC2E06B3}">
      <text>
        <t>[Threaded comment]
Your version of Excel allows you to read this threaded comment; however, any edits to it will get removed if the file is opened in a newer version of Excel. Learn more: https://go.microsoft.com/fwlink/?linkid=870924
Comment:
    Internal PG&amp;E Regulatory hourly charges are billed under Program Mgmt Support</t>
      </text>
    </comment>
    <comment ref="C25" authorId="3" shapeId="0" xr:uid="{C9CA52AC-8BD7-4998-940B-B9A5777AB613}">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4" shapeId="0" xr:uid="{F8A31452-79E3-491B-AAC8-5953EE0697F0}">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5" shapeId="0" xr:uid="{799678F0-65B1-444E-8D5A-EE3EF71D0FD7}">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6" shapeId="0" xr:uid="{9B76459B-0ABA-4672-B2B6-2AD7AA095304}">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tc={D0CEFF75-EA4F-439D-80E6-CC449019A7CD}</author>
    <author>tc={F18C3DB3-EBC9-4855-B066-C8310B9508BF}</author>
    <author>tc={3AA9052B-A0C8-4A6E-8C5B-D90E2C97BFE6}</author>
    <author>tc={E4F10DEC-F472-4D4F-A94F-DE04C119E200}</author>
    <author>tc={5BB8F4E6-CB24-489A-B4A9-80F156EDB2DB}</author>
    <author>tc={F4A42FD4-8A4F-49E7-871D-9E3F2D57FC43}</author>
  </authors>
  <commentList>
    <comment ref="C6" authorId="0" shapeId="0" xr:uid="{D0CEFF75-EA4F-439D-80E6-CC449019A7CD}">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D6" authorId="1" shapeId="0" xr:uid="{F18C3DB3-EBC9-4855-B066-C8310B9508BF}">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C25" authorId="2" shapeId="0" xr:uid="{3AA9052B-A0C8-4A6E-8C5B-D90E2C97BFE6}">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3" shapeId="0" xr:uid="{E4F10DEC-F472-4D4F-A94F-DE04C119E200}">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4" shapeId="0" xr:uid="{5BB8F4E6-CB24-489A-B4A9-80F156EDB2DB}">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5" shapeId="0" xr:uid="{F4A42FD4-8A4F-49E7-871D-9E3F2D57FC43}">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tc={D41B2C7C-40CB-43D2-AE5D-5CF3DA1C5FBD}</author>
    <author>tc={EA2721F8-9C82-4B6A-865D-AE1485CD5753}</author>
    <author>tc={8A6999F5-11E7-4DDD-A3D8-1753AA9C81FF}</author>
    <author>tc={9442BEE5-A21A-43A8-A510-B2999DFBB0FC}</author>
    <author>tc={0CA3DC4B-58CD-41D1-AEE0-F6B2F97985F3}</author>
    <author>tc={695B51A3-269A-4855-9998-1FED063886AB}</author>
  </authors>
  <commentList>
    <comment ref="C6" authorId="0" shapeId="0" xr:uid="{D41B2C7C-40CB-43D2-AE5D-5CF3DA1C5FBD}">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D6" authorId="1" shapeId="0" xr:uid="{EA2721F8-9C82-4B6A-865D-AE1485CD5753}">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C25" authorId="2" shapeId="0" xr:uid="{8A6999F5-11E7-4DDD-A3D8-1753AA9C81FF}">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3" shapeId="0" xr:uid="{9442BEE5-A21A-43A8-A510-B2999DFBB0FC}">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4" shapeId="0" xr:uid="{0CA3DC4B-58CD-41D1-AEE0-F6B2F97985F3}">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5" shapeId="0" xr:uid="{695B51A3-269A-4855-9998-1FED063886AB}">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tc={B6E23A4E-D999-4936-A5D3-8306503107BB}</author>
    <author>tc={B36453C6-A098-4C6F-BE65-04674D683668}</author>
    <author>tc={8D1673E5-7ACB-43D0-93D1-D217A704FFE9}</author>
    <author>tc={56ED182C-BB69-4D77-A104-22918D440156}</author>
    <author>tc={C15DE963-C2E3-4D8D-881D-4E8AD0B2C17D}</author>
  </authors>
  <commentList>
    <comment ref="C6" authorId="0" shapeId="0" xr:uid="{B6E23A4E-D999-4936-A5D3-8306503107BB}">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5" authorId="1" shapeId="0" xr:uid="{B36453C6-A098-4C6F-BE65-04674D683668}">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2" shapeId="0" xr:uid="{8D1673E5-7ACB-43D0-93D1-D217A704FFE9}">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3" shapeId="0" xr:uid="{56ED182C-BB69-4D77-A104-22918D440156}">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4" shapeId="0" xr:uid="{C15DE963-C2E3-4D8D-881D-4E8AD0B2C17D}">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tc={895F0D0C-DF4D-4A05-801E-0EA6EEDAB66A}</author>
    <author>tc={143405EA-711B-4F3A-9575-D65AA03784B1}</author>
    <author>tc={EF3EC255-D4FE-45F3-8B20-A2AFA86A5E3C}</author>
    <author>tc={A5BB37B1-ECEE-4C0A-A321-2E485BB5E2CB}</author>
    <author>tc={799ADBD6-920F-47FD-8477-77A63AE06C91}</author>
    <author>tc={1B7384B3-D70B-4DB3-9486-5AB8ECBE574B}</author>
  </authors>
  <commentList>
    <comment ref="C6" authorId="0" shapeId="0" xr:uid="{895F0D0C-DF4D-4A05-801E-0EA6EEDAB66A}">
      <text>
        <t>[Threaded comment]
Your version of Excel allows you to read this threaded comment; however, any edits to it will get removed if the file is opened in a newer version of Excel. Learn more: https://go.microsoft.com/fwlink/?linkid=870924
Comment:
    Should Match The Previous Reprot</t>
      </text>
    </comment>
    <comment ref="D6" authorId="1" shapeId="0" xr:uid="{143405EA-711B-4F3A-9575-D65AA03784B1}">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C25" authorId="2" shapeId="0" xr:uid="{EF3EC255-D4FE-45F3-8B20-A2AFA86A5E3C}">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3" shapeId="0" xr:uid="{A5BB37B1-ECEE-4C0A-A321-2E485BB5E2CB}">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4" shapeId="0" xr:uid="{799ADBD6-920F-47FD-8477-77A63AE06C91}">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5" shapeId="0" xr:uid="{1B7384B3-D70B-4DB3-9486-5AB8ECBE574B}">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tc={6BE756D7-72F4-42D8-B128-D6C6447AFDA6}</author>
  </authors>
  <commentList>
    <comment ref="B25" authorId="0" shapeId="0" xr:uid="{6BE756D7-72F4-42D8-B128-D6C6447AFDA6}">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tc={76D68B13-04F7-4B76-B98E-5EFD4B772E28}</author>
    <author>tc={D98457CD-CFA5-44FC-AFA0-6A01976CBBA4}</author>
  </authors>
  <commentList>
    <comment ref="B7" authorId="0" shapeId="0" xr:uid="{76D68B13-04F7-4B76-B98E-5EFD4B772E28}">
      <text>
        <t>[Threaded comment]
Your version of Excel allows you to read this threaded comment; however, any edits to it will get removed if the file is opened in a newer version of Excel. Learn more: https://go.microsoft.com/fwlink/?linkid=870924
Comment:
    No updates needed here from SDG&amp;E, Since we took the expense value from the last report ($1,826,369.36) and added $169,251.62 to get this value</t>
      </text>
    </comment>
    <comment ref="E7" authorId="1" shapeId="0" xr:uid="{D98457CD-CFA5-44FC-AFA0-6A01976CBBA4}">
      <text>
        <t>[Threaded comment]
Your version of Excel allows you to read this threaded comment; however, any edits to it will get removed if the file is opened in a newer version of Excel. Learn more: https://go.microsoft.com/fwlink/?linkid=870924
Comment:
    Updated this value per your email. The value was updated from 1,741,217 to 1,826,369.36</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tc={E5301BE0-5E07-4E09-9330-67039D893367}</author>
    <author>tc={E8FB5B72-55F6-4894-944C-482C36226550}</author>
    <author>tc={D505D0EF-3FEA-4BA2-9050-E9465D6DB255}</author>
    <author>tc={1ED039BC-7F75-49FC-BDDA-89A7A5566AA4}</author>
    <author>tc={F0E57D61-C187-40E8-B441-4C3AD0909270}</author>
    <author>tc={C5CDEDD0-02B6-4FB1-9597-1AC13D45FF47}</author>
    <author>tc={6B2C5ADE-BA92-4533-83FC-1DFA4337DB60}</author>
    <author>tc={7DD9BB34-7F5A-4645-966D-90E19E1ED0A2}</author>
    <author>tc={C383256F-C165-44C8-82B9-105346AF2A2A}</author>
  </authors>
  <commentList>
    <comment ref="B3" authorId="0" shapeId="0" xr:uid="{E5301BE0-5E07-4E09-9330-67039D893367}">
      <text>
        <t>[Threaded comment]
Your version of Excel allows you to read this threaded comment; however, any edits to it will get removed if the file is opened in a newer version of Excel. Learn more: https://go.microsoft.com/fwlink/?linkid=870924
Comment:
    This is a joint table</t>
      </text>
    </comment>
    <comment ref="D7" authorId="1" shapeId="0" xr:uid="{E8FB5B72-55F6-4894-944C-482C36226550}">
      <text>
        <t>[Threaded comment]
Your version of Excel allows you to read this threaded comment; however, any edits to it will get removed if the file is opened in a newer version of Excel. Learn more: https://go.microsoft.com/fwlink/?linkid=870924
Comment:
    EM&amp;V expenditures from past 6 months</t>
      </text>
    </comment>
    <comment ref="E7" authorId="2" shapeId="0" xr:uid="{D505D0EF-3FEA-4BA2-9050-E9465D6DB255}">
      <text>
        <t>[Threaded comment]
Your version of Excel allows you to read this threaded comment; however, any edits to it will get removed if the file is opened in a newer version of Excel. Learn more: https://go.microsoft.com/fwlink/?linkid=870924
Comment:
    EM&amp;V funds received from co-fund from past 6 months (SDG&amp;E only)</t>
      </text>
    </comment>
    <comment ref="I7" authorId="3" shapeId="0" xr:uid="{1ED039BC-7F75-49FC-BDDA-89A7A5566AA4}">
      <text>
        <t>[Threaded comment]
Your version of Excel allows you to read this threaded comment; however, any edits to it will get removed if the file is opened in a newer version of Excel. Learn more: https://go.microsoft.com/fwlink/?linkid=870924
Comment:
    Only completed by SDG&amp;E</t>
      </text>
    </comment>
    <comment ref="J7" authorId="4" shapeId="0" xr:uid="{F0E57D61-C187-40E8-B441-4C3AD0909270}">
      <text>
        <t>[Threaded comment]
Your version of Excel allows you to read this threaded comment; however, any edits to it will get removed if the file is opened in a newer version of Excel. Learn more: https://go.microsoft.com/fwlink/?linkid=870924
Comment:
    This column will auto populate using data from Table 4 and Table 7</t>
      </text>
    </comment>
    <comment ref="C8" authorId="5" shapeId="0" xr:uid="{C5CDEDD0-02B6-4FB1-9597-1AC13D45FF47}">
      <text>
        <t xml:space="preserve">[Threaded comment]
Your version of Excel allows you to read this threaded comment; however, any edits to it will get removed if the file is opened in a newer version of Excel. Learn more: https://go.microsoft.com/fwlink/?linkid=870924
Comment:
    Sample data showing a scenario where $1000 was spent on EMV during the reporting period, and $500 of that $1000 was sent from PG&amp;E to SDG&amp;E. 
Reply:
    All Blue Text here is sample data </t>
      </text>
    </comment>
    <comment ref="J8" authorId="6" shapeId="0" xr:uid="{6B2C5ADE-BA92-4533-83FC-1DFA4337DB60}">
      <text>
        <t>[Threaded comment]
Your version of Excel allows you to read this threaded comment; however, any edits to it will get removed if the file is opened in a newer version of Excel. Learn more: https://go.microsoft.com/fwlink/?linkid=870924
Comment:
    These cells have formulas and will populate automatically</t>
      </text>
    </comment>
    <comment ref="G23" authorId="7" shapeId="0" xr:uid="{7DD9BB34-7F5A-4645-966D-90E19E1ED0A2}">
      <text>
        <t xml:space="preserve">[Threaded comment]
Your version of Excel allows you to read this threaded comment; however, any edits to it will get removed if the file is opened in a newer version of Excel. Learn more: https://go.microsoft.com/fwlink/?linkid=870924
Comment:
    IOUs will add to this table as needed </t>
      </text>
    </comment>
    <comment ref="C57" authorId="8" shapeId="0" xr:uid="{C383256F-C165-44C8-82B9-105346AF2A2A}">
      <text>
        <t>[Threaded comment]
Your version of Excel allows you to read this threaded comment; however, any edits to it will get removed if the file is opened in a newer version of Excel. Learn more: https://go.microsoft.com/fwlink/?linkid=870924
Comment:
    Update Funding Agreement As Correct</t>
      </text>
    </comment>
  </commentList>
</comments>
</file>

<file path=xl/sharedStrings.xml><?xml version="1.0" encoding="utf-8"?>
<sst xmlns="http://schemas.openxmlformats.org/spreadsheetml/2006/main" count="583" uniqueCount="146">
  <si>
    <t>SOMAH Program Table 1 - Status of SOMAH Balancing Account Funds</t>
  </si>
  <si>
    <t>Each Electric Company</t>
  </si>
  <si>
    <t>Through January 1, 2025 - June 30, 2025</t>
  </si>
  <si>
    <t>Prior Amounts Reported
In Last Report</t>
  </si>
  <si>
    <t>Amounts As of Report Date [12]</t>
  </si>
  <si>
    <t>Forecasted  Amounts (Next 6 Months) [13]</t>
  </si>
  <si>
    <t>Starting Balance</t>
  </si>
  <si>
    <t>A. Starting Balance of the 6-Month Reporting Period (including Carryover) [1]</t>
  </si>
  <si>
    <t>A1. Starting Sub-Balance of Funds Available to CPUC Energy Division for EM&amp;V (Information Only) [2]</t>
  </si>
  <si>
    <t>Funding</t>
  </si>
  <si>
    <t>B. Approved ERRA/ECAC funds transferred in this period [3]</t>
  </si>
  <si>
    <t>B1. ERRA/ECAC Budget approved for the current funding year (Information Only) [3A]</t>
  </si>
  <si>
    <t>C. Interest Accrued in this period [4]</t>
  </si>
  <si>
    <t>D. Funds Received per IOU Co-funding Agreements or similar [5]</t>
  </si>
  <si>
    <t>E. Total Funds Accrued in the Reporting Period (Sum of B+C+D)</t>
  </si>
  <si>
    <t>IOU Administrative Costs</t>
  </si>
  <si>
    <t>F. Regulatory Compliance [6]</t>
  </si>
  <si>
    <t>G. Program Management Support [7]</t>
  </si>
  <si>
    <t>H. IT / Customer Billing [8]</t>
  </si>
  <si>
    <t xml:space="preserve">I. IOU Administrative Costs TOTAL (Sum of F+G+H) </t>
  </si>
  <si>
    <t>Non-IOU, Non-PA Implementation Cost</t>
  </si>
  <si>
    <t>J. EM&amp;V Amount Transferred to or Expended on behalf of CPUC Energy Division, includes Co-funding Agreements for this purpose [9]</t>
  </si>
  <si>
    <t xml:space="preserve">Non-IOU Incentive and Program Administrative Costs </t>
  </si>
  <si>
    <t>K. Amount Transfered for SOMAH Customer Incentive Payments to SOMAH Program Administrator [10]</t>
  </si>
  <si>
    <t>L. Amount Transferred or Expended for SOMAH Co-funding Agreements for SOMAH Program Administrator (PA) administration [10]</t>
  </si>
  <si>
    <t>Ending Balance</t>
  </si>
  <si>
    <t>M. Ending Balance in Account Balance at Report Date [11] (Equals A Plus E Minus Sum of I, J, K and L)</t>
  </si>
  <si>
    <t>M1. Ending Balance of Funds Available to CPUC Energy Division for EM&amp;V [2] (Equals A1 Minus J)</t>
  </si>
  <si>
    <t>Notes, Table 2</t>
  </si>
  <si>
    <t>Additional Information Required?</t>
  </si>
  <si>
    <t>[1] Carryover includes unspent/uncommitted funds  that have not yet been allocated for or spent and carried over from the previous report period.  These can include administrative or incentive funds, or both.</t>
  </si>
  <si>
    <t xml:space="preserve">[2] Individual IOU's projected co-funding contributions to Energy Division's annual budget of $500,000 for activities related to implementation and oversight of the SOMAH Program. Use the formula from D.17-12-022, page 36, to determine each IOU's proportion of the total. Per D.17-12-022 OP 14, modified by D.19-03-15, Energy Division's EMV budget comes from the adminitrative budget and subject to those same rules. </t>
  </si>
  <si>
    <t xml:space="preserve">[3] For field "B" include only the Individual IOU's SOMAH funds approved and transferred in this report period, note the transfer date(s) and Decision citation(s) in the 'Response to Notes' table below (per Individual IOU). This is inclusive of all SOMAH funds to be transferred, including SOMAH Actual Set-Aside and any Prior Year True-Up Amounts. </t>
  </si>
  <si>
    <t>Yes</t>
  </si>
  <si>
    <r>
      <t>[3A]  Field "B1" each Individual IOU should include the total SOMAH budgeted amount (actual set-aside and true-up amount) to be set-aside for SOMAH during the report's calendar year (Jan - Dec) and is for informational purposes only. Each Individual IOU in the "Response to Notes" table, list 1) the ERRA/ECAC decision or application and 2) expected CPUC Decision date (if not yet approved). This is not added to the "Ending Balance" and is for information only. Each Individual IOU i</t>
    </r>
    <r>
      <rPr>
        <u/>
        <sz val="11"/>
        <rFont val="Arial"/>
        <family val="2"/>
      </rPr>
      <t>n the July Report</t>
    </r>
    <r>
      <rPr>
        <sz val="11"/>
        <rFont val="Arial"/>
        <family val="2"/>
      </rPr>
      <t xml:space="preserve"> submission, the "Forecasted Amounts" (Excel Column E) should capture the next year's SOMAH Budget request and provide the ERRA/ECAC application number in the 'Response to Notes' table below. If the Individual IOU's ERRA/ECAC Application has not been submitted by the July report submittal date, leave "Forecasted Amounts" (Excel Column E) empty.  </t>
    </r>
  </si>
  <si>
    <t>[4] Interest accrued in current reporting period of 6 months.</t>
  </si>
  <si>
    <t>[5] Lead Individual IOUs for joint contracts invoice the other IOUs for their portion of a contract. Only certain Lead Individual IOUs who are leading contract(s) will complete this line. Each Lead Individual IOU shall list in the 'Response to Notes' table all contract(s) with total budgeted dollar amount(s), start/end dates, and purpose(s). If Lead Individual IOU has a separate balancing account, then indicate that in 'Response To Notes' table, along with basic contract information (total budgeted dollar amount, start/end dates, and purpose) and do not enter a value in Excel Columns C or D in 'SOMAH Program' Table 1.</t>
  </si>
  <si>
    <t>[6] Compliance Filings Directed by SOMAH Decision(s), Creation of SOMAH Tariff, Ad-hoc Energy Division Data Requests Pertaining to SOMAH</t>
  </si>
  <si>
    <t>[7] Contract Management (Staffing, Legal Fees, Contract Processing/Support), Incentive Processing, SOMAH PA Data Requests, Working Group Meetings/Meetings with SOMAH PA, Internal Administration.</t>
  </si>
  <si>
    <t>[8] Operational Billing Activities, Billing System SOMAH Integration, Billing Operations / Ongoing Maintenance, Upfront IT build-out costs, Billing System Integration, System Automation of routine billing for SOMAH VNEM, Account set up (Initial and New Party), Manual routine billing, Exception Processing</t>
  </si>
  <si>
    <t>[9] Sum of any invoices paid to Energy Division or for EM&amp;V on behalf of Energy Division in the report period. Detail the amount/purpose in 'Response to Notes' table below.</t>
  </si>
  <si>
    <t>[10] Sum of any invoices paid to SOMAH PA for the purposes of incentive payments (including progress and final payments) and program administrative expenses.</t>
  </si>
  <si>
    <t>[11] Semi-Annual Ending Balance is the total of the Starting Balance of the 6-month Period including Carryover and other revenues minus all costs. It is expected to be the basis for the next report's Carryover.</t>
  </si>
  <si>
    <t xml:space="preserve">[12] If there are cash flows to the SOMAH Balancing Account not captured in this column, Individual IOUs will describe (with dollar amount, date transferred, and purpose) in the 'Response to Notes' table below. </t>
  </si>
  <si>
    <t>[13] Forecast amounts should be entered for the cells without color; the grayed out cells do not need to be filled in. If no forecast is provided, explain why in 'Resposne to Notes' table below.</t>
  </si>
  <si>
    <r>
      <t xml:space="preserve">Response to Notes, Table 3 </t>
    </r>
    <r>
      <rPr>
        <sz val="11"/>
        <rFont val="Arial"/>
        <family val="2"/>
      </rPr>
      <t>(IOUs will respond to Notes above which require specific information as part of the reporting)</t>
    </r>
  </si>
  <si>
    <t xml:space="preserve">[3] Response </t>
  </si>
  <si>
    <t>[3A] Response</t>
  </si>
  <si>
    <t>[5] Response</t>
  </si>
  <si>
    <t xml:space="preserve">[9] Response </t>
  </si>
  <si>
    <t>[12] Response</t>
  </si>
  <si>
    <t xml:space="preserve">[13] Response </t>
  </si>
  <si>
    <t>New Template Issued December 2021</t>
  </si>
  <si>
    <t>PG&amp;E</t>
  </si>
  <si>
    <t>Jan 1, 2025 - June 30, 2025</t>
  </si>
  <si>
    <t> </t>
  </si>
  <si>
    <t xml:space="preserve"> $                                              -  </t>
  </si>
  <si>
    <t>[1] Carryover includes unspent/uncommitted funds that have not yet been allocated for or spent and carried over from the previous report period.  These can include administrative or incentive funds, or both.</t>
  </si>
  <si>
    <t xml:space="preserve">[2] Individual IOU's projected co-funding contributions to Energy Division's annual budget of $500,000 for activities related to implementation and oversight of the SOMAH Program. Use the formula from D.17-12-022, page 36, to determine each IOU's proportion of the total. Per D.17-12-022 OP 14, modified by D.19-03-15, Energy Division's EMV budget comes from the administrative budget and subject to those same rules. </t>
  </si>
  <si>
    <t>[13] Forecast amounts should be entered for the cells without color; the grayed out cells do not need to be filled in. If no forecast is provided, explain why in 'Response to Notes' table below.</t>
  </si>
  <si>
    <r>
      <rPr>
        <sz val="11"/>
        <color rgb="FF000000"/>
        <rFont val="Arial"/>
        <family val="2"/>
      </rPr>
      <t>Per D.22-09-009 and D.23-12-044, a forecasted amount of $39.76M was directed to be set aside on a quarterly basis in 2025 along with the 2023 true-up of</t>
    </r>
    <r>
      <rPr>
        <sz val="11"/>
        <color rgb="FFFF0000"/>
        <rFont val="Arial"/>
        <family val="2"/>
      </rPr>
      <t xml:space="preserve"> </t>
    </r>
    <r>
      <rPr>
        <sz val="11"/>
        <color rgb="FF000000"/>
        <rFont val="Arial"/>
        <family val="2"/>
      </rPr>
      <t>$5.31M</t>
    </r>
    <r>
      <rPr>
        <sz val="11"/>
        <color rgb="FFFF0000"/>
        <rFont val="Arial"/>
        <family val="2"/>
      </rPr>
      <t>.</t>
    </r>
    <r>
      <rPr>
        <sz val="11"/>
        <color rgb="FF000000"/>
        <rFont val="Arial"/>
        <family val="2"/>
      </rPr>
      <t xml:space="preserve"> During the reporting period, $4.80M was transferred to the SOMAHBA in January 2025 (balance of transfer + true-up) and $9.94M in April 2025. PG&amp;E expects to transfer $9.94M in July 2025 and $9.94M in October 2025.</t>
    </r>
  </si>
  <si>
    <t xml:space="preserve">D.23.12.022 (issued December 12, 2023) approved the 2024 forecasted SOMAH set aside of $39.76M and the 2022 true-up of $11.59M. As of this report date, PG&amp;E has filed its 2025 ERRA forecast (Application A.23-05-012). In its October filing, PG&amp;E proposed a set aside for SOMAH that included $39.76M for 2025 and ($5.13M) for the 2023 over-forecast (true-up). No changes took place for the Fall 2024 filing.   </t>
  </si>
  <si>
    <t>PG&amp;E does not lead any co-funding agreements for the SOMAH program</t>
  </si>
  <si>
    <t>PG&amp;E has not received nor paid any invoices for EM&amp;V for this reporting period.</t>
  </si>
  <si>
    <t>N/A</t>
  </si>
  <si>
    <r>
      <rPr>
        <sz val="11"/>
        <color rgb="FF000000"/>
        <rFont val="Arial"/>
        <family val="2"/>
      </rPr>
      <t xml:space="preserve">No additional funds beyond the current year annual amount ($39,757,378.80) will be allocated in the next 6 months.  Note:  These annual allocations are distributed on a quarterly basis but cell B10 indicates for the funding </t>
    </r>
    <r>
      <rPr>
        <b/>
        <u/>
        <sz val="11"/>
        <color rgb="FF000000"/>
        <rFont val="Arial"/>
        <family val="2"/>
      </rPr>
      <t xml:space="preserve">year </t>
    </r>
    <r>
      <rPr>
        <sz val="11"/>
        <color rgb="FF000000"/>
        <rFont val="Arial"/>
        <family val="2"/>
      </rPr>
      <t xml:space="preserve">only.  All other foreccasted celels are populated.  </t>
    </r>
  </si>
  <si>
    <t>San Diego Gas &amp; Electric</t>
  </si>
  <si>
    <t>January 1, 2025 - June 30, 2025</t>
  </si>
  <si>
    <t xml:space="preserve">   </t>
  </si>
  <si>
    <t xml:space="preserve"> $                                                -</t>
  </si>
  <si>
    <t>Y</t>
  </si>
  <si>
    <t>[8] The IT/billing forecast for the next 6 months is expected to be $210,101.00. This is to factor in the FTE Billing support per D.24-11-006</t>
  </si>
  <si>
    <t>Southern California Edison</t>
  </si>
  <si>
    <t xml:space="preserve"> $                                                   -</t>
  </si>
  <si>
    <t xml:space="preserve">[7] Response </t>
  </si>
  <si>
    <t>Includes program inception-to-date true-up adjustment of $67,299.43 for years 2018-2020.</t>
  </si>
  <si>
    <t>PacifiCorp</t>
  </si>
  <si>
    <t>See PacifiCorp’s 2025 ECAC filed August 1, 2024, Application 24-08-002. Exhibit PAC/705 of witness Judith Ridenour - Commission Template D-1 Annual Allowance Revenue Receipts and Customer Returns. Line 14a - Clean Energy Program SOMAH Set Aside, 2025 Forecast. Reported amount of $649,411 represents half of the 2025 forecast for reporting period January 1-June 30, 2025.Column E - From Application 24-08-002, Conf. Exhibit PAC/705 (CommissionTemplate D-1), Row Clean Energy Program SOMAH Set Aside - 2025 Forecast halved to represent January-June 2025 forecast</t>
  </si>
  <si>
    <t>Liberty</t>
  </si>
  <si>
    <t xml:space="preserve"> $                                                -  </t>
  </si>
  <si>
    <t xml:space="preserve">  $                                              -   </t>
  </si>
  <si>
    <t xml:space="preserve">  $                                        -   </t>
  </si>
  <si>
    <t xml:space="preserve"> $                                                           -  </t>
  </si>
  <si>
    <t>Liberty's forecast set-aside for 2024 is $451,738. Liberty's ECAC Application A.24-04-010 was filed April 23, 2024 and is pending a decision from the CPUC. Liberty will file its 2025 ECAC after a decision for the 2024 ECAC is issued by the Commission.</t>
  </si>
  <si>
    <t>Liberty performed an internal audit of the SOMAH BA and concluded there was a reclassification of $11,697.21 in 2020 that was erroneously posted in the SOMAH BA in 2019. Additionally, Liberty notes an overpayment of $50.00 to SCE on 5/29/2020. Liberty will need to reconcile the overpayment with a future invoice payment reduction of $50.00.</t>
  </si>
  <si>
    <t xml:space="preserve">Expenses related to IT and customer billing are dependent on participation in the Program. Liberty is aware of one participant in its service territory. At the time of this report, Liberty does not anticipate incurring  expenses in this category for the forecasted reporting period. </t>
  </si>
  <si>
    <t>All 5 IOUs</t>
  </si>
  <si>
    <t>Through June 30, 2025</t>
  </si>
  <si>
    <t>SOMAH Program Table 3 - Total IOU Program Administration Expenses to Date</t>
  </si>
  <si>
    <t>Cumulative totals for all 5 IOUs</t>
  </si>
  <si>
    <t>July 1 - December 31, 2024</t>
  </si>
  <si>
    <t xml:space="preserve">Utility </t>
  </si>
  <si>
    <t xml:space="preserve">Total SOMAH IOU Program Administration Expenses </t>
  </si>
  <si>
    <t>Total SOMAH IOU Program Administration Expenses (to date)</t>
  </si>
  <si>
    <t>Pacific Gas and Electric Company [1]</t>
  </si>
  <si>
    <t>Southern California Edison [2]</t>
  </si>
  <si>
    <t>San Diego Gas &amp; Electric Company [3]</t>
  </si>
  <si>
    <t>PacifiCorp Company [4]</t>
  </si>
  <si>
    <t>Liberty Utilities Company [5]</t>
  </si>
  <si>
    <t>All IOU Administrative Costs TOTAL (Sum of [1]-[5])</t>
  </si>
  <si>
    <t>NOTES:</t>
  </si>
  <si>
    <t xml:space="preserve">SDG&amp;E </t>
  </si>
  <si>
    <r>
      <rPr>
        <sz val="10"/>
        <color rgb="FF000000"/>
        <rFont val="Arial"/>
        <family val="2"/>
      </rPr>
      <t xml:space="preserve">The value was updated from $1,741,217 to $1,826,369.36. The previous value of $1,741,217 was the value from January 1 2024 to June 30, 2024. 
To line up with the filing SDG&amp;E used the admin expense of $1,826,36.36 from the July 1, 2024 to December 31, 2024 and added the current admin expense of $169,251.62
for the current filing to get the current admin expense of $1,995,620.98. 
</t>
    </r>
    <r>
      <rPr>
        <b/>
        <sz val="10"/>
        <color rgb="FF000000"/>
        <rFont val="Arial"/>
        <family val="2"/>
      </rPr>
      <t>Note:</t>
    </r>
    <r>
      <rPr>
        <sz val="10"/>
        <color rgb="FF000000"/>
        <rFont val="Arial"/>
        <family val="2"/>
      </rPr>
      <t xml:space="preserve"> SDG&amp;E had the correct total on the January 1, 2025 to June 30, 2025 table which was used on the word document filing. We just did not verify the values that was 
labeled July 1, 2024 to December 31, 2024 had the incorrect value. This did not impact the data SDG&amp;E inputted on the Semi-Annual report Word Document.</t>
    </r>
  </si>
  <si>
    <t>SCE:</t>
  </si>
  <si>
    <t>The previous cumulative value of $2,259,918 was the value from January 1 2024 to June 30, 2024 and updated to the correct amount of $2,438,686.</t>
  </si>
  <si>
    <t xml:space="preserve">SCE added the current admin expense of $394,222.96 with a true-up adjustment of $67,299.43 for years 2018-2020 to the correct January 1,2025 to June 30th 2025 </t>
  </si>
  <si>
    <t>cumulative total to get the current admin cumulative expense of $2,900,208.</t>
  </si>
  <si>
    <t>PG&amp;E:</t>
  </si>
  <si>
    <t>PG&amp;E had used an incorrect amount from the June 2024 - December 2024 filing.  With that corrected amount, and adding in the current $164,846.70 admin costs the corrected cumulative costs is $2,015,464.14</t>
  </si>
  <si>
    <t>PacifiCorp:</t>
  </si>
  <si>
    <t>No action needed</t>
  </si>
  <si>
    <t>SOMAH Program Table 4 - Available EM&amp;V Funds</t>
  </si>
  <si>
    <t>Reporting Period</t>
  </si>
  <si>
    <t>Since Program Start in 2016 through Reporting Period</t>
  </si>
  <si>
    <t>Total Starting Sub-Balance of Funds Available to CPUC Energy Division for EM&amp;V [Table 1 A1]</t>
  </si>
  <si>
    <t>EM&amp;V Amount Transferred to or Expended on behalf of CPUC Energy Division (during Reporting Period) [Table 1 J]</t>
  </si>
  <si>
    <t>EM&amp;V Funds Received per IOU Co-funding Agreements or similar (during Reporting Period) [Table 1 D]</t>
  </si>
  <si>
    <t>Total Ending Sub-Balance of Funds Available to CPUC Energy Division for EM&amp;V (At Close of Reporting Period) [Table 1 M1]</t>
  </si>
  <si>
    <r>
      <t xml:space="preserve">Total EM&amp;V Amount </t>
    </r>
    <r>
      <rPr>
        <b/>
        <u/>
        <sz val="10"/>
        <rFont val="Arial"/>
        <family val="2"/>
      </rPr>
      <t>Expended</t>
    </r>
    <r>
      <rPr>
        <b/>
        <sz val="10"/>
        <rFont val="Arial"/>
        <family val="2"/>
      </rPr>
      <t xml:space="preserve"> (from 2016 through Reporting Period)</t>
    </r>
  </si>
  <si>
    <r>
      <t xml:space="preserve">Total EM&amp;V Amount </t>
    </r>
    <r>
      <rPr>
        <b/>
        <u/>
        <sz val="10"/>
        <rFont val="Arial"/>
        <family val="2"/>
      </rPr>
      <t>Collected</t>
    </r>
    <r>
      <rPr>
        <b/>
        <sz val="10"/>
        <rFont val="Arial"/>
        <family val="2"/>
      </rPr>
      <t xml:space="preserve"> per EMV Co-Funding Agreement (from 2016 trhough Reporting Period)</t>
    </r>
  </si>
  <si>
    <t>Total Ending Balance of Funds Available to CPUC Energy Division for EM&amp;V (Budget Table 7 Minus Expenses Table 4)</t>
  </si>
  <si>
    <t>All IOUs (Sum of [1]-[5])</t>
  </si>
  <si>
    <t xml:space="preserve">Note: San Deigo Gas &amp; Electric Company holds the EMV contracts. Their expended amounts may exceed their budgeted amounts since they must collect from the other IOUs per their co-funding agreements. </t>
  </si>
  <si>
    <t>SOMAH Program Table 5 - Cost Share Tracking for IOUs for EMV Evaluations</t>
  </si>
  <si>
    <t>Historical IOU Cost Share Per SOMAH Admin Co-Funding Agreement</t>
  </si>
  <si>
    <t>Original Agreement</t>
  </si>
  <si>
    <t>Amendment #1</t>
  </si>
  <si>
    <t>Amendment #2</t>
  </si>
  <si>
    <t>Amendment #3</t>
  </si>
  <si>
    <t>Amendment #4</t>
  </si>
  <si>
    <t>Amendment #5</t>
  </si>
  <si>
    <t>Note: These funding agreement divisions represent those used for the program administration contract. These should updated or adjusted as appropriate given how the EMV contract cost sharing is structured. Add columns to this table as needed.</t>
  </si>
  <si>
    <t>SOMAH Program Table 6 - SOMAH EM&amp;V Budget Collections by Year</t>
  </si>
  <si>
    <t>All 5 IOUs - Fixed - Do not adjust for reference only</t>
  </si>
  <si>
    <t>Year</t>
  </si>
  <si>
    <t>Sub-Balance of Funds Available to CPUC Energy Division for EM&amp;V Through June 30, 2026 (Before Expenses)</t>
  </si>
  <si>
    <t>2016 July - Dec</t>
  </si>
  <si>
    <t>2026 Jan - June</t>
  </si>
  <si>
    <t>Total</t>
  </si>
  <si>
    <t>SOMAH Program Table 7 - SOMAH EM&amp;V Budget Collections by Year AND by IOU</t>
  </si>
  <si>
    <t>All 5 IOUs - Table updated Annually</t>
  </si>
  <si>
    <t>Historical Budget by IOU</t>
  </si>
  <si>
    <t>Total by IOU</t>
  </si>
  <si>
    <t xml:space="preserve">Agreement </t>
  </si>
  <si>
    <t xml:space="preserve">Note: IOUs must updated Line 57 with the correct funding agreement to identify the divide of the budget and expenses. </t>
  </si>
  <si>
    <t>New Template Issued 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</si>
</sst>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409]* #,##0.00_);_([$$-409]* \(#,##0.00\);_([$$-409]* &quot;-&quot;??_);_(@_)"/>
    <numFmt numFmtId="166" formatCode="_(* #,##0_);_(* \(#,##0\);_(* &quot;-&quot;??_);_(@_)"/>
    <numFmt numFmtId="167" formatCode="_([$$-409]* #,##0_);_([$$-409]* \(#,##0\);_([$$-409]* &quot;-&quot;??_);_(@_)"/>
    <numFmt numFmtId="168" formatCode="_(&quot;$&quot;* #,##0.00_);_(&quot;$&quot;* \(#,##0.00\);_(&quot;$&quot;* &quot;-&quot;_);_(@_)"/>
    <numFmt numFmtId="169" formatCode="0.000%"/>
    <numFmt numFmtId="170" formatCode="_(* #,##0.000000_);_(* \(#,##0.000000\);_(* &quot;-&quot;??_);_(@_)"/>
    <numFmt numFmtId="171" formatCode="&quot;$&quot;#,##0.00"/>
    <numFmt numFmtId="172" formatCode="&quot;$&quot;#,##0"/>
  </numFmts>
  <fonts count="50" x14ac:knownFonts="1">
    <font>
      <sz val="10"/>
      <name val="Arial"/>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9"/>
      <name val="Arial"/>
      <family val="2"/>
    </font>
    <font>
      <b/>
      <sz val="12"/>
      <color rgb="FFFF0000"/>
      <name val="Arial"/>
      <family val="2"/>
    </font>
    <font>
      <sz val="10"/>
      <color rgb="FFFF0000"/>
      <name val="Arial"/>
      <family val="2"/>
    </font>
    <font>
      <sz val="10"/>
      <color theme="9" tint="-0.249977111117893"/>
      <name val="Arial"/>
      <family val="2"/>
    </font>
    <font>
      <sz val="12"/>
      <name val="Arial"/>
      <family val="2"/>
    </font>
    <font>
      <b/>
      <sz val="14"/>
      <name val="Arial"/>
      <family val="2"/>
    </font>
    <font>
      <b/>
      <sz val="14"/>
      <color rgb="FFFF0000"/>
      <name val="Arial"/>
      <family val="2"/>
    </font>
    <font>
      <sz val="14"/>
      <color rgb="FFFF0000"/>
      <name val="Arial"/>
      <family val="2"/>
    </font>
    <font>
      <b/>
      <sz val="11"/>
      <name val="Arial"/>
      <family val="2"/>
    </font>
    <font>
      <sz val="11"/>
      <name val="Arial"/>
      <family val="2"/>
    </font>
    <font>
      <b/>
      <sz val="11"/>
      <color rgb="FF000000"/>
      <name val="Arial"/>
      <family val="2"/>
    </font>
    <font>
      <sz val="11"/>
      <color theme="1"/>
      <name val="Arial"/>
      <family val="2"/>
    </font>
    <font>
      <sz val="11"/>
      <color rgb="FF548235"/>
      <name val="Arial"/>
      <family val="2"/>
    </font>
    <font>
      <b/>
      <sz val="11"/>
      <color theme="1"/>
      <name val="Arial"/>
      <family val="2"/>
    </font>
    <font>
      <sz val="11"/>
      <color theme="9" tint="-0.249977111117893"/>
      <name val="Arial"/>
      <family val="2"/>
    </font>
    <font>
      <u/>
      <sz val="11"/>
      <name val="Arial"/>
      <family val="2"/>
    </font>
    <font>
      <i/>
      <sz val="10"/>
      <name val="Arial"/>
      <family val="2"/>
    </font>
    <font>
      <sz val="10"/>
      <name val="Arial"/>
      <family val="2"/>
    </font>
    <font>
      <b/>
      <u/>
      <sz val="10"/>
      <name val="Arial"/>
      <family val="2"/>
    </font>
    <font>
      <sz val="10"/>
      <color theme="8" tint="-0.249977111117893"/>
      <name val="Arial"/>
      <family val="2"/>
    </font>
    <font>
      <sz val="11"/>
      <color rgb="FF000000"/>
      <name val="Arial"/>
      <family val="2"/>
    </font>
    <font>
      <sz val="10"/>
      <name val="Arial"/>
      <family val="2"/>
    </font>
    <font>
      <sz val="10"/>
      <color theme="1"/>
      <name val="Arial"/>
      <family val="2"/>
    </font>
    <font>
      <sz val="10"/>
      <name val="Arial"/>
      <family val="2"/>
      <charset val="1"/>
    </font>
    <font>
      <sz val="11"/>
      <color rgb="FF0070C0"/>
      <name val="Arial"/>
      <family val="2"/>
    </font>
    <font>
      <sz val="10"/>
      <color rgb="FF0070C0"/>
      <name val="Arial"/>
      <family val="2"/>
    </font>
    <font>
      <sz val="12"/>
      <color rgb="FF0070C0"/>
      <name val="Arial"/>
      <family val="2"/>
    </font>
    <font>
      <sz val="8"/>
      <name val="Arial"/>
      <family val="2"/>
    </font>
    <font>
      <sz val="11"/>
      <color rgb="FF242424"/>
      <name val="Arial"/>
      <family val="2"/>
    </font>
    <font>
      <b/>
      <sz val="10"/>
      <color rgb="FF000000"/>
      <name val="Arial"/>
      <family val="2"/>
    </font>
    <font>
      <sz val="10"/>
      <color rgb="FF000000"/>
      <name val="Arial"/>
      <family val="2"/>
    </font>
    <font>
      <sz val="11"/>
      <color rgb="FF000000"/>
      <name val="Arial"/>
      <family val="2"/>
    </font>
    <font>
      <b/>
      <u/>
      <sz val="11"/>
      <color rgb="FF000000"/>
      <name val="Arial"/>
      <family val="2"/>
    </font>
    <font>
      <sz val="11"/>
      <color rgb="FFFF0000"/>
      <name val="Arial"/>
      <family val="2"/>
    </font>
    <font>
      <sz val="11"/>
      <name val="Arial"/>
      <family val="2"/>
    </font>
    <font>
      <b/>
      <sz val="11"/>
      <color rgb="FFFF0000"/>
      <name val="Arial"/>
      <family val="2"/>
    </font>
    <font>
      <sz val="12"/>
      <color rgb="FFFF0000"/>
      <name val="Arial"/>
      <family val="2"/>
    </font>
    <font>
      <sz val="12"/>
      <name val="Arial"/>
      <family val="2"/>
    </font>
    <font>
      <b/>
      <sz val="12"/>
      <color rgb="FF000000"/>
      <name val="Arial"/>
      <family val="2"/>
    </font>
    <font>
      <sz val="12"/>
      <color theme="1"/>
      <name val="Arial"/>
      <family val="2"/>
    </font>
    <font>
      <b/>
      <u/>
      <sz val="10"/>
      <name val="Arial"/>
      <family val="2"/>
    </font>
    <font>
      <sz val="10"/>
      <color rgb="FF000000"/>
      <name val="Arial"/>
      <family val="2"/>
    </font>
    <font>
      <sz val="11"/>
      <color rgb="FF242424"/>
      <name val="Aptos Narrow"/>
      <family val="2"/>
    </font>
    <font>
      <b/>
      <sz val="10"/>
      <name val="Arial"/>
      <family val="2"/>
    </font>
  </fonts>
  <fills count="21">
    <fill>
      <patternFill patternType="none"/>
    </fill>
    <fill>
      <patternFill patternType="gray125"/>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
      <patternFill patternType="solid">
        <fgColor rgb="FFD9E1F2"/>
        <bgColor rgb="FF000000"/>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97">
    <border>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rgb="FF000000"/>
      </left>
      <right style="medium">
        <color rgb="FF000000"/>
      </right>
      <top style="thin">
        <color rgb="FF000000"/>
      </top>
      <bottom style="thin">
        <color rgb="FF000000"/>
      </bottom>
      <diagonal/>
    </border>
    <border>
      <left/>
      <right/>
      <top style="thin">
        <color indexed="64"/>
      </top>
      <bottom style="double">
        <color indexed="64"/>
      </bottom>
      <diagonal/>
    </border>
    <border>
      <left style="thin">
        <color indexed="64"/>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medium">
        <color indexed="64"/>
      </right>
      <top style="medium">
        <color indexed="64"/>
      </top>
      <bottom/>
      <diagonal/>
    </border>
    <border>
      <left/>
      <right style="thin">
        <color rgb="FF000000"/>
      </right>
      <top/>
      <bottom/>
      <diagonal/>
    </border>
    <border>
      <left style="thin">
        <color rgb="FF000000"/>
      </left>
      <right/>
      <top/>
      <bottom/>
      <diagonal/>
    </border>
    <border>
      <left/>
      <right style="thin">
        <color indexed="64"/>
      </right>
      <top/>
      <bottom style="medium">
        <color indexed="64"/>
      </bottom>
      <diagonal/>
    </border>
    <border>
      <left/>
      <right style="thin">
        <color indexed="64"/>
      </right>
      <top/>
      <bottom/>
      <diagonal/>
    </border>
    <border>
      <left/>
      <right style="thin">
        <color rgb="FF000000"/>
      </right>
      <top style="thin">
        <color indexed="64"/>
      </top>
      <bottom style="thin">
        <color indexed="64"/>
      </bottom>
      <diagonal/>
    </border>
    <border>
      <left style="thin">
        <color indexed="64"/>
      </left>
      <right/>
      <top style="medium">
        <color indexed="64"/>
      </top>
      <bottom style="thin">
        <color indexed="64"/>
      </bottom>
      <diagonal/>
    </border>
    <border>
      <left/>
      <right style="thin">
        <color rgb="FF000000"/>
      </right>
      <top style="medium">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top style="thin">
        <color rgb="FF000000"/>
      </top>
      <bottom/>
      <diagonal/>
    </border>
    <border>
      <left style="thin">
        <color indexed="64"/>
      </left>
      <right/>
      <top style="thin">
        <color indexed="64"/>
      </top>
      <bottom style="medium">
        <color indexed="64"/>
      </bottom>
      <diagonal/>
    </border>
    <border>
      <left style="thin">
        <color indexed="64"/>
      </left>
      <right style="thin">
        <color rgb="FF000000"/>
      </right>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medium">
        <color indexed="64"/>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medium">
        <color rgb="FF000000"/>
      </right>
      <top style="thin">
        <color indexed="64"/>
      </top>
      <bottom style="medium">
        <color rgb="FF000000"/>
      </bottom>
      <diagonal/>
    </border>
  </borders>
  <cellStyleXfs count="20">
    <xf numFmtId="0" fontId="0" fillId="0" borderId="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6" fillId="0" borderId="0"/>
    <xf numFmtId="43" fontId="23" fillId="0" borderId="0" applyFont="0" applyFill="0" applyBorder="0" applyAlignment="0" applyProtection="0"/>
    <xf numFmtId="9" fontId="23" fillId="0" borderId="0" applyFont="0" applyFill="0" applyBorder="0" applyAlignment="0" applyProtection="0"/>
    <xf numFmtId="43" fontId="3" fillId="0" borderId="0" applyFont="0" applyFill="0" applyBorder="0" applyAlignment="0" applyProtection="0"/>
    <xf numFmtId="44" fontId="27" fillId="0" borderId="0" applyFont="0" applyFill="0" applyBorder="0" applyAlignment="0" applyProtection="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40">
    <xf numFmtId="0" fontId="0" fillId="0" borderId="0" xfId="0"/>
    <xf numFmtId="0" fontId="3" fillId="0" borderId="3" xfId="1" applyBorder="1"/>
    <xf numFmtId="0" fontId="5" fillId="2" borderId="3" xfId="1" applyFont="1" applyFill="1" applyBorder="1"/>
    <xf numFmtId="0" fontId="3" fillId="0" borderId="6" xfId="1" applyBorder="1"/>
    <xf numFmtId="0" fontId="8" fillId="0" borderId="0" xfId="2" applyFont="1"/>
    <xf numFmtId="0" fontId="3" fillId="0" borderId="4" xfId="1" applyBorder="1"/>
    <xf numFmtId="0" fontId="0" fillId="0" borderId="0" xfId="0" applyAlignment="1">
      <alignment vertical="center"/>
    </xf>
    <xf numFmtId="0" fontId="10" fillId="0" borderId="0" xfId="0" applyFont="1"/>
    <xf numFmtId="0" fontId="14" fillId="2" borderId="27" xfId="1" applyFont="1" applyFill="1" applyBorder="1" applyAlignment="1">
      <alignment vertical="center"/>
    </xf>
    <xf numFmtId="0" fontId="14" fillId="2" borderId="27" xfId="1" applyFont="1" applyFill="1" applyBorder="1" applyAlignment="1">
      <alignment horizontal="center" vertical="center" wrapText="1"/>
    </xf>
    <xf numFmtId="0" fontId="15" fillId="0" borderId="0" xfId="0" applyFont="1"/>
    <xf numFmtId="0" fontId="14" fillId="2" borderId="23" xfId="1" applyFont="1" applyFill="1" applyBorder="1" applyAlignment="1">
      <alignment vertical="center"/>
    </xf>
    <xf numFmtId="0" fontId="14" fillId="2" borderId="23" xfId="1" applyFont="1" applyFill="1" applyBorder="1"/>
    <xf numFmtId="0" fontId="15" fillId="2" borderId="23" xfId="1" applyFont="1" applyFill="1" applyBorder="1"/>
    <xf numFmtId="0" fontId="15" fillId="0" borderId="20" xfId="1" applyFont="1" applyBorder="1" applyAlignment="1">
      <alignment vertical="center"/>
    </xf>
    <xf numFmtId="0" fontId="15" fillId="0" borderId="20" xfId="1" applyFont="1" applyBorder="1"/>
    <xf numFmtId="164" fontId="15" fillId="0" borderId="20" xfId="3" applyNumberFormat="1" applyFont="1" applyFill="1" applyBorder="1"/>
    <xf numFmtId="0" fontId="14" fillId="2" borderId="20" xfId="1" applyFont="1" applyFill="1" applyBorder="1"/>
    <xf numFmtId="0" fontId="15" fillId="0" borderId="19" xfId="1" applyFont="1" applyBorder="1" applyAlignment="1">
      <alignment horizontal="left" vertical="center" wrapText="1" indent="1"/>
    </xf>
    <xf numFmtId="0" fontId="15" fillId="0" borderId="19" xfId="1" applyFont="1" applyBorder="1"/>
    <xf numFmtId="164" fontId="15" fillId="0" borderId="19" xfId="3" applyNumberFormat="1" applyFont="1" applyFill="1" applyBorder="1"/>
    <xf numFmtId="0" fontId="14" fillId="2" borderId="19" xfId="1" applyFont="1" applyFill="1" applyBorder="1"/>
    <xf numFmtId="0" fontId="16" fillId="4" borderId="23" xfId="0" applyFont="1" applyFill="1" applyBorder="1" applyAlignment="1">
      <alignment vertical="center"/>
    </xf>
    <xf numFmtId="0" fontId="15" fillId="4" borderId="23" xfId="1" applyFont="1" applyFill="1" applyBorder="1"/>
    <xf numFmtId="164" fontId="15" fillId="4" borderId="23" xfId="3" applyNumberFormat="1" applyFont="1" applyFill="1" applyBorder="1"/>
    <xf numFmtId="0" fontId="15" fillId="0" borderId="22" xfId="1" applyFont="1" applyBorder="1" applyAlignment="1">
      <alignment vertical="center"/>
    </xf>
    <xf numFmtId="0" fontId="15" fillId="0" borderId="22" xfId="1" applyFont="1" applyBorder="1"/>
    <xf numFmtId="164" fontId="15" fillId="0" borderId="22" xfId="3" applyNumberFormat="1" applyFont="1" applyFill="1" applyBorder="1"/>
    <xf numFmtId="0" fontId="15" fillId="0" borderId="19" xfId="1" applyFont="1" applyBorder="1" applyAlignment="1">
      <alignment vertical="center"/>
    </xf>
    <xf numFmtId="0" fontId="15" fillId="0" borderId="23" xfId="1" applyFont="1" applyBorder="1" applyAlignment="1">
      <alignment vertical="center"/>
    </xf>
    <xf numFmtId="0" fontId="15" fillId="0" borderId="23" xfId="1" applyFont="1" applyBorder="1"/>
    <xf numFmtId="164" fontId="15" fillId="0" borderId="23" xfId="3" applyNumberFormat="1" applyFont="1" applyFill="1" applyBorder="1"/>
    <xf numFmtId="0" fontId="14" fillId="0" borderId="20" xfId="0" applyFont="1" applyBorder="1" applyAlignment="1">
      <alignment vertical="center"/>
    </xf>
    <xf numFmtId="165" fontId="15" fillId="0" borderId="20" xfId="1" applyNumberFormat="1" applyFont="1" applyBorder="1"/>
    <xf numFmtId="165" fontId="15" fillId="0" borderId="20" xfId="3" applyNumberFormat="1" applyFont="1" applyFill="1" applyBorder="1"/>
    <xf numFmtId="165" fontId="15" fillId="0" borderId="19" xfId="1" applyNumberFormat="1" applyFont="1" applyBorder="1"/>
    <xf numFmtId="165" fontId="15" fillId="0" borderId="19" xfId="3" applyNumberFormat="1" applyFont="1" applyFill="1" applyBorder="1"/>
    <xf numFmtId="165" fontId="15" fillId="0" borderId="23" xfId="1" applyNumberFormat="1" applyFont="1" applyBorder="1"/>
    <xf numFmtId="165" fontId="15" fillId="0" borderId="23" xfId="3" applyNumberFormat="1" applyFont="1" applyFill="1" applyBorder="1"/>
    <xf numFmtId="0" fontId="14" fillId="0" borderId="20" xfId="1" applyFont="1" applyBorder="1" applyAlignment="1">
      <alignment vertical="center"/>
    </xf>
    <xf numFmtId="165" fontId="14" fillId="0" borderId="20" xfId="1" applyNumberFormat="1" applyFont="1" applyBorder="1"/>
    <xf numFmtId="0" fontId="17" fillId="0" borderId="20" xfId="2" applyFont="1" applyBorder="1" applyAlignment="1">
      <alignment vertical="center" wrapText="1"/>
    </xf>
    <xf numFmtId="165" fontId="15" fillId="6" borderId="20" xfId="1" applyNumberFormat="1" applyFont="1" applyFill="1" applyBorder="1"/>
    <xf numFmtId="0" fontId="14" fillId="4" borderId="23" xfId="2" applyFont="1" applyFill="1" applyBorder="1" applyAlignment="1">
      <alignment vertical="center"/>
    </xf>
    <xf numFmtId="0" fontId="15" fillId="5" borderId="20" xfId="1" applyFont="1" applyFill="1" applyBorder="1"/>
    <xf numFmtId="0" fontId="15" fillId="6" borderId="20" xfId="1" applyFont="1" applyFill="1" applyBorder="1"/>
    <xf numFmtId="0" fontId="17" fillId="0" borderId="24" xfId="2" applyFont="1" applyBorder="1" applyAlignment="1">
      <alignment vertical="center" wrapText="1"/>
    </xf>
    <xf numFmtId="0" fontId="15" fillId="5" borderId="24" xfId="1" applyFont="1" applyFill="1" applyBorder="1"/>
    <xf numFmtId="0" fontId="15" fillId="6" borderId="24" xfId="1" applyFont="1" applyFill="1" applyBorder="1"/>
    <xf numFmtId="0" fontId="14" fillId="2" borderId="23" xfId="1" applyFont="1" applyFill="1" applyBorder="1" applyAlignment="1">
      <alignment horizontal="center" wrapText="1"/>
    </xf>
    <xf numFmtId="0" fontId="17" fillId="0" borderId="20" xfId="1" applyFont="1" applyBorder="1" applyAlignment="1">
      <alignment vertical="center" wrapText="1"/>
    </xf>
    <xf numFmtId="165" fontId="14" fillId="4" borderId="20" xfId="1" applyNumberFormat="1" applyFont="1" applyFill="1" applyBorder="1" applyAlignment="1">
      <alignment wrapText="1"/>
    </xf>
    <xf numFmtId="0" fontId="17" fillId="0" borderId="23" xfId="1" applyFont="1" applyBorder="1" applyAlignment="1">
      <alignment horizontal="left" vertical="center" wrapText="1" indent="1"/>
    </xf>
    <xf numFmtId="165" fontId="14" fillId="4" borderId="23" xfId="1" applyNumberFormat="1" applyFont="1" applyFill="1" applyBorder="1" applyAlignment="1">
      <alignment wrapText="1"/>
    </xf>
    <xf numFmtId="0" fontId="18" fillId="0" borderId="0" xfId="1" applyFont="1" applyAlignment="1">
      <alignment horizontal="left" vertical="center" wrapText="1" indent="1"/>
    </xf>
    <xf numFmtId="165" fontId="14" fillId="3" borderId="0" xfId="1" applyNumberFormat="1" applyFont="1" applyFill="1" applyAlignment="1">
      <alignment horizontal="center" wrapText="1"/>
    </xf>
    <xf numFmtId="165" fontId="14" fillId="0" borderId="0" xfId="1" applyNumberFormat="1" applyFont="1" applyAlignment="1">
      <alignment wrapText="1"/>
    </xf>
    <xf numFmtId="0" fontId="19" fillId="7" borderId="31" xfId="0" applyFont="1" applyFill="1" applyBorder="1" applyAlignment="1">
      <alignment wrapText="1"/>
    </xf>
    <xf numFmtId="0" fontId="20" fillId="0" borderId="20" xfId="0" applyFont="1" applyBorder="1"/>
    <xf numFmtId="0" fontId="20" fillId="0" borderId="19" xfId="0" applyFont="1" applyBorder="1"/>
    <xf numFmtId="0" fontId="17" fillId="0" borderId="19" xfId="0" applyFont="1" applyBorder="1"/>
    <xf numFmtId="0" fontId="15" fillId="0" borderId="0" xfId="0" applyFont="1" applyAlignment="1">
      <alignment vertical="center"/>
    </xf>
    <xf numFmtId="0" fontId="14" fillId="5" borderId="20" xfId="1" applyFont="1" applyFill="1" applyBorder="1"/>
    <xf numFmtId="0" fontId="9" fillId="0" borderId="0" xfId="2" applyFont="1" applyAlignment="1">
      <alignment vertical="center" wrapText="1"/>
    </xf>
    <xf numFmtId="0" fontId="15" fillId="0" borderId="20" xfId="1" applyFont="1" applyBorder="1" applyAlignment="1">
      <alignment horizontal="left" vertical="center" wrapText="1" indent="1"/>
    </xf>
    <xf numFmtId="0" fontId="15" fillId="0" borderId="20" xfId="1" applyFont="1" applyBorder="1" applyAlignment="1">
      <alignment vertical="center" wrapText="1"/>
    </xf>
    <xf numFmtId="0" fontId="15" fillId="0" borderId="19" xfId="1" applyFont="1" applyBorder="1" applyAlignment="1">
      <alignment horizontal="left" vertical="center" wrapText="1"/>
    </xf>
    <xf numFmtId="0" fontId="16" fillId="4" borderId="23" xfId="0" applyFont="1" applyFill="1" applyBorder="1" applyAlignment="1">
      <alignment vertical="center" wrapText="1"/>
    </xf>
    <xf numFmtId="0" fontId="15" fillId="0" borderId="22" xfId="1" applyFont="1" applyBorder="1" applyAlignment="1">
      <alignment vertical="center" wrapText="1"/>
    </xf>
    <xf numFmtId="0" fontId="15" fillId="0" borderId="20" xfId="1" applyFont="1" applyBorder="1" applyAlignment="1">
      <alignment horizontal="left" vertical="center" wrapText="1"/>
    </xf>
    <xf numFmtId="0" fontId="15" fillId="0" borderId="19" xfId="1" applyFont="1" applyBorder="1" applyAlignment="1">
      <alignment vertical="center" wrapText="1"/>
    </xf>
    <xf numFmtId="0" fontId="15" fillId="0" borderId="23" xfId="1" applyFont="1" applyBorder="1" applyAlignment="1">
      <alignment vertical="center" wrapText="1"/>
    </xf>
    <xf numFmtId="0" fontId="14" fillId="0" borderId="20" xfId="0" applyFont="1" applyBorder="1" applyAlignment="1">
      <alignment vertical="center" wrapText="1"/>
    </xf>
    <xf numFmtId="0" fontId="14" fillId="2" borderId="23" xfId="1" applyFont="1" applyFill="1" applyBorder="1" applyAlignment="1">
      <alignment vertical="center" wrapText="1"/>
    </xf>
    <xf numFmtId="0" fontId="14" fillId="0" borderId="20" xfId="1" applyFont="1" applyBorder="1" applyAlignment="1">
      <alignment vertical="center" wrapText="1"/>
    </xf>
    <xf numFmtId="0" fontId="14" fillId="4" borderId="23" xfId="2" applyFont="1" applyFill="1" applyBorder="1" applyAlignment="1">
      <alignment vertical="center" wrapText="1"/>
    </xf>
    <xf numFmtId="0" fontId="17" fillId="0" borderId="23" xfId="1" applyFont="1" applyBorder="1" applyAlignment="1">
      <alignment horizontal="left" vertical="center" wrapText="1"/>
    </xf>
    <xf numFmtId="0" fontId="22" fillId="0" borderId="0" xfId="0" applyFont="1" applyAlignment="1">
      <alignment vertical="center"/>
    </xf>
    <xf numFmtId="166" fontId="3" fillId="0" borderId="3" xfId="1" applyNumberFormat="1" applyBorder="1"/>
    <xf numFmtId="0" fontId="3" fillId="0" borderId="40" xfId="1" applyBorder="1"/>
    <xf numFmtId="0" fontId="3" fillId="0" borderId="17" xfId="1" applyBorder="1"/>
    <xf numFmtId="0" fontId="5" fillId="2" borderId="17" xfId="1" applyFont="1" applyFill="1" applyBorder="1"/>
    <xf numFmtId="0" fontId="3" fillId="0" borderId="15" xfId="1" applyBorder="1" applyAlignment="1">
      <alignment wrapText="1"/>
    </xf>
    <xf numFmtId="0" fontId="5" fillId="2" borderId="26" xfId="1" applyFont="1" applyFill="1" applyBorder="1"/>
    <xf numFmtId="0" fontId="3" fillId="0" borderId="40" xfId="1" applyBorder="1" applyAlignment="1">
      <alignment horizontal="right"/>
    </xf>
    <xf numFmtId="0" fontId="3" fillId="0" borderId="17" xfId="1" applyBorder="1" applyAlignment="1">
      <alignment horizontal="right"/>
    </xf>
    <xf numFmtId="0" fontId="3" fillId="0" borderId="15" xfId="1" applyBorder="1" applyAlignment="1">
      <alignment horizontal="right" wrapText="1"/>
    </xf>
    <xf numFmtId="0" fontId="7" fillId="0" borderId="0" xfId="2" applyFont="1" applyAlignment="1">
      <alignment horizontal="center"/>
    </xf>
    <xf numFmtId="0" fontId="4" fillId="0" borderId="38" xfId="1" applyFont="1" applyBorder="1" applyAlignment="1">
      <alignment horizontal="center"/>
    </xf>
    <xf numFmtId="0" fontId="4" fillId="0" borderId="39" xfId="1" applyFont="1" applyBorder="1" applyAlignment="1">
      <alignment horizontal="center"/>
    </xf>
    <xf numFmtId="0" fontId="5" fillId="2" borderId="38" xfId="1" applyFont="1" applyFill="1" applyBorder="1" applyAlignment="1">
      <alignment wrapText="1"/>
    </xf>
    <xf numFmtId="0" fontId="5" fillId="2" borderId="5" xfId="1" applyFont="1" applyFill="1" applyBorder="1" applyAlignment="1">
      <alignment horizontal="center" wrapText="1"/>
    </xf>
    <xf numFmtId="0" fontId="4" fillId="0" borderId="45" xfId="1" applyFont="1" applyBorder="1" applyAlignment="1">
      <alignment horizontal="center"/>
    </xf>
    <xf numFmtId="0" fontId="5" fillId="2" borderId="38" xfId="1" applyFont="1" applyFill="1" applyBorder="1" applyAlignment="1">
      <alignment horizontal="center" wrapText="1"/>
    </xf>
    <xf numFmtId="0" fontId="7" fillId="0" borderId="39" xfId="2" applyFont="1" applyBorder="1" applyAlignment="1">
      <alignment horizontal="center"/>
    </xf>
    <xf numFmtId="166" fontId="3" fillId="9" borderId="3" xfId="1" applyNumberFormat="1" applyFill="1" applyBorder="1"/>
    <xf numFmtId="166" fontId="0" fillId="9" borderId="6" xfId="7" applyNumberFormat="1" applyFont="1" applyFill="1" applyBorder="1"/>
    <xf numFmtId="0" fontId="3" fillId="0" borderId="0" xfId="1" applyAlignment="1">
      <alignment horizontal="right" wrapText="1"/>
    </xf>
    <xf numFmtId="166" fontId="3" fillId="0" borderId="0" xfId="1" applyNumberFormat="1" applyAlignment="1">
      <alignment horizontal="center" wrapText="1"/>
    </xf>
    <xf numFmtId="0" fontId="0" fillId="0" borderId="0" xfId="0" applyAlignment="1">
      <alignment wrapText="1"/>
    </xf>
    <xf numFmtId="0" fontId="0" fillId="6" borderId="19" xfId="0" applyFill="1" applyBorder="1"/>
    <xf numFmtId="0" fontId="3" fillId="0" borderId="19" xfId="1" applyBorder="1"/>
    <xf numFmtId="43" fontId="0" fillId="0" borderId="19" xfId="0" applyNumberFormat="1" applyBorder="1"/>
    <xf numFmtId="0" fontId="0" fillId="0" borderId="19" xfId="0" applyBorder="1"/>
    <xf numFmtId="0" fontId="5" fillId="2" borderId="19" xfId="1" applyFont="1" applyFill="1" applyBorder="1"/>
    <xf numFmtId="0" fontId="3" fillId="0" borderId="19" xfId="1" applyBorder="1" applyAlignment="1">
      <alignment wrapText="1"/>
    </xf>
    <xf numFmtId="0" fontId="3" fillId="0" borderId="20" xfId="1" applyBorder="1"/>
    <xf numFmtId="43" fontId="0" fillId="0" borderId="20" xfId="0" applyNumberFormat="1" applyBorder="1"/>
    <xf numFmtId="0" fontId="0" fillId="0" borderId="20" xfId="0" applyBorder="1"/>
    <xf numFmtId="0" fontId="5" fillId="6" borderId="46" xfId="0" applyFont="1" applyFill="1" applyBorder="1" applyAlignment="1">
      <alignment wrapText="1"/>
    </xf>
    <xf numFmtId="0" fontId="5" fillId="6" borderId="22" xfId="1" applyFont="1" applyFill="1" applyBorder="1" applyAlignment="1">
      <alignment horizontal="center" wrapText="1"/>
    </xf>
    <xf numFmtId="0" fontId="0" fillId="6" borderId="23" xfId="0" applyFill="1" applyBorder="1"/>
    <xf numFmtId="166" fontId="3" fillId="0" borderId="17" xfId="1" applyNumberFormat="1" applyBorder="1"/>
    <xf numFmtId="166" fontId="3" fillId="8" borderId="41" xfId="1" applyNumberFormat="1" applyFill="1" applyBorder="1"/>
    <xf numFmtId="0" fontId="5" fillId="2" borderId="41" xfId="1" applyFont="1" applyFill="1" applyBorder="1"/>
    <xf numFmtId="166" fontId="3" fillId="8" borderId="29" xfId="1" applyNumberFormat="1" applyFill="1" applyBorder="1"/>
    <xf numFmtId="0" fontId="0" fillId="6" borderId="20" xfId="0" applyFill="1" applyBorder="1"/>
    <xf numFmtId="0" fontId="5" fillId="6" borderId="47" xfId="0" applyFont="1" applyFill="1" applyBorder="1" applyAlignment="1">
      <alignment wrapText="1"/>
    </xf>
    <xf numFmtId="0" fontId="5" fillId="2" borderId="38" xfId="1" applyFont="1" applyFill="1" applyBorder="1"/>
    <xf numFmtId="0" fontId="5" fillId="2" borderId="5" xfId="1" applyFont="1" applyFill="1" applyBorder="1" applyAlignment="1">
      <alignment horizontal="center" vertical="center" wrapText="1"/>
    </xf>
    <xf numFmtId="0" fontId="3" fillId="6" borderId="48" xfId="0" applyFont="1" applyFill="1" applyBorder="1"/>
    <xf numFmtId="165" fontId="14" fillId="10" borderId="20" xfId="1" applyNumberFormat="1" applyFont="1" applyFill="1" applyBorder="1" applyAlignment="1">
      <alignment horizontal="center" wrapText="1"/>
    </xf>
    <xf numFmtId="165" fontId="14" fillId="10" borderId="23" xfId="1" applyNumberFormat="1" applyFont="1" applyFill="1" applyBorder="1" applyAlignment="1">
      <alignment horizontal="center" wrapText="1"/>
    </xf>
    <xf numFmtId="0" fontId="0" fillId="0" borderId="23" xfId="0" applyBorder="1"/>
    <xf numFmtId="0" fontId="0" fillId="6" borderId="21" xfId="0" applyFill="1" applyBorder="1"/>
    <xf numFmtId="0" fontId="5" fillId="6" borderId="19" xfId="1" applyFont="1" applyFill="1" applyBorder="1"/>
    <xf numFmtId="0" fontId="4" fillId="0" borderId="0" xfId="1" applyFont="1" applyAlignment="1">
      <alignment horizontal="center"/>
    </xf>
    <xf numFmtId="0" fontId="3" fillId="0" borderId="0" xfId="1"/>
    <xf numFmtId="166" fontId="3" fillId="6" borderId="26" xfId="1" applyNumberFormat="1" applyFill="1" applyBorder="1"/>
    <xf numFmtId="0" fontId="4" fillId="0" borderId="43" xfId="1" applyFont="1" applyBorder="1" applyAlignment="1">
      <alignment horizontal="center"/>
    </xf>
    <xf numFmtId="0" fontId="5" fillId="2" borderId="38" xfId="1" applyFont="1" applyFill="1" applyBorder="1" applyAlignment="1">
      <alignment horizontal="center" vertical="center" wrapText="1"/>
    </xf>
    <xf numFmtId="166" fontId="0" fillId="6" borderId="15" xfId="7" applyNumberFormat="1" applyFont="1" applyFill="1" applyBorder="1"/>
    <xf numFmtId="0" fontId="7" fillId="0" borderId="36" xfId="2" applyFont="1" applyBorder="1" applyAlignment="1">
      <alignment horizontal="center"/>
    </xf>
    <xf numFmtId="0" fontId="5" fillId="11" borderId="5" xfId="1" applyFont="1" applyFill="1" applyBorder="1" applyAlignment="1">
      <alignment horizontal="center" wrapText="1"/>
    </xf>
    <xf numFmtId="0" fontId="4" fillId="11" borderId="50" xfId="1" applyFont="1" applyFill="1" applyBorder="1" applyAlignment="1">
      <alignment horizontal="center"/>
    </xf>
    <xf numFmtId="0" fontId="5" fillId="12" borderId="3" xfId="1" applyFont="1" applyFill="1" applyBorder="1"/>
    <xf numFmtId="166" fontId="25" fillId="10" borderId="6" xfId="7" applyNumberFormat="1" applyFont="1" applyFill="1" applyBorder="1"/>
    <xf numFmtId="166" fontId="0" fillId="10" borderId="15" xfId="7" applyNumberFormat="1" applyFont="1" applyFill="1" applyBorder="1"/>
    <xf numFmtId="0" fontId="3" fillId="0" borderId="10" xfId="1" applyBorder="1"/>
    <xf numFmtId="166" fontId="28" fillId="6" borderId="26" xfId="1" applyNumberFormat="1" applyFont="1" applyFill="1" applyBorder="1"/>
    <xf numFmtId="166" fontId="28" fillId="0" borderId="3" xfId="1" applyNumberFormat="1" applyFont="1" applyBorder="1"/>
    <xf numFmtId="42" fontId="15" fillId="0" borderId="20" xfId="1" applyNumberFormat="1" applyFont="1" applyBorder="1"/>
    <xf numFmtId="42" fontId="15" fillId="0" borderId="19" xfId="1" applyNumberFormat="1" applyFont="1" applyBorder="1"/>
    <xf numFmtId="0" fontId="17" fillId="0" borderId="20" xfId="2" applyFont="1" applyBorder="1" applyAlignment="1">
      <alignment horizontal="left" vertical="center" wrapText="1"/>
    </xf>
    <xf numFmtId="166" fontId="3" fillId="0" borderId="19" xfId="9" applyNumberFormat="1" applyFont="1" applyBorder="1"/>
    <xf numFmtId="164" fontId="15" fillId="0" borderId="0" xfId="0" applyNumberFormat="1" applyFont="1"/>
    <xf numFmtId="164" fontId="3" fillId="0" borderId="3" xfId="1" applyNumberFormat="1" applyBorder="1"/>
    <xf numFmtId="164" fontId="3" fillId="0" borderId="3" xfId="3" applyNumberFormat="1" applyFont="1" applyBorder="1"/>
    <xf numFmtId="164" fontId="5" fillId="2" borderId="3" xfId="3" applyNumberFormat="1" applyFont="1" applyFill="1" applyBorder="1"/>
    <xf numFmtId="164" fontId="31" fillId="0" borderId="0" xfId="10" applyNumberFormat="1" applyFont="1"/>
    <xf numFmtId="0" fontId="31" fillId="0" borderId="0" xfId="0" applyFont="1"/>
    <xf numFmtId="164" fontId="30" fillId="0" borderId="0" xfId="10" applyNumberFormat="1" applyFont="1"/>
    <xf numFmtId="0" fontId="30" fillId="0" borderId="0" xfId="0" applyFont="1"/>
    <xf numFmtId="0" fontId="30" fillId="0" borderId="0" xfId="0" applyFont="1" applyAlignment="1">
      <alignment wrapText="1"/>
    </xf>
    <xf numFmtId="164" fontId="32" fillId="0" borderId="0" xfId="10" applyNumberFormat="1" applyFont="1"/>
    <xf numFmtId="0" fontId="32" fillId="0" borderId="0" xfId="0" applyFont="1"/>
    <xf numFmtId="0" fontId="31" fillId="0" borderId="0" xfId="2" applyFont="1" applyAlignment="1">
      <alignment vertical="center" wrapText="1"/>
    </xf>
    <xf numFmtId="164" fontId="31" fillId="0" borderId="0" xfId="10" applyNumberFormat="1" applyFont="1" applyAlignment="1">
      <alignment vertical="center" wrapText="1"/>
    </xf>
    <xf numFmtId="169" fontId="5" fillId="2" borderId="3" xfId="1" applyNumberFormat="1" applyFont="1" applyFill="1" applyBorder="1"/>
    <xf numFmtId="169" fontId="5" fillId="2" borderId="17" xfId="1" applyNumberFormat="1" applyFont="1" applyFill="1" applyBorder="1"/>
    <xf numFmtId="169" fontId="3" fillId="0" borderId="6" xfId="8" applyNumberFormat="1" applyFont="1" applyBorder="1"/>
    <xf numFmtId="169" fontId="3" fillId="0" borderId="15" xfId="8" applyNumberFormat="1" applyFont="1" applyBorder="1"/>
    <xf numFmtId="10" fontId="3" fillId="0" borderId="3" xfId="4" applyNumberFormat="1" applyFont="1" applyBorder="1"/>
    <xf numFmtId="6" fontId="15" fillId="0" borderId="0" xfId="0" applyNumberFormat="1" applyFont="1"/>
    <xf numFmtId="164" fontId="0" fillId="0" borderId="0" xfId="0" applyNumberFormat="1"/>
    <xf numFmtId="0" fontId="15" fillId="0" borderId="0" xfId="0" applyFont="1" applyAlignment="1">
      <alignment wrapText="1"/>
    </xf>
    <xf numFmtId="166" fontId="0" fillId="0" borderId="0" xfId="0" applyNumberFormat="1"/>
    <xf numFmtId="0" fontId="15" fillId="0" borderId="0" xfId="2" applyFont="1" applyAlignment="1">
      <alignment horizontal="left" wrapText="1"/>
    </xf>
    <xf numFmtId="10" fontId="0" fillId="0" borderId="0" xfId="0" applyNumberFormat="1"/>
    <xf numFmtId="169" fontId="3" fillId="0" borderId="3" xfId="4" applyNumberFormat="1" applyFont="1" applyBorder="1"/>
    <xf numFmtId="169" fontId="3" fillId="0" borderId="17" xfId="4" applyNumberFormat="1" applyFont="1" applyBorder="1"/>
    <xf numFmtId="0" fontId="15" fillId="0" borderId="56" xfId="0" applyFont="1" applyBorder="1" applyAlignment="1">
      <alignment horizontal="left" vertical="center"/>
    </xf>
    <xf numFmtId="0" fontId="20" fillId="0" borderId="59" xfId="0" applyFont="1" applyBorder="1"/>
    <xf numFmtId="0" fontId="20" fillId="0" borderId="60" xfId="0" applyFont="1" applyBorder="1"/>
    <xf numFmtId="0" fontId="19" fillId="7" borderId="61" xfId="0" applyFont="1" applyFill="1" applyBorder="1" applyAlignment="1">
      <alignment wrapText="1"/>
    </xf>
    <xf numFmtId="0" fontId="17" fillId="0" borderId="34" xfId="0" applyFont="1" applyBorder="1"/>
    <xf numFmtId="0" fontId="17" fillId="0" borderId="18" xfId="0" applyFont="1" applyBorder="1"/>
    <xf numFmtId="0" fontId="20" fillId="0" borderId="18" xfId="0" applyFont="1" applyBorder="1"/>
    <xf numFmtId="0" fontId="15" fillId="0" borderId="55" xfId="0" applyFont="1" applyBorder="1" applyAlignment="1">
      <alignment horizontal="left" vertical="center"/>
    </xf>
    <xf numFmtId="44" fontId="15" fillId="0" borderId="0" xfId="0" applyNumberFormat="1" applyFont="1"/>
    <xf numFmtId="43" fontId="0" fillId="0" borderId="0" xfId="0" applyNumberFormat="1"/>
    <xf numFmtId="170" fontId="0" fillId="0" borderId="0" xfId="0" applyNumberFormat="1"/>
    <xf numFmtId="164" fontId="30" fillId="0" borderId="0" xfId="10" applyNumberFormat="1" applyFont="1" applyFill="1"/>
    <xf numFmtId="164" fontId="31" fillId="0" borderId="0" xfId="10" applyNumberFormat="1" applyFont="1" applyFill="1"/>
    <xf numFmtId="164" fontId="30" fillId="0" borderId="0" xfId="10" applyNumberFormat="1" applyFont="1" applyFill="1" applyAlignment="1"/>
    <xf numFmtId="164" fontId="31" fillId="0" borderId="0" xfId="10" applyNumberFormat="1" applyFont="1" applyFill="1" applyAlignment="1"/>
    <xf numFmtId="0" fontId="20" fillId="0" borderId="20" xfId="0" applyFont="1" applyBorder="1" applyAlignment="1">
      <alignment horizontal="center"/>
    </xf>
    <xf numFmtId="0" fontId="20" fillId="0" borderId="19" xfId="0" applyFont="1" applyBorder="1" applyAlignment="1">
      <alignment horizontal="center"/>
    </xf>
    <xf numFmtId="0" fontId="17" fillId="0" borderId="19" xfId="0" applyFont="1" applyBorder="1" applyAlignment="1">
      <alignment horizontal="center"/>
    </xf>
    <xf numFmtId="0" fontId="15" fillId="0" borderId="20" xfId="0" applyFont="1" applyBorder="1"/>
    <xf numFmtId="8" fontId="15" fillId="0" borderId="20" xfId="0" applyNumberFormat="1" applyFont="1" applyBorder="1"/>
    <xf numFmtId="0" fontId="15" fillId="0" borderId="34" xfId="0" applyFont="1" applyBorder="1"/>
    <xf numFmtId="8" fontId="15" fillId="0" borderId="34" xfId="0" applyNumberFormat="1" applyFont="1" applyBorder="1"/>
    <xf numFmtId="0" fontId="14" fillId="13" borderId="34" xfId="0" applyFont="1" applyFill="1" applyBorder="1"/>
    <xf numFmtId="0" fontId="15" fillId="14" borderId="51" xfId="0" applyFont="1" applyFill="1" applyBorder="1"/>
    <xf numFmtId="0" fontId="15" fillId="14" borderId="64" xfId="0" applyFont="1" applyFill="1" applyBorder="1"/>
    <xf numFmtId="0" fontId="14" fillId="13" borderId="64" xfId="0" applyFont="1" applyFill="1" applyBorder="1"/>
    <xf numFmtId="0" fontId="15" fillId="0" borderId="51" xfId="0" applyFont="1" applyBorder="1"/>
    <xf numFmtId="0" fontId="15" fillId="0" borderId="64" xfId="0" applyFont="1" applyBorder="1"/>
    <xf numFmtId="8" fontId="14" fillId="0" borderId="20" xfId="0" applyNumberFormat="1" applyFont="1" applyBorder="1"/>
    <xf numFmtId="8" fontId="14" fillId="0" borderId="34" xfId="0" applyNumberFormat="1" applyFont="1" applyBorder="1"/>
    <xf numFmtId="0" fontId="15" fillId="13" borderId="51" xfId="0" applyFont="1" applyFill="1" applyBorder="1"/>
    <xf numFmtId="0" fontId="15" fillId="13" borderId="64" xfId="0" applyFont="1" applyFill="1" applyBorder="1"/>
    <xf numFmtId="8" fontId="15" fillId="15" borderId="34" xfId="0" applyNumberFormat="1" applyFont="1" applyFill="1" applyBorder="1"/>
    <xf numFmtId="8" fontId="15" fillId="0" borderId="51" xfId="0" applyNumberFormat="1" applyFont="1" applyBorder="1"/>
    <xf numFmtId="8" fontId="15" fillId="0" borderId="64" xfId="0" applyNumberFormat="1" applyFont="1" applyBorder="1"/>
    <xf numFmtId="0" fontId="15" fillId="14" borderId="34" xfId="0" applyFont="1" applyFill="1" applyBorder="1"/>
    <xf numFmtId="8" fontId="26" fillId="0" borderId="20" xfId="0" applyNumberFormat="1" applyFont="1" applyBorder="1"/>
    <xf numFmtId="8" fontId="26" fillId="0" borderId="34" xfId="0" applyNumberFormat="1" applyFont="1" applyBorder="1"/>
    <xf numFmtId="8" fontId="15" fillId="15" borderId="24" xfId="0" applyNumberFormat="1" applyFont="1" applyFill="1" applyBorder="1"/>
    <xf numFmtId="8" fontId="15" fillId="15" borderId="65" xfId="0" applyNumberFormat="1" applyFont="1" applyFill="1" applyBorder="1"/>
    <xf numFmtId="0" fontId="15" fillId="14" borderId="65" xfId="0" applyFont="1" applyFill="1" applyBorder="1"/>
    <xf numFmtId="0" fontId="14" fillId="13" borderId="23" xfId="0" applyFont="1" applyFill="1" applyBorder="1" applyAlignment="1">
      <alignment wrapText="1"/>
    </xf>
    <xf numFmtId="0" fontId="14" fillId="13" borderId="16" xfId="0" applyFont="1" applyFill="1" applyBorder="1" applyAlignment="1">
      <alignment wrapText="1"/>
    </xf>
    <xf numFmtId="8" fontId="14" fillId="16" borderId="20" xfId="0" applyNumberFormat="1" applyFont="1" applyFill="1" applyBorder="1" applyAlignment="1">
      <alignment wrapText="1"/>
    </xf>
    <xf numFmtId="8" fontId="14" fillId="16" borderId="34" xfId="0" applyNumberFormat="1" applyFont="1" applyFill="1" applyBorder="1" applyAlignment="1">
      <alignment wrapText="1"/>
    </xf>
    <xf numFmtId="0" fontId="14" fillId="14" borderId="34" xfId="0" applyFont="1" applyFill="1" applyBorder="1" applyAlignment="1">
      <alignment wrapText="1"/>
    </xf>
    <xf numFmtId="8" fontId="14" fillId="16" borderId="64" xfId="0" applyNumberFormat="1" applyFont="1" applyFill="1" applyBorder="1" applyAlignment="1">
      <alignment wrapText="1"/>
    </xf>
    <xf numFmtId="0" fontId="14" fillId="14" borderId="64" xfId="0" applyFont="1" applyFill="1" applyBorder="1" applyAlignment="1">
      <alignment wrapText="1"/>
    </xf>
    <xf numFmtId="0" fontId="14" fillId="13" borderId="51" xfId="0" applyFont="1" applyFill="1" applyBorder="1" applyAlignment="1">
      <alignment wrapText="1"/>
    </xf>
    <xf numFmtId="8" fontId="14" fillId="16" borderId="51" xfId="0" applyNumberFormat="1" applyFont="1" applyFill="1" applyBorder="1" applyAlignment="1">
      <alignment wrapText="1"/>
    </xf>
    <xf numFmtId="0" fontId="15" fillId="0" borderId="56" xfId="0" applyFont="1" applyBorder="1" applyAlignment="1">
      <alignment horizontal="left" vertical="center" wrapText="1"/>
    </xf>
    <xf numFmtId="0" fontId="15" fillId="0" borderId="57" xfId="0" applyFont="1" applyBorder="1" applyAlignment="1">
      <alignment horizontal="left" vertical="center" wrapText="1"/>
    </xf>
    <xf numFmtId="0" fontId="15" fillId="0" borderId="58" xfId="0" applyFont="1" applyBorder="1" applyAlignment="1">
      <alignment horizontal="left" vertical="center" wrapText="1"/>
    </xf>
    <xf numFmtId="0" fontId="15" fillId="0" borderId="57" xfId="0" applyFont="1" applyBorder="1" applyAlignment="1">
      <alignment horizontal="left" vertical="center"/>
    </xf>
    <xf numFmtId="0" fontId="15" fillId="0" borderId="58" xfId="0" applyFont="1" applyBorder="1" applyAlignment="1">
      <alignment horizontal="left" vertical="center"/>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63" xfId="0" applyFont="1" applyBorder="1" applyAlignment="1">
      <alignment horizontal="left" vertical="center"/>
    </xf>
    <xf numFmtId="0" fontId="15" fillId="0" borderId="0" xfId="0" applyFont="1" applyAlignment="1">
      <alignment horizontal="left" vertical="center"/>
    </xf>
    <xf numFmtId="0" fontId="15" fillId="0" borderId="62" xfId="0" applyFont="1" applyBorder="1" applyAlignment="1">
      <alignment horizontal="left" vertical="center"/>
    </xf>
    <xf numFmtId="0" fontId="15" fillId="0" borderId="56" xfId="0" applyFont="1" applyBorder="1" applyAlignment="1">
      <alignment horizontal="left" vertical="top" wrapText="1"/>
    </xf>
    <xf numFmtId="0" fontId="15" fillId="0" borderId="57" xfId="0" applyFont="1" applyBorder="1" applyAlignment="1">
      <alignment horizontal="left" vertical="top" wrapText="1"/>
    </xf>
    <xf numFmtId="0" fontId="15" fillId="0" borderId="58" xfId="0" applyFont="1" applyBorder="1" applyAlignment="1">
      <alignment horizontal="left" vertical="top" wrapText="1"/>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7" borderId="42" xfId="0" applyFont="1" applyFill="1" applyBorder="1" applyAlignment="1">
      <alignment horizontal="left" vertical="center"/>
    </xf>
    <xf numFmtId="0" fontId="14" fillId="7" borderId="43" xfId="0" applyFont="1" applyFill="1" applyBorder="1" applyAlignment="1">
      <alignment horizontal="left" vertical="center"/>
    </xf>
    <xf numFmtId="0" fontId="14" fillId="7" borderId="44" xfId="0" applyFont="1" applyFill="1" applyBorder="1" applyAlignment="1">
      <alignment horizontal="left" vertical="center"/>
    </xf>
    <xf numFmtId="0" fontId="15" fillId="0" borderId="18" xfId="0" applyFont="1" applyBorder="1"/>
    <xf numFmtId="0" fontId="14" fillId="13" borderId="51" xfId="0" applyFont="1" applyFill="1" applyBorder="1"/>
    <xf numFmtId="0" fontId="15" fillId="14" borderId="24" xfId="0" applyFont="1" applyFill="1" applyBorder="1"/>
    <xf numFmtId="0" fontId="14" fillId="15" borderId="79" xfId="0" applyFont="1" applyFill="1" applyBorder="1"/>
    <xf numFmtId="0" fontId="15" fillId="0" borderId="33" xfId="0" applyFont="1" applyBorder="1"/>
    <xf numFmtId="8" fontId="14" fillId="15" borderId="65" xfId="0" applyNumberFormat="1" applyFont="1" applyFill="1" applyBorder="1"/>
    <xf numFmtId="169" fontId="36" fillId="5" borderId="17" xfId="4" applyNumberFormat="1" applyFont="1" applyFill="1" applyBorder="1"/>
    <xf numFmtId="169" fontId="36" fillId="5" borderId="15" xfId="8" applyNumberFormat="1" applyFont="1" applyFill="1" applyBorder="1"/>
    <xf numFmtId="43" fontId="36" fillId="0" borderId="20" xfId="0" applyNumberFormat="1" applyFont="1" applyBorder="1"/>
    <xf numFmtId="43" fontId="36" fillId="0" borderId="19" xfId="0" applyNumberFormat="1" applyFont="1" applyBorder="1"/>
    <xf numFmtId="0" fontId="35" fillId="6" borderId="22" xfId="1" applyFont="1" applyFill="1" applyBorder="1" applyAlignment="1">
      <alignment horizontal="center" wrapText="1"/>
    </xf>
    <xf numFmtId="0" fontId="35" fillId="6" borderId="19" xfId="1" applyFont="1" applyFill="1" applyBorder="1"/>
    <xf numFmtId="0" fontId="36" fillId="6" borderId="19" xfId="0" applyFont="1" applyFill="1" applyBorder="1"/>
    <xf numFmtId="0" fontId="35" fillId="6" borderId="38" xfId="1" applyFont="1" applyFill="1" applyBorder="1" applyAlignment="1">
      <alignment horizontal="center" wrapText="1"/>
    </xf>
    <xf numFmtId="0" fontId="3" fillId="0" borderId="24" xfId="1" applyBorder="1"/>
    <xf numFmtId="0" fontId="0" fillId="6" borderId="23" xfId="0" applyFill="1" applyBorder="1" applyAlignment="1">
      <alignment horizontal="center"/>
    </xf>
    <xf numFmtId="0" fontId="5" fillId="6" borderId="49" xfId="0" applyFont="1" applyFill="1" applyBorder="1" applyAlignment="1">
      <alignment horizontal="center"/>
    </xf>
    <xf numFmtId="8" fontId="15" fillId="15" borderId="20" xfId="0" applyNumberFormat="1" applyFont="1" applyFill="1" applyBorder="1"/>
    <xf numFmtId="0" fontId="36" fillId="6" borderId="23" xfId="0" applyFont="1" applyFill="1" applyBorder="1" applyAlignment="1">
      <alignment horizontal="center"/>
    </xf>
    <xf numFmtId="167" fontId="29" fillId="0" borderId="52" xfId="0" applyNumberFormat="1" applyFont="1" applyBorder="1" applyAlignment="1">
      <alignment horizontal="right"/>
    </xf>
    <xf numFmtId="8" fontId="15" fillId="0" borderId="0" xfId="0" applyNumberFormat="1" applyFont="1"/>
    <xf numFmtId="165" fontId="15" fillId="14" borderId="64" xfId="0" applyNumberFormat="1" applyFont="1" applyFill="1" applyBorder="1"/>
    <xf numFmtId="171" fontId="15" fillId="0" borderId="34" xfId="0" applyNumberFormat="1" applyFont="1" applyBorder="1"/>
    <xf numFmtId="171" fontId="15" fillId="0" borderId="51" xfId="0" applyNumberFormat="1" applyFont="1" applyBorder="1"/>
    <xf numFmtId="171" fontId="15" fillId="0" borderId="64" xfId="0" applyNumberFormat="1" applyFont="1" applyBorder="1"/>
    <xf numFmtId="171" fontId="15" fillId="0" borderId="20" xfId="0" applyNumberFormat="1" applyFont="1" applyBorder="1"/>
    <xf numFmtId="171" fontId="15" fillId="15" borderId="34" xfId="0" applyNumberFormat="1" applyFont="1" applyFill="1" applyBorder="1"/>
    <xf numFmtId="8" fontId="14" fillId="10" borderId="20" xfId="1" applyNumberFormat="1" applyFont="1" applyFill="1" applyBorder="1" applyAlignment="1">
      <alignment horizontal="right" wrapText="1"/>
    </xf>
    <xf numFmtId="8" fontId="14" fillId="0" borderId="51" xfId="0" applyNumberFormat="1" applyFont="1" applyBorder="1" applyAlignment="1">
      <alignment wrapText="1"/>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0" fillId="0" borderId="0" xfId="0" applyAlignment="1">
      <alignment horizontal="center" vertical="center"/>
    </xf>
    <xf numFmtId="8" fontId="15" fillId="0" borderId="20" xfId="1" applyNumberFormat="1" applyFont="1" applyBorder="1"/>
    <xf numFmtId="8" fontId="15" fillId="0" borderId="85" xfId="1" applyNumberFormat="1" applyFont="1" applyBorder="1"/>
    <xf numFmtId="8" fontId="0" fillId="0" borderId="0" xfId="0" applyNumberFormat="1"/>
    <xf numFmtId="164" fontId="0" fillId="0" borderId="3" xfId="3" applyNumberFormat="1" applyFont="1" applyBorder="1"/>
    <xf numFmtId="0" fontId="15" fillId="0" borderId="19" xfId="0" applyFont="1" applyBorder="1"/>
    <xf numFmtId="8" fontId="15" fillId="4" borderId="23" xfId="3" applyNumberFormat="1" applyFont="1" applyFill="1" applyBorder="1"/>
    <xf numFmtId="8" fontId="14" fillId="0" borderId="20" xfId="1" applyNumberFormat="1" applyFont="1" applyBorder="1"/>
    <xf numFmtId="8" fontId="15" fillId="2" borderId="23" xfId="1" applyNumberFormat="1" applyFont="1" applyFill="1" applyBorder="1"/>
    <xf numFmtId="8" fontId="15" fillId="4" borderId="23" xfId="1" applyNumberFormat="1" applyFont="1" applyFill="1" applyBorder="1"/>
    <xf numFmtId="8" fontId="14" fillId="2" borderId="23" xfId="1" applyNumberFormat="1" applyFont="1" applyFill="1" applyBorder="1" applyAlignment="1">
      <alignment horizontal="center" wrapText="1"/>
    </xf>
    <xf numFmtId="8" fontId="14" fillId="10" borderId="20" xfId="1" applyNumberFormat="1" applyFont="1" applyFill="1" applyBorder="1" applyAlignment="1">
      <alignment horizontal="center" wrapText="1"/>
    </xf>
    <xf numFmtId="168" fontId="15" fillId="0" borderId="20" xfId="1" applyNumberFormat="1" applyFont="1" applyBorder="1"/>
    <xf numFmtId="168" fontId="14" fillId="2" borderId="19" xfId="1" applyNumberFormat="1" applyFont="1" applyFill="1" applyBorder="1"/>
    <xf numFmtId="168" fontId="14" fillId="2" borderId="23" xfId="1" applyNumberFormat="1" applyFont="1" applyFill="1" applyBorder="1"/>
    <xf numFmtId="168" fontId="14" fillId="2" borderId="20" xfId="1" applyNumberFormat="1" applyFont="1" applyFill="1" applyBorder="1"/>
    <xf numFmtId="168" fontId="15" fillId="0" borderId="85" xfId="1" applyNumberFormat="1" applyFont="1" applyBorder="1"/>
    <xf numFmtId="168" fontId="14" fillId="0" borderId="20" xfId="1" applyNumberFormat="1" applyFont="1" applyBorder="1"/>
    <xf numFmtId="0" fontId="4" fillId="2" borderId="27" xfId="1" applyFont="1" applyFill="1" applyBorder="1" applyAlignment="1">
      <alignment vertical="center"/>
    </xf>
    <xf numFmtId="0" fontId="4" fillId="2" borderId="27" xfId="1" applyFont="1" applyFill="1" applyBorder="1" applyAlignment="1">
      <alignment horizontal="center" vertical="center" wrapText="1"/>
    </xf>
    <xf numFmtId="0" fontId="4" fillId="2" borderId="23" xfId="1" applyFont="1" applyFill="1" applyBorder="1" applyAlignment="1">
      <alignment vertical="center"/>
    </xf>
    <xf numFmtId="0" fontId="10" fillId="0" borderId="20" xfId="1" applyFont="1" applyBorder="1" applyAlignment="1">
      <alignment vertical="center"/>
    </xf>
    <xf numFmtId="0" fontId="10" fillId="0" borderId="19" xfId="1" applyFont="1" applyBorder="1" applyAlignment="1">
      <alignment horizontal="left" vertical="center" wrapText="1" indent="1"/>
    </xf>
    <xf numFmtId="0" fontId="44" fillId="4" borderId="23" xfId="0" applyFont="1" applyFill="1" applyBorder="1" applyAlignment="1">
      <alignment vertical="center"/>
    </xf>
    <xf numFmtId="0" fontId="10" fillId="0" borderId="22" xfId="1" applyFont="1" applyBorder="1" applyAlignment="1">
      <alignment vertical="center"/>
    </xf>
    <xf numFmtId="0" fontId="10" fillId="0" borderId="20" xfId="1" applyFont="1" applyBorder="1" applyAlignment="1">
      <alignment horizontal="left" vertical="center" wrapText="1" indent="1"/>
    </xf>
    <xf numFmtId="0" fontId="10" fillId="0" borderId="19" xfId="1" applyFont="1" applyBorder="1" applyAlignment="1">
      <alignment vertical="center"/>
    </xf>
    <xf numFmtId="0" fontId="10" fillId="0" borderId="23" xfId="1" applyFont="1" applyBorder="1" applyAlignment="1">
      <alignment vertical="center"/>
    </xf>
    <xf numFmtId="0" fontId="4" fillId="0" borderId="20" xfId="0" applyFont="1" applyBorder="1" applyAlignment="1">
      <alignment vertical="center"/>
    </xf>
    <xf numFmtId="0" fontId="4" fillId="0" borderId="20" xfId="1" applyFont="1" applyBorder="1" applyAlignment="1">
      <alignment vertical="center"/>
    </xf>
    <xf numFmtId="0" fontId="45" fillId="0" borderId="20" xfId="2" applyFont="1" applyBorder="1" applyAlignment="1">
      <alignment vertical="center" wrapText="1"/>
    </xf>
    <xf numFmtId="0" fontId="4" fillId="4" borderId="23" xfId="2" applyFont="1" applyFill="1" applyBorder="1" applyAlignment="1">
      <alignment vertical="center"/>
    </xf>
    <xf numFmtId="0" fontId="45" fillId="0" borderId="24" xfId="2" applyFont="1" applyBorder="1" applyAlignment="1">
      <alignment vertical="center" wrapText="1"/>
    </xf>
    <xf numFmtId="0" fontId="45" fillId="0" borderId="20" xfId="1" applyFont="1" applyBorder="1" applyAlignment="1">
      <alignment vertical="center" wrapText="1"/>
    </xf>
    <xf numFmtId="0" fontId="45" fillId="0" borderId="23" xfId="1" applyFont="1" applyBorder="1" applyAlignment="1">
      <alignment horizontal="left" vertical="center" wrapText="1" indent="1"/>
    </xf>
    <xf numFmtId="0" fontId="10" fillId="2" borderId="23" xfId="1" applyFont="1" applyFill="1" applyBorder="1" applyAlignment="1">
      <alignment vertical="center"/>
    </xf>
    <xf numFmtId="168" fontId="10" fillId="0" borderId="20" xfId="1" applyNumberFormat="1" applyFont="1" applyBorder="1" applyAlignment="1">
      <alignment horizontal="center" vertical="center" wrapText="1"/>
    </xf>
    <xf numFmtId="168" fontId="43" fillId="0" borderId="0" xfId="0" applyNumberFormat="1" applyFont="1" applyAlignment="1">
      <alignment vertical="center"/>
    </xf>
    <xf numFmtId="0" fontId="4" fillId="2" borderId="20" xfId="1" applyFont="1" applyFill="1" applyBorder="1" applyAlignment="1">
      <alignment vertical="center"/>
    </xf>
    <xf numFmtId="168" fontId="10" fillId="0" borderId="19" xfId="3" applyNumberFormat="1" applyFont="1" applyBorder="1" applyAlignment="1">
      <alignment vertical="center"/>
    </xf>
    <xf numFmtId="171" fontId="43" fillId="0" borderId="82" xfId="0" applyNumberFormat="1" applyFont="1" applyBorder="1" applyAlignment="1">
      <alignment vertical="center"/>
    </xf>
    <xf numFmtId="0" fontId="4" fillId="2" borderId="87" xfId="1" applyFont="1" applyFill="1" applyBorder="1" applyAlignment="1">
      <alignment vertical="center"/>
    </xf>
    <xf numFmtId="168" fontId="10" fillId="4" borderId="23" xfId="3" applyNumberFormat="1" applyFont="1" applyFill="1" applyBorder="1" applyAlignment="1">
      <alignment vertical="center"/>
    </xf>
    <xf numFmtId="168" fontId="10" fillId="0" borderId="22" xfId="3" applyNumberFormat="1" applyFont="1" applyBorder="1" applyAlignment="1">
      <alignment vertical="center"/>
    </xf>
    <xf numFmtId="171" fontId="43" fillId="0" borderId="0" xfId="0" applyNumberFormat="1" applyFont="1" applyAlignment="1">
      <alignment vertical="center"/>
    </xf>
    <xf numFmtId="164" fontId="10" fillId="0" borderId="20" xfId="3" applyNumberFormat="1" applyFont="1" applyFill="1" applyBorder="1" applyAlignment="1">
      <alignment horizontal="right" vertical="center"/>
    </xf>
    <xf numFmtId="168" fontId="10" fillId="0" borderId="32" xfId="3" applyNumberFormat="1" applyFont="1" applyBorder="1" applyAlignment="1">
      <alignment vertical="center"/>
    </xf>
    <xf numFmtId="171" fontId="43" fillId="0" borderId="79" xfId="0" applyNumberFormat="1" applyFont="1" applyBorder="1" applyAlignment="1">
      <alignment vertical="center"/>
    </xf>
    <xf numFmtId="164" fontId="10" fillId="0" borderId="34" xfId="3" applyNumberFormat="1" applyFont="1" applyFill="1" applyBorder="1" applyAlignment="1">
      <alignment horizontal="right" vertical="center"/>
    </xf>
    <xf numFmtId="168" fontId="10" fillId="0" borderId="25" xfId="3" applyNumberFormat="1" applyFont="1" applyBorder="1" applyAlignment="1">
      <alignment vertical="center"/>
    </xf>
    <xf numFmtId="0" fontId="4" fillId="2" borderId="18" xfId="1" applyFont="1" applyFill="1" applyBorder="1" applyAlignment="1">
      <alignment vertical="center"/>
    </xf>
    <xf numFmtId="168" fontId="10" fillId="0" borderId="86" xfId="3" applyNumberFormat="1" applyFont="1" applyBorder="1" applyAlignment="1">
      <alignment vertical="center"/>
    </xf>
    <xf numFmtId="0" fontId="4" fillId="2" borderId="88" xfId="1" applyFont="1" applyFill="1" applyBorder="1" applyAlignment="1">
      <alignment vertical="center"/>
    </xf>
    <xf numFmtId="168" fontId="4" fillId="0" borderId="20" xfId="3" applyNumberFormat="1" applyFont="1" applyBorder="1" applyAlignment="1">
      <alignment vertical="center"/>
    </xf>
    <xf numFmtId="168" fontId="10" fillId="2" borderId="23" xfId="1" applyNumberFormat="1" applyFont="1" applyFill="1" applyBorder="1" applyAlignment="1">
      <alignment vertical="center"/>
    </xf>
    <xf numFmtId="168" fontId="10" fillId="0" borderId="20" xfId="3" applyNumberFormat="1" applyFont="1" applyBorder="1" applyAlignment="1">
      <alignment vertical="center"/>
    </xf>
    <xf numFmtId="44" fontId="10" fillId="0" borderId="20" xfId="5" applyNumberFormat="1" applyFont="1" applyBorder="1" applyAlignment="1">
      <alignment vertical="center"/>
    </xf>
    <xf numFmtId="44" fontId="10" fillId="0" borderId="34" xfId="5" applyNumberFormat="1" applyFont="1" applyBorder="1" applyAlignment="1">
      <alignment vertical="center"/>
    </xf>
    <xf numFmtId="168" fontId="10" fillId="0" borderId="83" xfId="3" applyNumberFormat="1" applyFont="1" applyBorder="1" applyAlignment="1">
      <alignment vertical="center"/>
    </xf>
    <xf numFmtId="168" fontId="10" fillId="0" borderId="84" xfId="3" applyNumberFormat="1" applyFont="1" applyBorder="1" applyAlignment="1">
      <alignment vertical="center"/>
    </xf>
    <xf numFmtId="44" fontId="10" fillId="0" borderId="64" xfId="5" applyNumberFormat="1" applyFont="1" applyBorder="1" applyAlignment="1">
      <alignment vertical="center"/>
    </xf>
    <xf numFmtId="44" fontId="4" fillId="0" borderId="20" xfId="3" applyFont="1" applyBorder="1" applyAlignment="1">
      <alignment vertical="center"/>
    </xf>
    <xf numFmtId="168" fontId="10" fillId="0" borderId="20" xfId="1" applyNumberFormat="1" applyFont="1" applyBorder="1" applyAlignment="1">
      <alignment horizontal="right" vertical="center"/>
    </xf>
    <xf numFmtId="165" fontId="10" fillId="6" borderId="20" xfId="1" applyNumberFormat="1" applyFont="1" applyFill="1" applyBorder="1" applyAlignment="1">
      <alignment vertical="center"/>
    </xf>
    <xf numFmtId="168" fontId="10" fillId="4" borderId="23" xfId="1" applyNumberFormat="1" applyFont="1" applyFill="1" applyBorder="1" applyAlignment="1">
      <alignment vertical="center"/>
    </xf>
    <xf numFmtId="0" fontId="10" fillId="4" borderId="23" xfId="1" applyFont="1" applyFill="1" applyBorder="1" applyAlignment="1">
      <alignment vertical="center"/>
    </xf>
    <xf numFmtId="168" fontId="10" fillId="0" borderId="20" xfId="3" applyNumberFormat="1" applyFont="1" applyBorder="1" applyAlignment="1">
      <alignment horizontal="right" vertical="center"/>
    </xf>
    <xf numFmtId="0" fontId="10" fillId="6" borderId="20" xfId="1" applyFont="1" applyFill="1" applyBorder="1" applyAlignment="1">
      <alignment vertical="center"/>
    </xf>
    <xf numFmtId="165" fontId="10" fillId="0" borderId="53" xfId="0" applyNumberFormat="1" applyFont="1" applyBorder="1" applyAlignment="1">
      <alignment vertical="center"/>
    </xf>
    <xf numFmtId="0" fontId="10" fillId="6" borderId="65" xfId="1" applyFont="1" applyFill="1" applyBorder="1" applyAlignment="1">
      <alignment vertical="center"/>
    </xf>
    <xf numFmtId="168" fontId="4" fillId="2" borderId="23" xfId="1" applyNumberFormat="1" applyFont="1" applyFill="1" applyBorder="1" applyAlignment="1">
      <alignment horizontal="center" vertical="center" wrapText="1"/>
    </xf>
    <xf numFmtId="168" fontId="4" fillId="2" borderId="51" xfId="1" applyNumberFormat="1" applyFont="1" applyFill="1" applyBorder="1" applyAlignment="1">
      <alignment horizontal="center" vertical="center" wrapText="1"/>
    </xf>
    <xf numFmtId="0" fontId="4" fillId="2" borderId="23" xfId="1" applyFont="1" applyFill="1" applyBorder="1" applyAlignment="1">
      <alignment horizontal="center" vertical="center" wrapText="1"/>
    </xf>
    <xf numFmtId="168" fontId="4" fillId="10" borderId="20" xfId="1" applyNumberFormat="1" applyFont="1" applyFill="1" applyBorder="1" applyAlignment="1">
      <alignment horizontal="center" vertical="center" wrapText="1"/>
    </xf>
    <xf numFmtId="165" fontId="4" fillId="4" borderId="20" xfId="1" applyNumberFormat="1" applyFont="1" applyFill="1" applyBorder="1" applyAlignment="1">
      <alignment vertical="center" wrapText="1"/>
    </xf>
    <xf numFmtId="168" fontId="4" fillId="0" borderId="85" xfId="1" applyNumberFormat="1" applyFont="1" applyBorder="1" applyAlignment="1">
      <alignment horizontal="center" vertical="center" wrapText="1"/>
    </xf>
    <xf numFmtId="168" fontId="4" fillId="10" borderId="85" xfId="1" applyNumberFormat="1" applyFont="1" applyFill="1" applyBorder="1" applyAlignment="1">
      <alignment horizontal="center" vertical="center" wrapText="1"/>
    </xf>
    <xf numFmtId="165" fontId="4" fillId="4" borderId="23" xfId="1" applyNumberFormat="1" applyFont="1" applyFill="1" applyBorder="1" applyAlignment="1">
      <alignment vertical="center" wrapText="1"/>
    </xf>
    <xf numFmtId="166" fontId="25" fillId="6" borderId="26" xfId="1" applyNumberFormat="1" applyFont="1" applyFill="1" applyBorder="1"/>
    <xf numFmtId="165" fontId="0" fillId="0" borderId="0" xfId="0" applyNumberFormat="1"/>
    <xf numFmtId="0" fontId="46" fillId="0" borderId="0" xfId="0" applyFont="1"/>
    <xf numFmtId="0" fontId="0" fillId="0" borderId="82" xfId="0" applyBorder="1"/>
    <xf numFmtId="0" fontId="3" fillId="0" borderId="82" xfId="0" applyFont="1" applyBorder="1" applyAlignment="1">
      <alignment vertical="top" wrapText="1"/>
    </xf>
    <xf numFmtId="0" fontId="3" fillId="0" borderId="0" xfId="0" applyFont="1" applyAlignment="1">
      <alignment vertical="top" wrapText="1"/>
    </xf>
    <xf numFmtId="0" fontId="48" fillId="0" borderId="55" xfId="0" applyFont="1" applyBorder="1"/>
    <xf numFmtId="0" fontId="3" fillId="0" borderId="90" xfId="0" applyFont="1" applyBorder="1" applyAlignment="1">
      <alignment vertical="top" wrapText="1"/>
    </xf>
    <xf numFmtId="0" fontId="48" fillId="0" borderId="63" xfId="0" applyFont="1" applyBorder="1"/>
    <xf numFmtId="0" fontId="3" fillId="0" borderId="62" xfId="0" applyFont="1" applyBorder="1" applyAlignment="1">
      <alignment vertical="top" wrapText="1"/>
    </xf>
    <xf numFmtId="0" fontId="0" fillId="0" borderId="90" xfId="0" applyBorder="1"/>
    <xf numFmtId="0" fontId="0" fillId="0" borderId="91" xfId="0" applyBorder="1"/>
    <xf numFmtId="0" fontId="0" fillId="0" borderId="89" xfId="0" applyBorder="1"/>
    <xf numFmtId="0" fontId="0" fillId="0" borderId="92" xfId="0" applyBorder="1"/>
    <xf numFmtId="0" fontId="46" fillId="10" borderId="56" xfId="0" applyFont="1" applyFill="1" applyBorder="1"/>
    <xf numFmtId="0" fontId="0" fillId="10" borderId="57" xfId="0" applyFill="1" applyBorder="1"/>
    <xf numFmtId="0" fontId="0" fillId="10" borderId="58" xfId="0" applyFill="1" applyBorder="1"/>
    <xf numFmtId="0" fontId="3" fillId="17" borderId="55" xfId="0" applyFont="1" applyFill="1" applyBorder="1" applyAlignment="1">
      <alignment vertical="center"/>
    </xf>
    <xf numFmtId="0" fontId="0" fillId="17" borderId="82" xfId="0" applyFill="1" applyBorder="1"/>
    <xf numFmtId="0" fontId="0" fillId="17" borderId="90" xfId="0" applyFill="1" applyBorder="1"/>
    <xf numFmtId="0" fontId="49" fillId="0" borderId="0" xfId="0" applyFont="1"/>
    <xf numFmtId="0" fontId="0" fillId="0" borderId="55" xfId="0" applyBorder="1"/>
    <xf numFmtId="0" fontId="0" fillId="19" borderId="63" xfId="0" applyFill="1" applyBorder="1"/>
    <xf numFmtId="0" fontId="0" fillId="19" borderId="0" xfId="0" applyFill="1"/>
    <xf numFmtId="0" fontId="0" fillId="19" borderId="62" xfId="0" applyFill="1" applyBorder="1"/>
    <xf numFmtId="0" fontId="0" fillId="18" borderId="56" xfId="0" applyFill="1" applyBorder="1"/>
    <xf numFmtId="0" fontId="0" fillId="18" borderId="57" xfId="0" applyFill="1" applyBorder="1"/>
    <xf numFmtId="0" fontId="0" fillId="18" borderId="58" xfId="0" applyFill="1" applyBorder="1"/>
    <xf numFmtId="0" fontId="0" fillId="0" borderId="63" xfId="0" applyBorder="1"/>
    <xf numFmtId="0" fontId="0" fillId="0" borderId="62" xfId="0" applyBorder="1"/>
    <xf numFmtId="0" fontId="0" fillId="20" borderId="56" xfId="0" applyFill="1" applyBorder="1"/>
    <xf numFmtId="0" fontId="0" fillId="20" borderId="57" xfId="0" applyFill="1" applyBorder="1"/>
    <xf numFmtId="0" fontId="0" fillId="20" borderId="58" xfId="0" applyFill="1" applyBorder="1"/>
    <xf numFmtId="172" fontId="3" fillId="0" borderId="3" xfId="1" applyNumberFormat="1" applyBorder="1"/>
    <xf numFmtId="172" fontId="3" fillId="0" borderId="5" xfId="1" applyNumberFormat="1" applyBorder="1"/>
    <xf numFmtId="172" fontId="3" fillId="0" borderId="5" xfId="3" applyNumberFormat="1" applyFont="1" applyBorder="1"/>
    <xf numFmtId="0" fontId="5" fillId="2" borderId="4" xfId="1" applyFont="1" applyFill="1" applyBorder="1"/>
    <xf numFmtId="166" fontId="3" fillId="0" borderId="93" xfId="1" applyNumberFormat="1" applyBorder="1"/>
    <xf numFmtId="166" fontId="3" fillId="0" borderId="94" xfId="1" applyNumberFormat="1" applyBorder="1"/>
    <xf numFmtId="166" fontId="3" fillId="0" borderId="95" xfId="1" applyNumberFormat="1" applyBorder="1"/>
    <xf numFmtId="166" fontId="28" fillId="0" borderId="96" xfId="1" applyNumberFormat="1" applyFont="1" applyBorder="1"/>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15" fillId="0" borderId="18" xfId="0" applyFont="1" applyBorder="1" applyAlignment="1">
      <alignment horizontal="left" vertical="center"/>
    </xf>
    <xf numFmtId="0" fontId="11" fillId="0" borderId="7" xfId="1" applyFont="1" applyBorder="1" applyAlignment="1">
      <alignment horizontal="center"/>
    </xf>
    <xf numFmtId="0" fontId="11" fillId="0" borderId="8" xfId="1" applyFont="1" applyBorder="1" applyAlignment="1">
      <alignment horizontal="center"/>
    </xf>
    <xf numFmtId="0" fontId="11" fillId="0" borderId="9" xfId="1" applyFont="1" applyBorder="1" applyAlignment="1">
      <alignment horizontal="center"/>
    </xf>
    <xf numFmtId="0" fontId="12" fillId="0" borderId="10" xfId="2" applyFont="1" applyBorder="1" applyAlignment="1">
      <alignment horizontal="center"/>
    </xf>
    <xf numFmtId="0" fontId="12" fillId="0" borderId="0" xfId="2" applyFont="1" applyAlignment="1">
      <alignment horizontal="center"/>
    </xf>
    <xf numFmtId="0" fontId="13" fillId="0" borderId="0" xfId="2" applyFont="1" applyAlignment="1">
      <alignment horizontal="center"/>
    </xf>
    <xf numFmtId="0" fontId="13" fillId="0" borderId="11" xfId="2" applyFont="1" applyBorder="1" applyAlignment="1">
      <alignment horizontal="center"/>
    </xf>
    <xf numFmtId="0" fontId="11" fillId="0" borderId="15" xfId="1" applyFont="1" applyBorder="1" applyAlignment="1">
      <alignment horizontal="center"/>
    </xf>
    <xf numFmtId="0" fontId="11" fillId="0" borderId="28" xfId="1" applyFont="1" applyBorder="1" applyAlignment="1">
      <alignment horizontal="center"/>
    </xf>
    <xf numFmtId="0" fontId="11" fillId="0" borderId="29" xfId="1" applyFont="1" applyBorder="1" applyAlignment="1">
      <alignment horizontal="center"/>
    </xf>
    <xf numFmtId="0" fontId="15" fillId="0" borderId="19" xfId="2" applyFont="1" applyBorder="1" applyAlignment="1">
      <alignment vertical="center" wrapText="1"/>
    </xf>
    <xf numFmtId="0" fontId="17" fillId="0" borderId="19" xfId="2" applyFont="1" applyBorder="1" applyAlignment="1">
      <alignment vertical="center" wrapText="1"/>
    </xf>
    <xf numFmtId="0" fontId="15" fillId="0" borderId="20" xfId="2" applyFont="1" applyBorder="1" applyAlignment="1">
      <alignment vertical="center" wrapText="1"/>
    </xf>
    <xf numFmtId="0" fontId="14" fillId="7" borderId="30" xfId="1" applyFont="1" applyFill="1" applyBorder="1" applyAlignment="1">
      <alignment horizontal="left" vertical="center" wrapText="1"/>
    </xf>
    <xf numFmtId="0" fontId="14" fillId="7" borderId="21" xfId="1" applyFont="1" applyFill="1" applyBorder="1" applyAlignment="1">
      <alignment horizontal="left" vertical="center" wrapText="1"/>
    </xf>
    <xf numFmtId="0" fontId="17" fillId="0" borderId="19" xfId="0" applyFont="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18" xfId="0" applyFont="1" applyBorder="1" applyAlignment="1">
      <alignment horizontal="center" vertical="center"/>
    </xf>
    <xf numFmtId="0" fontId="15" fillId="0" borderId="0" xfId="2" applyFont="1" applyAlignment="1">
      <alignment horizontal="left" wrapText="1"/>
    </xf>
    <xf numFmtId="0" fontId="14" fillId="7" borderId="35" xfId="0" applyFont="1" applyFill="1" applyBorder="1" applyAlignment="1">
      <alignment horizontal="left" vertical="center"/>
    </xf>
    <xf numFmtId="0" fontId="14" fillId="7" borderId="36" xfId="0" applyFont="1" applyFill="1" applyBorder="1" applyAlignment="1">
      <alignment horizontal="left" vertical="center"/>
    </xf>
    <xf numFmtId="0" fontId="14" fillId="7" borderId="37" xfId="0" applyFont="1" applyFill="1" applyBorder="1" applyAlignment="1">
      <alignment horizontal="left" vertical="center"/>
    </xf>
    <xf numFmtId="0" fontId="15" fillId="0" borderId="32" xfId="0" applyFont="1" applyBorder="1" applyAlignment="1">
      <alignment horizontal="left" vertical="center"/>
    </xf>
    <xf numFmtId="0" fontId="15" fillId="0" borderId="33" xfId="0" applyFont="1" applyBorder="1" applyAlignment="1">
      <alignment horizontal="left" vertical="center"/>
    </xf>
    <xf numFmtId="0" fontId="15" fillId="0" borderId="34" xfId="0" applyFont="1" applyBorder="1" applyAlignment="1">
      <alignment horizontal="left" vertical="center"/>
    </xf>
    <xf numFmtId="0" fontId="37"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18" xfId="0" applyFont="1" applyBorder="1" applyAlignment="1">
      <alignment horizontal="left" vertical="center" wrapText="1"/>
    </xf>
    <xf numFmtId="0" fontId="17" fillId="0" borderId="25" xfId="2" applyFont="1" applyBorder="1" applyAlignment="1">
      <alignment horizontal="left" vertical="center" wrapText="1"/>
    </xf>
    <xf numFmtId="0" fontId="17" fillId="0" borderId="26" xfId="2" applyFont="1" applyBorder="1" applyAlignment="1">
      <alignment horizontal="left" vertical="center" wrapText="1"/>
    </xf>
    <xf numFmtId="0" fontId="17" fillId="0" borderId="18" xfId="2" applyFont="1" applyBorder="1" applyAlignment="1">
      <alignment horizontal="left" vertical="center" wrapText="1"/>
    </xf>
    <xf numFmtId="0" fontId="17" fillId="0" borderId="25" xfId="0" applyFont="1" applyBorder="1" applyAlignment="1">
      <alignment horizontal="left" vertical="center" wrapText="1"/>
    </xf>
    <xf numFmtId="0" fontId="17" fillId="0" borderId="26" xfId="0" applyFont="1" applyBorder="1" applyAlignment="1">
      <alignment horizontal="left" vertical="center" wrapText="1"/>
    </xf>
    <xf numFmtId="0" fontId="17" fillId="0" borderId="18" xfId="0" applyFont="1" applyBorder="1" applyAlignment="1">
      <alignment horizontal="left" vertical="center" wrapText="1"/>
    </xf>
    <xf numFmtId="0" fontId="15" fillId="0" borderId="25" xfId="2" applyFont="1" applyBorder="1" applyAlignment="1">
      <alignment horizontal="left" vertical="center" wrapText="1"/>
    </xf>
    <xf numFmtId="0" fontId="15" fillId="0" borderId="26" xfId="2" applyFont="1" applyBorder="1" applyAlignment="1">
      <alignment horizontal="left" vertical="center" wrapText="1"/>
    </xf>
    <xf numFmtId="0" fontId="15" fillId="0" borderId="18" xfId="2" applyFont="1" applyBorder="1" applyAlignment="1">
      <alignment horizontal="left" vertical="center" wrapText="1"/>
    </xf>
    <xf numFmtId="0" fontId="40" fillId="0" borderId="25" xfId="2" applyFont="1" applyBorder="1" applyAlignment="1">
      <alignment horizontal="left" vertical="center" wrapText="1"/>
    </xf>
    <xf numFmtId="0" fontId="15" fillId="0" borderId="56" xfId="0" applyFont="1" applyBorder="1" applyAlignment="1">
      <alignment horizontal="left"/>
    </xf>
    <xf numFmtId="0" fontId="15" fillId="0" borderId="57" xfId="0" applyFont="1" applyBorder="1" applyAlignment="1">
      <alignment horizontal="left"/>
    </xf>
    <xf numFmtId="0" fontId="15" fillId="0" borderId="58" xfId="0" applyFont="1" applyBorder="1" applyAlignment="1">
      <alignment horizontal="left"/>
    </xf>
    <xf numFmtId="0" fontId="15" fillId="0" borderId="72" xfId="2" applyFont="1" applyBorder="1" applyAlignment="1">
      <alignment horizontal="left" vertical="center" wrapText="1"/>
    </xf>
    <xf numFmtId="0" fontId="15" fillId="0" borderId="73" xfId="2" applyFont="1" applyBorder="1" applyAlignment="1">
      <alignment horizontal="left" vertical="center" wrapText="1"/>
    </xf>
    <xf numFmtId="0" fontId="15" fillId="0" borderId="74" xfId="2" applyFont="1" applyBorder="1" applyAlignment="1">
      <alignment horizontal="left" vertical="center" wrapText="1"/>
    </xf>
    <xf numFmtId="0" fontId="17" fillId="0" borderId="76" xfId="0" applyFont="1" applyBorder="1" applyAlignment="1">
      <alignment horizontal="left" vertical="center" wrapText="1"/>
    </xf>
    <xf numFmtId="0" fontId="17" fillId="0" borderId="66" xfId="0" applyFont="1" applyBorder="1" applyAlignment="1">
      <alignment horizontal="left" vertical="center" wrapText="1"/>
    </xf>
    <xf numFmtId="0" fontId="15" fillId="0" borderId="75" xfId="2" applyFont="1" applyBorder="1" applyAlignment="1">
      <alignment horizontal="left" vertical="center" wrapText="1"/>
    </xf>
    <xf numFmtId="0" fontId="15" fillId="0" borderId="70" xfId="2" applyFont="1" applyBorder="1" applyAlignment="1">
      <alignment horizontal="left" vertical="center" wrapText="1"/>
    </xf>
    <xf numFmtId="0" fontId="15" fillId="0" borderId="71" xfId="2" applyFont="1" applyBorder="1" applyAlignment="1">
      <alignment horizontal="left" vertical="center" wrapText="1"/>
    </xf>
    <xf numFmtId="0" fontId="30" fillId="0" borderId="54" xfId="0" applyFont="1" applyBorder="1" applyAlignment="1">
      <alignment horizontal="left" vertical="center" wrapText="1"/>
    </xf>
    <xf numFmtId="0" fontId="30" fillId="0" borderId="0" xfId="0" applyFont="1" applyAlignment="1">
      <alignment horizontal="left" vertical="center" wrapText="1"/>
    </xf>
    <xf numFmtId="0" fontId="15" fillId="0" borderId="67" xfId="2" applyFont="1" applyBorder="1" applyAlignment="1">
      <alignment horizontal="left" vertical="center" wrapText="1"/>
    </xf>
    <xf numFmtId="0" fontId="15" fillId="0" borderId="8" xfId="2" applyFont="1" applyBorder="1" applyAlignment="1">
      <alignment horizontal="left" vertical="center" wrapText="1"/>
    </xf>
    <xf numFmtId="0" fontId="15" fillId="0" borderId="68" xfId="2" applyFont="1" applyBorder="1" applyAlignment="1">
      <alignment horizontal="left" vertical="center" wrapText="1"/>
    </xf>
    <xf numFmtId="0" fontId="15" fillId="0" borderId="77" xfId="2" applyFont="1" applyBorder="1" applyAlignment="1">
      <alignment horizontal="left" vertical="center" wrapText="1"/>
    </xf>
    <xf numFmtId="0" fontId="15" fillId="0" borderId="57" xfId="2" applyFont="1" applyBorder="1" applyAlignment="1">
      <alignment horizontal="left" vertical="center" wrapText="1"/>
    </xf>
    <xf numFmtId="0" fontId="15" fillId="0" borderId="78" xfId="2" applyFont="1" applyBorder="1" applyAlignment="1">
      <alignment horizontal="left" vertical="center" wrapText="1"/>
    </xf>
    <xf numFmtId="0" fontId="17" fillId="0" borderId="76" xfId="2" applyFont="1" applyBorder="1" applyAlignment="1">
      <alignment horizontal="left" vertical="center" wrapText="1"/>
    </xf>
    <xf numFmtId="0" fontId="17" fillId="0" borderId="66" xfId="2" applyFont="1" applyBorder="1" applyAlignment="1">
      <alignment horizontal="left" vertical="center" wrapText="1"/>
    </xf>
    <xf numFmtId="0" fontId="17" fillId="0" borderId="75" xfId="0" applyFont="1" applyBorder="1" applyAlignment="1">
      <alignment horizontal="left" vertical="center" wrapText="1"/>
    </xf>
    <xf numFmtId="0" fontId="17" fillId="0" borderId="70" xfId="0" applyFont="1" applyBorder="1" applyAlignment="1">
      <alignment horizontal="left" vertical="center" wrapText="1"/>
    </xf>
    <xf numFmtId="0" fontId="17" fillId="0" borderId="71" xfId="0" applyFont="1" applyBorder="1" applyAlignment="1">
      <alignment horizontal="left" vertical="center" wrapText="1"/>
    </xf>
    <xf numFmtId="0" fontId="17" fillId="0" borderId="69" xfId="2" applyFont="1" applyBorder="1" applyAlignment="1">
      <alignment horizontal="left" vertical="center" wrapText="1"/>
    </xf>
    <xf numFmtId="0" fontId="17" fillId="0" borderId="70" xfId="2" applyFont="1" applyBorder="1" applyAlignment="1">
      <alignment horizontal="left" vertical="center" wrapText="1"/>
    </xf>
    <xf numFmtId="0" fontId="17" fillId="0" borderId="71" xfId="2" applyFont="1" applyBorder="1" applyAlignment="1">
      <alignment horizontal="left" vertical="center" wrapText="1"/>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2" fillId="0" borderId="17" xfId="2" applyFont="1" applyBorder="1" applyAlignment="1">
      <alignment horizontal="center"/>
    </xf>
    <xf numFmtId="0" fontId="12" fillId="0" borderId="26" xfId="2" applyFont="1" applyBorder="1" applyAlignment="1">
      <alignment horizontal="center"/>
    </xf>
    <xf numFmtId="0" fontId="12" fillId="0" borderId="41" xfId="2" applyFont="1" applyBorder="1" applyAlignment="1">
      <alignment horizontal="center"/>
    </xf>
    <xf numFmtId="0" fontId="14" fillId="7" borderId="35" xfId="1" applyFont="1" applyFill="1" applyBorder="1" applyAlignment="1">
      <alignment horizontal="left" vertical="center" wrapText="1"/>
    </xf>
    <xf numFmtId="0" fontId="14" fillId="7" borderId="36" xfId="1" applyFont="1" applyFill="1" applyBorder="1" applyAlignment="1">
      <alignment horizontal="left" vertical="center" wrapText="1"/>
    </xf>
    <xf numFmtId="0" fontId="14" fillId="7" borderId="81" xfId="1" applyFont="1" applyFill="1" applyBorder="1" applyAlignment="1">
      <alignment horizontal="left" vertical="center" wrapText="1"/>
    </xf>
    <xf numFmtId="0" fontId="30" fillId="0" borderId="0" xfId="2" applyFont="1" applyAlignment="1">
      <alignment horizontal="left" wrapText="1"/>
    </xf>
    <xf numFmtId="0" fontId="34" fillId="0" borderId="25" xfId="0" applyFont="1" applyBorder="1" applyAlignment="1">
      <alignment horizontal="left" vertical="center" wrapText="1"/>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7" fillId="0" borderId="10" xfId="2" applyFont="1" applyBorder="1" applyAlignment="1">
      <alignment horizontal="center" vertical="center"/>
    </xf>
    <xf numFmtId="0" fontId="7" fillId="0" borderId="0" xfId="2" applyFont="1" applyAlignment="1">
      <alignment horizontal="center" vertical="center"/>
    </xf>
    <xf numFmtId="0" fontId="42" fillId="0" borderId="0" xfId="2" applyFont="1" applyAlignment="1">
      <alignment horizontal="center" vertical="center"/>
    </xf>
    <xf numFmtId="0" fontId="42" fillId="0" borderId="11" xfId="2" applyFont="1" applyBorder="1" applyAlignment="1">
      <alignment horizontal="center" vertical="center"/>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15" fillId="0" borderId="25" xfId="0" applyFont="1" applyBorder="1" applyAlignment="1">
      <alignment horizontal="left" vertical="center" wrapText="1"/>
    </xf>
    <xf numFmtId="0" fontId="15" fillId="0" borderId="32" xfId="0" applyFont="1" applyBorder="1"/>
    <xf numFmtId="0" fontId="15" fillId="0" borderId="33" xfId="0" applyFont="1" applyBorder="1"/>
    <xf numFmtId="0" fontId="15" fillId="0" borderId="80" xfId="0" applyFont="1" applyBorder="1"/>
    <xf numFmtId="0" fontId="15" fillId="0" borderId="25" xfId="0" applyFont="1" applyBorder="1"/>
    <xf numFmtId="0" fontId="15" fillId="0" borderId="26" xfId="0" applyFont="1" applyBorder="1"/>
    <xf numFmtId="0" fontId="15" fillId="0" borderId="66" xfId="0" applyFont="1" applyBorder="1"/>
    <xf numFmtId="0" fontId="15" fillId="0" borderId="25" xfId="0" applyFont="1" applyBorder="1" applyAlignment="1">
      <alignment wrapText="1"/>
    </xf>
    <xf numFmtId="0" fontId="15" fillId="0" borderId="26" xfId="0" applyFont="1" applyBorder="1" applyAlignment="1">
      <alignment wrapText="1"/>
    </xf>
    <xf numFmtId="0" fontId="15" fillId="0" borderId="66" xfId="0" applyFont="1" applyBorder="1" applyAlignment="1">
      <alignment wrapText="1"/>
    </xf>
    <xf numFmtId="0" fontId="4" fillId="0" borderId="7" xfId="1" applyFont="1" applyBorder="1" applyAlignment="1">
      <alignment horizontal="center"/>
    </xf>
    <xf numFmtId="0" fontId="4" fillId="0" borderId="8" xfId="1" applyFont="1" applyBorder="1" applyAlignment="1">
      <alignment horizontal="center"/>
    </xf>
    <xf numFmtId="0" fontId="4" fillId="0" borderId="9" xfId="1" applyFont="1" applyBorder="1" applyAlignment="1">
      <alignment horizontal="center"/>
    </xf>
    <xf numFmtId="0" fontId="7" fillId="0" borderId="10" xfId="2" applyFont="1" applyBorder="1" applyAlignment="1">
      <alignment horizontal="center"/>
    </xf>
    <xf numFmtId="0" fontId="7" fillId="0" borderId="0" xfId="2" applyFont="1" applyAlignment="1">
      <alignment horizontal="center"/>
    </xf>
    <xf numFmtId="0" fontId="8" fillId="0" borderId="0" xfId="2" applyFont="1" applyAlignment="1">
      <alignment horizontal="center"/>
    </xf>
    <xf numFmtId="0" fontId="8" fillId="0" borderId="11" xfId="2" applyFont="1" applyBorder="1" applyAlignment="1">
      <alignment horizontal="center"/>
    </xf>
    <xf numFmtId="0" fontId="4" fillId="0" borderId="12" xfId="1" applyFont="1" applyBorder="1" applyAlignment="1">
      <alignment horizontal="center"/>
    </xf>
    <xf numFmtId="0" fontId="4" fillId="0" borderId="1" xfId="1" applyFont="1" applyBorder="1" applyAlignment="1">
      <alignment horizontal="center"/>
    </xf>
    <xf numFmtId="0" fontId="4" fillId="0" borderId="13" xfId="1" applyFont="1" applyBorder="1" applyAlignment="1">
      <alignment horizontal="center"/>
    </xf>
    <xf numFmtId="0" fontId="0" fillId="0" borderId="55" xfId="0" applyBorder="1" applyAlignment="1">
      <alignment horizontal="left" wrapText="1"/>
    </xf>
    <xf numFmtId="0" fontId="0" fillId="0" borderId="82" xfId="0" applyBorder="1" applyAlignment="1">
      <alignment horizontal="left" wrapText="1"/>
    </xf>
    <xf numFmtId="0" fontId="0" fillId="0" borderId="90" xfId="0" applyBorder="1" applyAlignment="1">
      <alignment horizontal="left" wrapText="1"/>
    </xf>
    <xf numFmtId="0" fontId="0" fillId="0" borderId="63" xfId="0" applyBorder="1" applyAlignment="1">
      <alignment horizontal="left" wrapText="1"/>
    </xf>
    <xf numFmtId="0" fontId="0" fillId="0" borderId="0" xfId="0" applyAlignment="1">
      <alignment horizontal="left" wrapText="1"/>
    </xf>
    <xf numFmtId="0" fontId="0" fillId="0" borderId="62" xfId="0" applyBorder="1" applyAlignment="1">
      <alignment horizontal="left" wrapText="1"/>
    </xf>
    <xf numFmtId="0" fontId="47" fillId="0" borderId="91" xfId="0" applyFont="1" applyBorder="1" applyAlignment="1">
      <alignment wrapText="1"/>
    </xf>
    <xf numFmtId="0" fontId="47" fillId="0" borderId="89" xfId="0" applyFont="1" applyBorder="1" applyAlignment="1">
      <alignment wrapText="1"/>
    </xf>
    <xf numFmtId="0" fontId="47" fillId="0" borderId="92" xfId="0" applyFont="1" applyBorder="1" applyAlignment="1">
      <alignment wrapText="1"/>
    </xf>
    <xf numFmtId="0" fontId="14" fillId="0" borderId="7" xfId="1" applyFont="1" applyBorder="1" applyAlignment="1">
      <alignment horizontal="center" vertical="center" wrapText="1"/>
    </xf>
    <xf numFmtId="0" fontId="14" fillId="0" borderId="14" xfId="1" applyFont="1" applyBorder="1" applyAlignment="1">
      <alignment horizontal="center" vertical="center" wrapText="1"/>
    </xf>
    <xf numFmtId="0" fontId="41" fillId="0" borderId="17" xfId="2" applyFont="1" applyBorder="1" applyAlignment="1">
      <alignment horizontal="center"/>
    </xf>
    <xf numFmtId="0" fontId="41" fillId="0" borderId="18" xfId="2" applyFont="1" applyBorder="1" applyAlignment="1">
      <alignment horizontal="center"/>
    </xf>
    <xf numFmtId="0" fontId="14" fillId="0" borderId="15" xfId="1" applyFont="1" applyBorder="1" applyAlignment="1">
      <alignment horizontal="center"/>
    </xf>
    <xf numFmtId="0" fontId="14" fillId="0" borderId="16" xfId="1" applyFont="1" applyBorder="1" applyAlignment="1">
      <alignment horizontal="center"/>
    </xf>
    <xf numFmtId="0" fontId="4" fillId="0" borderId="38" xfId="1" applyFont="1" applyBorder="1" applyAlignment="1">
      <alignment horizontal="center"/>
    </xf>
    <xf numFmtId="0" fontId="4" fillId="0" borderId="39" xfId="1" applyFont="1" applyBorder="1" applyAlignment="1">
      <alignment horizontal="center"/>
    </xf>
    <xf numFmtId="0" fontId="4" fillId="0" borderId="45" xfId="1" applyFont="1" applyBorder="1" applyAlignment="1">
      <alignment horizontal="center"/>
    </xf>
    <xf numFmtId="0" fontId="7" fillId="0" borderId="11" xfId="2" applyFont="1" applyBorder="1" applyAlignment="1">
      <alignment horizontal="center"/>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6" borderId="35" xfId="1" applyFont="1" applyFill="1" applyBorder="1" applyAlignment="1">
      <alignment horizontal="center"/>
    </xf>
    <xf numFmtId="0" fontId="4" fillId="6" borderId="36" xfId="1" applyFont="1" applyFill="1" applyBorder="1" applyAlignment="1">
      <alignment horizontal="center"/>
    </xf>
    <xf numFmtId="0" fontId="4" fillId="6" borderId="37" xfId="1" applyFont="1" applyFill="1" applyBorder="1" applyAlignment="1">
      <alignment horizontal="center"/>
    </xf>
    <xf numFmtId="166" fontId="3" fillId="0" borderId="17" xfId="7" applyNumberFormat="1" applyFont="1" applyBorder="1" applyAlignment="1">
      <alignment horizontal="center"/>
    </xf>
    <xf numFmtId="166" fontId="3" fillId="0" borderId="41" xfId="7" applyNumberFormat="1" applyFont="1" applyBorder="1" applyAlignment="1">
      <alignment horizontal="center"/>
    </xf>
    <xf numFmtId="0" fontId="5" fillId="2" borderId="38" xfId="1" applyFont="1" applyFill="1" applyBorder="1" applyAlignment="1">
      <alignment horizontal="center" wrapText="1"/>
    </xf>
    <xf numFmtId="0" fontId="5" fillId="2" borderId="45" xfId="1" applyFont="1" applyFill="1" applyBorder="1" applyAlignment="1">
      <alignment horizontal="center" wrapText="1"/>
    </xf>
    <xf numFmtId="166" fontId="3" fillId="0" borderId="7" xfId="7" applyNumberFormat="1" applyFont="1" applyBorder="1" applyAlignment="1">
      <alignment horizontal="center"/>
    </xf>
    <xf numFmtId="166" fontId="3" fillId="0" borderId="9" xfId="7" applyNumberFormat="1" applyFont="1" applyBorder="1" applyAlignment="1">
      <alignment horizontal="center"/>
    </xf>
    <xf numFmtId="0" fontId="7" fillId="0" borderId="38" xfId="2" applyFont="1" applyBorder="1" applyAlignment="1">
      <alignment horizontal="center"/>
    </xf>
    <xf numFmtId="0" fontId="7" fillId="0" borderId="39" xfId="2" applyFont="1" applyBorder="1" applyAlignment="1">
      <alignment horizontal="center"/>
    </xf>
    <xf numFmtId="0" fontId="7" fillId="0" borderId="45" xfId="2" applyFont="1" applyBorder="1" applyAlignment="1">
      <alignment horizontal="center"/>
    </xf>
    <xf numFmtId="166" fontId="3" fillId="0" borderId="15" xfId="1" applyNumberFormat="1" applyBorder="1" applyAlignment="1">
      <alignment horizontal="center" wrapText="1"/>
    </xf>
    <xf numFmtId="166" fontId="3" fillId="0" borderId="29" xfId="1" applyNumberFormat="1" applyBorder="1" applyAlignment="1">
      <alignment horizontal="center" wrapText="1"/>
    </xf>
    <xf numFmtId="166" fontId="3" fillId="0" borderId="15" xfId="7" applyNumberFormat="1" applyFont="1" applyBorder="1" applyAlignment="1">
      <alignment horizontal="center"/>
    </xf>
    <xf numFmtId="166" fontId="3" fillId="0" borderId="29" xfId="7" applyNumberFormat="1" applyFont="1" applyBorder="1" applyAlignment="1">
      <alignment horizontal="center"/>
    </xf>
    <xf numFmtId="0" fontId="5" fillId="2" borderId="7" xfId="1" applyFont="1" applyFill="1" applyBorder="1" applyAlignment="1">
      <alignment horizontal="center"/>
    </xf>
    <xf numFmtId="0" fontId="5" fillId="2" borderId="9" xfId="1" applyFont="1" applyFill="1" applyBorder="1" applyAlignment="1">
      <alignment horizontal="center"/>
    </xf>
  </cellXfs>
  <cellStyles count="20">
    <cellStyle name="Comma" xfId="7" builtinId="3"/>
    <cellStyle name="Comma 2" xfId="9" xr:uid="{79C00675-D633-4DED-94D0-9D9748948F8B}"/>
    <cellStyle name="Currency" xfId="10" builtinId="4"/>
    <cellStyle name="Currency 2" xfId="3" xr:uid="{259A4C4C-1A48-40A7-B338-FF7821FE097B}"/>
    <cellStyle name="Normal" xfId="0" builtinId="0"/>
    <cellStyle name="Normal 10 2 2 2" xfId="11" xr:uid="{F1E6F674-3E71-4290-AD21-5F3F0662BCFE}"/>
    <cellStyle name="Normal 135" xfId="5" xr:uid="{D56F1ED8-993C-46CA-8B5C-821277F79110}"/>
    <cellStyle name="Normal 14" xfId="2" xr:uid="{64DCE539-10DF-431A-B147-46504F32C022}"/>
    <cellStyle name="Normal 2" xfId="12" xr:uid="{0CF11103-CA41-42B0-A05B-BC38EE8048FA}"/>
    <cellStyle name="Normal 2 2" xfId="13" xr:uid="{84BC7470-5C0A-4DAD-9EF2-02CCCA658155}"/>
    <cellStyle name="Normal 2 2 2" xfId="1" xr:uid="{928CA17F-D57C-402B-9434-20FA9B329E5F}"/>
    <cellStyle name="Normal 2 2 2 2" xfId="6" xr:uid="{9772965C-75B0-48F7-B32F-49D7AC486914}"/>
    <cellStyle name="Normal 2 2 3" xfId="15" xr:uid="{5A1C57B4-83B4-4B19-BDE4-CE76B27FF4ED}"/>
    <cellStyle name="Normal 2 2 3 2" xfId="16" xr:uid="{57AF5B14-7C57-4361-BE1E-E4AF95609181}"/>
    <cellStyle name="Normal 2 2 4" xfId="17" xr:uid="{68017B09-69D0-4D27-9CB6-BD73526E64E2}"/>
    <cellStyle name="Normal 2 3" xfId="14" xr:uid="{2A8C6302-5EBD-4C3C-B2C3-EC5E3D85ECA5}"/>
    <cellStyle name="Normal 2 3 2" xfId="18" xr:uid="{AD1777CD-A70A-4801-AD2D-E1C85525D6B8}"/>
    <cellStyle name="Normal 2 4" xfId="19" xr:uid="{12B38E49-E6A9-454A-B73E-35A15A70D801}"/>
    <cellStyle name="Percent" xfId="8" builtinId="5"/>
    <cellStyle name="Percent 10" xfId="4" xr:uid="{B4BFBA0F-6069-473F-841D-98A754AFCD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iby\AppData\Local\Microsoft\Windows\Temporary%20Internet%20Files\Content.Outlook\DOYUAX25\PGE%20Table%2010%20December%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PG&amp;E"/>
      <sheetName val="Sheet3"/>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Salavitch, Mark" id="{FB396F19-EA98-4784-AD74-B31EF0275F5F}" userId="S::MUS8@pge.com::cdb16564-39b5-47f8-a746-d04174f1ff52" providerId="AD"/>
  <person displayName="Hanson, Tiffany" id="{E2281865-A3CA-47CF-9AA1-D278BD2E3A83}" userId="S::TPHB@pge.com::40d1383c-0ede-476a-b76e-c08df36bbd79" providerId="AD"/>
  <person displayName="Lerhaupt, Sarah" id="{6C0D1CC3-E2E5-4D2E-842B-C716991ACD06}" userId="S::Sarah.Lerhaupt@cpuc.ca.gov::df1d1534-6498-4922-9606-573f767d5e6d" providerId="AD"/>
  <person displayName="Huynh, Kit" id="{6713D475-FA50-4DEE-B7AA-BBE786D61C32}" userId="S::khuynh_sdge.com#ext#@pge.onmicrosoft.com::5b2dcfe6-a8a1-42a0-a132-0c5505475e8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3-12-08T18:12:15.24" personId="{6C0D1CC3-E2E5-4D2E-842B-C716991ACD06}" id="{BFD65DE4-E520-4CE0-8507-94420C4A72F0}">
    <text>Should Match The Previous Reprot</text>
  </threadedComment>
  <threadedComment ref="D6" dT="2023-12-08T18:12:56.00" personId="{6C0D1CC3-E2E5-4D2E-842B-C716991ACD06}" id="{912B3040-CE61-4B66-8A20-89F2535E969F}">
    <text>Value should equal Cell C25</text>
  </threadedComment>
  <threadedComment ref="C25" dT="2023-12-08T18:11:20.18" personId="{6C0D1CC3-E2E5-4D2E-842B-C716991ACD06}" id="{6512C98D-A4C7-4866-AEF8-253E46F47D6F}">
    <text>This cell has a formula and will automatically populate when the values are added</text>
  </threadedComment>
  <threadedComment ref="D25" dT="2023-12-08T18:14:58.13" personId="{6C0D1CC3-E2E5-4D2E-842B-C716991ACD06}" id="{B3E2F3A1-DC9D-407D-A246-AA50A7E734DB}">
    <text>This cell has a formula and will automatically populate when the values are added</text>
  </threadedComment>
  <threadedComment ref="C26" dT="2023-12-08T18:11:26.08" personId="{6C0D1CC3-E2E5-4D2E-842B-C716991ACD06}" id="{9924CA81-0F73-4D08-A7C8-820822B75777}">
    <text>This cell has a formula and will automatically populate when the values are added</text>
  </threadedComment>
  <threadedComment ref="D26" dT="2023-12-08T18:15:01.64" personId="{6C0D1CC3-E2E5-4D2E-842B-C716991ACD06}" id="{0267A73A-06F6-46C0-BFB3-AAA73B137F46}">
    <text>This cell has a formula and will automatically populate when the values are added</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3-12-08T18:12:56.00" personId="{6C0D1CC3-E2E5-4D2E-842B-C716991ACD06}" id="{91BAAD09-911E-4340-8FCB-0F02746A01B2}">
    <text>Value should equal Cell C25</text>
  </threadedComment>
  <threadedComment ref="D6" dT="2023-12-08T18:12:56.00" personId="{6C0D1CC3-E2E5-4D2E-842B-C716991ACD06}" id="{F81868B4-CED0-4CEF-B932-A2183E835C08}">
    <text>Value should equal Cell C25</text>
  </threadedComment>
  <threadedComment ref="E15" dT="2024-01-13T01:26:19.95" personId="{FB396F19-EA98-4784-AD74-B31EF0275F5F}" id="{55DB47E4-8B8F-4095-8F08-AA2DFC2E06B3}">
    <text>Internal PG&amp;E Regulatory hourly charges are billed under Program Mgmt Support</text>
  </threadedComment>
  <threadedComment ref="C25" dT="2023-12-08T18:14:58.13" personId="{6C0D1CC3-E2E5-4D2E-842B-C716991ACD06}" id="{C9CA52AC-8BD7-4998-940B-B9A5777AB613}">
    <text>This cell has a formula and will automatically populate when the values are added</text>
  </threadedComment>
  <threadedComment ref="D25" dT="2023-12-08T18:14:58.13" personId="{6C0D1CC3-E2E5-4D2E-842B-C716991ACD06}" id="{F8A31452-79E3-491B-AAC8-5953EE0697F0}">
    <text>This cell has a formula and will automatically populate when the values are added</text>
  </threadedComment>
  <threadedComment ref="C26" dT="2023-12-08T18:15:01.64" personId="{6C0D1CC3-E2E5-4D2E-842B-C716991ACD06}" id="{799678F0-65B1-444E-8D5A-EE3EF71D0FD7}">
    <text>This cell has a formula and will automatically populate when the values are added</text>
  </threadedComment>
  <threadedComment ref="D26" dT="2023-12-08T18:15:01.64" personId="{6C0D1CC3-E2E5-4D2E-842B-C716991ACD06}" id="{9B76459B-0ABA-4672-B2B6-2AD7AA095304}">
    <text>This cell has a formula and will automatically populate when the values are added</text>
  </threadedComment>
</ThreadedComments>
</file>

<file path=xl/threadedComments/threadedComment3.xml><?xml version="1.0" encoding="utf-8"?>
<ThreadedComments xmlns="http://schemas.microsoft.com/office/spreadsheetml/2018/threadedcomments" xmlns:x="http://schemas.openxmlformats.org/spreadsheetml/2006/main">
  <threadedComment ref="C6" dT="2023-12-08T18:12:56.00" personId="{6C0D1CC3-E2E5-4D2E-842B-C716991ACD06}" id="{D0CEFF75-EA4F-439D-80E6-CC449019A7CD}">
    <text>Value should equal Cell C25</text>
  </threadedComment>
  <threadedComment ref="D6" dT="2023-12-08T18:12:56.00" personId="{6C0D1CC3-E2E5-4D2E-842B-C716991ACD06}" id="{F18C3DB3-EBC9-4855-B066-C8310B9508BF}">
    <text>Value should equal Cell C25</text>
  </threadedComment>
  <threadedComment ref="C25" dT="2023-12-08T18:14:58.13" personId="{6C0D1CC3-E2E5-4D2E-842B-C716991ACD06}" id="{3AA9052B-A0C8-4A6E-8C5B-D90E2C97BFE6}">
    <text>This cell has a formula and will automatically populate when the values are added</text>
  </threadedComment>
  <threadedComment ref="D25" dT="2023-12-08T18:14:58.13" personId="{6C0D1CC3-E2E5-4D2E-842B-C716991ACD06}" id="{E4F10DEC-F472-4D4F-A94F-DE04C119E200}">
    <text>This cell has a formula and will automatically populate when the values are added</text>
  </threadedComment>
  <threadedComment ref="C26" dT="2023-12-08T18:15:01.64" personId="{6C0D1CC3-E2E5-4D2E-842B-C716991ACD06}" id="{5BB8F4E6-CB24-489A-B4A9-80F156EDB2DB}">
    <text>This cell has a formula and will automatically populate when the values are added</text>
  </threadedComment>
  <threadedComment ref="D26" dT="2023-12-08T18:15:01.64" personId="{6C0D1CC3-E2E5-4D2E-842B-C716991ACD06}" id="{F4A42FD4-8A4F-49E7-871D-9E3F2D57FC43}">
    <text>This cell has a formula and will automatically populate when the values are added</text>
  </threadedComment>
</ThreadedComments>
</file>

<file path=xl/threadedComments/threadedComment4.xml><?xml version="1.0" encoding="utf-8"?>
<ThreadedComments xmlns="http://schemas.microsoft.com/office/spreadsheetml/2018/threadedcomments" xmlns:x="http://schemas.openxmlformats.org/spreadsheetml/2006/main">
  <threadedComment ref="C6" dT="2023-12-08T18:12:56.00" personId="{6C0D1CC3-E2E5-4D2E-842B-C716991ACD06}" id="{D41B2C7C-40CB-43D2-AE5D-5CF3DA1C5FBD}">
    <text>Value should equal Cell C25</text>
  </threadedComment>
  <threadedComment ref="D6" dT="2023-12-08T18:12:56.00" personId="{6C0D1CC3-E2E5-4D2E-842B-C716991ACD06}" id="{EA2721F8-9C82-4B6A-865D-AE1485CD5753}">
    <text>Value should equal Cell C25</text>
  </threadedComment>
  <threadedComment ref="C25" dT="2023-12-08T18:14:58.13" personId="{6C0D1CC3-E2E5-4D2E-842B-C716991ACD06}" id="{8A6999F5-11E7-4DDD-A3D8-1753AA9C81FF}">
    <text>This cell has a formula and will automatically populate when the values are added</text>
  </threadedComment>
  <threadedComment ref="D25" dT="2023-12-08T18:14:58.13" personId="{6C0D1CC3-E2E5-4D2E-842B-C716991ACD06}" id="{9442BEE5-A21A-43A8-A510-B2999DFBB0FC}">
    <text>This cell has a formula and will automatically populate when the values are added</text>
  </threadedComment>
  <threadedComment ref="C26" dT="2023-12-08T18:15:01.64" personId="{6C0D1CC3-E2E5-4D2E-842B-C716991ACD06}" id="{0CA3DC4B-58CD-41D1-AEE0-F6B2F97985F3}">
    <text>This cell has a formula and will automatically populate when the values are added</text>
  </threadedComment>
  <threadedComment ref="D26" dT="2023-12-08T18:15:01.64" personId="{6C0D1CC3-E2E5-4D2E-842B-C716991ACD06}" id="{695B51A3-269A-4855-9998-1FED063886AB}">
    <text>This cell has a formula and will automatically populate when the values are added</text>
  </threadedComment>
</ThreadedComments>
</file>

<file path=xl/threadedComments/threadedComment5.xml><?xml version="1.0" encoding="utf-8"?>
<ThreadedComments xmlns="http://schemas.microsoft.com/office/spreadsheetml/2018/threadedcomments" xmlns:x="http://schemas.openxmlformats.org/spreadsheetml/2006/main">
  <threadedComment ref="C6" dT="2023-12-08T18:14:58.13" personId="{6C0D1CC3-E2E5-4D2E-842B-C716991ACD06}" id="{B6E23A4E-D999-4936-A5D3-8306503107BB}">
    <text>This cell has a formula and will automatically populate when the values are added</text>
  </threadedComment>
  <threadedComment ref="C25" dT="2023-12-08T18:14:58.13" personId="{6C0D1CC3-E2E5-4D2E-842B-C716991ACD06}" id="{B36453C6-A098-4C6F-BE65-04674D683668}">
    <text>This cell has a formula and will automatically populate when the values are added</text>
  </threadedComment>
  <threadedComment ref="D25" dT="2023-12-08T18:14:58.13" personId="{6C0D1CC3-E2E5-4D2E-842B-C716991ACD06}" id="{8D1673E5-7ACB-43D0-93D1-D217A704FFE9}">
    <text>This cell has a formula and will automatically populate when the values are added</text>
  </threadedComment>
  <threadedComment ref="C26" dT="2023-12-08T18:15:01.64" personId="{6C0D1CC3-E2E5-4D2E-842B-C716991ACD06}" id="{56ED182C-BB69-4D77-A104-22918D440156}">
    <text>This cell has a formula and will automatically populate when the values are added</text>
  </threadedComment>
  <threadedComment ref="D26" dT="2023-12-08T18:15:01.64" personId="{6C0D1CC3-E2E5-4D2E-842B-C716991ACD06}" id="{C15DE963-C2E3-4D8D-881D-4E8AD0B2C17D}">
    <text>This cell has a formula and will automatically populate when the values are added</text>
  </threadedComment>
</ThreadedComments>
</file>

<file path=xl/threadedComments/threadedComment6.xml><?xml version="1.0" encoding="utf-8"?>
<ThreadedComments xmlns="http://schemas.microsoft.com/office/spreadsheetml/2018/threadedcomments" xmlns:x="http://schemas.openxmlformats.org/spreadsheetml/2006/main">
  <threadedComment ref="C6" dT="2023-12-08T18:12:15.24" personId="{6C0D1CC3-E2E5-4D2E-842B-C716991ACD06}" id="{895F0D0C-DF4D-4A05-801E-0EA6EEDAB66A}">
    <text>Should Match The Previous Reprot</text>
  </threadedComment>
  <threadedComment ref="D6" dT="2023-12-08T18:12:56.00" personId="{6C0D1CC3-E2E5-4D2E-842B-C716991ACD06}" id="{143405EA-711B-4F3A-9575-D65AA03784B1}">
    <text>Value should equal Cell C25</text>
  </threadedComment>
  <threadedComment ref="C25" dT="2023-12-08T18:11:20.18" personId="{6C0D1CC3-E2E5-4D2E-842B-C716991ACD06}" id="{EF3EC255-D4FE-45F3-8B20-A2AFA86A5E3C}">
    <text>This cell has a formula and will automatically populate when the values are added</text>
  </threadedComment>
  <threadedComment ref="D25" dT="2023-12-08T18:14:58.13" personId="{6C0D1CC3-E2E5-4D2E-842B-C716991ACD06}" id="{A5BB37B1-ECEE-4C0A-A321-2E485BB5E2CB}">
    <text>This cell has a formula and will automatically populate when the values are added</text>
  </threadedComment>
  <threadedComment ref="C26" dT="2023-12-08T18:11:26.08" personId="{6C0D1CC3-E2E5-4D2E-842B-C716991ACD06}" id="{799ADBD6-920F-47FD-8477-77A63AE06C91}">
    <text>This cell has a formula and will automatically populate when the values are added</text>
  </threadedComment>
  <threadedComment ref="D26" dT="2023-12-08T18:15:01.64" personId="{6C0D1CC3-E2E5-4D2E-842B-C716991ACD06}" id="{1B7384B3-D70B-4DB3-9486-5AB8ECBE574B}">
    <text>This cell has a formula and will automatically populate when the values are added</text>
  </threadedComment>
</ThreadedComments>
</file>

<file path=xl/threadedComments/threadedComment7.xml><?xml version="1.0" encoding="utf-8"?>
<ThreadedComments xmlns="http://schemas.microsoft.com/office/spreadsheetml/2018/threadedcomments" xmlns:x="http://schemas.openxmlformats.org/spreadsheetml/2006/main">
  <threadedComment ref="B25" dT="2023-12-08T18:14:58.13" personId="{6C0D1CC3-E2E5-4D2E-842B-C716991ACD06}" id="{6BE756D7-72F4-42D8-B128-D6C6447AFDA6}">
    <text>This cell has a formula and will automatically populate when the values are added</text>
  </threadedComment>
</ThreadedComments>
</file>

<file path=xl/threadedComments/threadedComment8.xml><?xml version="1.0" encoding="utf-8"?>
<ThreadedComments xmlns="http://schemas.microsoft.com/office/spreadsheetml/2018/threadedcomments" xmlns:x="http://schemas.openxmlformats.org/spreadsheetml/2006/main">
  <threadedComment ref="B7" dT="2025-07-30T17:55:42.67" personId="{6713D475-FA50-4DEE-B7AA-BBE786D61C32}" id="{76D68B13-04F7-4B76-B98E-5EFD4B772E28}">
    <text>No updates needed here from SDG&amp;E, Since we took the expense value from the last report ($1,826,369.36) and added $169,251.62 to get this value</text>
  </threadedComment>
  <threadedComment ref="E7" dT="2025-07-30T17:53:45.26" personId="{6713D475-FA50-4DEE-B7AA-BBE786D61C32}" id="{D98457CD-CFA5-44FC-AFA0-6A01976CBBA4}">
    <text>Updated this value per your email. The value was updated from 1,741,217 to 1,826,369.36</text>
  </threadedComment>
</ThreadedComments>
</file>

<file path=xl/threadedComments/threadedComment9.xml><?xml version="1.0" encoding="utf-8"?>
<ThreadedComments xmlns="http://schemas.microsoft.com/office/spreadsheetml/2018/threadedcomments" xmlns:x="http://schemas.openxmlformats.org/spreadsheetml/2006/main">
  <threadedComment ref="B3" dT="2023-12-08T21:30:11.31" personId="{6C0D1CC3-E2E5-4D2E-842B-C716991ACD06}" id="{E5301BE0-5E07-4E09-9330-67039D893367}">
    <text>This is a joint table</text>
  </threadedComment>
  <threadedComment ref="D7" dT="2023-11-03T18:48:22.20" personId="{E2281865-A3CA-47CF-9AA1-D278BD2E3A83}" id="{E8FB5B72-55F6-4894-944C-482C36226550}">
    <text>EM&amp;V expenditures from past 6 months</text>
  </threadedComment>
  <threadedComment ref="E7" dT="2023-11-03T18:48:22.20" personId="{E2281865-A3CA-47CF-9AA1-D278BD2E3A83}" id="{D505D0EF-3FEA-4BA2-9050-E9465D6DB255}">
    <text>EM&amp;V funds received from co-fund from past 6 months (SDG&amp;E only)</text>
  </threadedComment>
  <threadedComment ref="I7" dT="2023-11-28T00:04:54.33" personId="{6C0D1CC3-E2E5-4D2E-842B-C716991ACD06}" id="{1ED039BC-7F75-49FC-BDDA-89A7A5566AA4}">
    <text>Only completed by SDG&amp;E</text>
  </threadedComment>
  <threadedComment ref="J7" dT="2023-11-27T23:57:24.96" personId="{6C0D1CC3-E2E5-4D2E-842B-C716991ACD06}" id="{F0E57D61-C187-40E8-B441-4C3AD0909270}">
    <text>This column will auto populate using data from Table 4 and Table 7</text>
  </threadedComment>
  <threadedComment ref="C8" dT="2023-12-08T21:31:51.68" personId="{6C0D1CC3-E2E5-4D2E-842B-C716991ACD06}" id="{C5CDEDD0-02B6-4FB1-9597-1AC13D45FF47}">
    <text xml:space="preserve">Sample data showing a scenario where $1000 was spent on EMV during the reporting period, and $500 of that $1000 was sent from PG&amp;E to SDG&amp;E. </text>
  </threadedComment>
  <threadedComment ref="C8" dT="2023-12-08T21:32:16.90" personId="{6C0D1CC3-E2E5-4D2E-842B-C716991ACD06}" id="{EE1D13DB-3125-4AA2-A0FE-531B2A4DF32D}" parentId="{C5CDEDD0-02B6-4FB1-9597-1AC13D45FF47}">
    <text xml:space="preserve">All Blue Text here is sample data </text>
  </threadedComment>
  <threadedComment ref="J8" dT="2023-12-08T21:30:02.71" personId="{6C0D1CC3-E2E5-4D2E-842B-C716991ACD06}" id="{6B2C5ADE-BA92-4533-83FC-1DFA4337DB60}">
    <text>These cells have formulas and will populate automatically</text>
  </threadedComment>
  <threadedComment ref="G23" dT="2023-11-27T23:50:48.99" personId="{6C0D1CC3-E2E5-4D2E-842B-C716991ACD06}" id="{7DD9BB34-7F5A-4645-966D-90E19E1ED0A2}">
    <text xml:space="preserve">IOUs will add to this table as needed </text>
  </threadedComment>
  <threadedComment ref="C57" dT="2024-01-10T20:05:08.69" personId="{6C0D1CC3-E2E5-4D2E-842B-C716991ACD06}" id="{C383256F-C165-44C8-82B9-105346AF2A2A}">
    <text>Update Funding Agreement As Correct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bin"/><Relationship Id="rId4" Type="http://schemas.microsoft.com/office/2017/10/relationships/threadedComment" Target="../threadedComments/threadedComment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4.bin"/><Relationship Id="rId4" Type="http://schemas.microsoft.com/office/2017/10/relationships/threadedComment" Target="../threadedComments/threadedComment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E4F5-2545-44AE-86F1-259A9045ADD8}">
  <sheetPr>
    <pageSetUpPr fitToPage="1"/>
  </sheetPr>
  <dimension ref="B1:M59"/>
  <sheetViews>
    <sheetView zoomScale="80" zoomScaleNormal="80" workbookViewId="0">
      <selection activeCell="H10" sqref="H10"/>
    </sheetView>
  </sheetViews>
  <sheetFormatPr defaultRowHeight="12.75" x14ac:dyDescent="0.2"/>
  <cols>
    <col min="1" max="1" width="4.140625" customWidth="1"/>
    <col min="2" max="2" width="79.42578125" style="6" customWidth="1"/>
    <col min="3" max="4" width="31.5703125" customWidth="1"/>
    <col min="5" max="5" width="27.85546875" customWidth="1"/>
    <col min="6" max="6" width="15" customWidth="1"/>
    <col min="7" max="12" width="9.42578125" customWidth="1"/>
  </cols>
  <sheetData>
    <row r="1" spans="2:11" ht="18" x14ac:dyDescent="0.25">
      <c r="B1" s="393" t="s">
        <v>0</v>
      </c>
      <c r="C1" s="394"/>
      <c r="D1" s="394"/>
      <c r="E1" s="395"/>
    </row>
    <row r="2" spans="2:11" ht="18" x14ac:dyDescent="0.25">
      <c r="B2" s="396" t="s">
        <v>1</v>
      </c>
      <c r="C2" s="397"/>
      <c r="D2" s="398"/>
      <c r="E2" s="399"/>
    </row>
    <row r="3" spans="2:11" ht="18.75" thickBot="1" x14ac:dyDescent="0.3">
      <c r="B3" s="400" t="s">
        <v>2</v>
      </c>
      <c r="C3" s="401"/>
      <c r="D3" s="401"/>
      <c r="E3" s="402"/>
    </row>
    <row r="4" spans="2:11" ht="37.35" customHeight="1" x14ac:dyDescent="0.2">
      <c r="B4" s="8"/>
      <c r="C4" s="9" t="s">
        <v>3</v>
      </c>
      <c r="D4" s="9" t="s">
        <v>4</v>
      </c>
      <c r="E4" s="9" t="s">
        <v>5</v>
      </c>
      <c r="F4" s="10"/>
      <c r="G4" s="10"/>
      <c r="H4" s="10"/>
      <c r="I4" s="10"/>
      <c r="J4" s="10"/>
      <c r="K4" s="10"/>
    </row>
    <row r="5" spans="2:11" ht="26.85" customHeight="1" thickBot="1" x14ac:dyDescent="0.3">
      <c r="B5" s="11" t="s">
        <v>6</v>
      </c>
      <c r="C5" s="12"/>
      <c r="D5" s="13"/>
      <c r="E5" s="12"/>
      <c r="F5" s="10"/>
      <c r="G5" s="10"/>
      <c r="H5" s="10"/>
      <c r="I5" s="10"/>
      <c r="J5" s="10"/>
      <c r="K5" s="10"/>
    </row>
    <row r="6" spans="2:11" ht="37.35" customHeight="1" x14ac:dyDescent="0.25">
      <c r="B6" s="14" t="s">
        <v>7</v>
      </c>
      <c r="C6" s="15"/>
      <c r="D6" s="16"/>
      <c r="E6" s="17"/>
      <c r="F6" s="10"/>
      <c r="G6" s="10"/>
      <c r="H6" s="10"/>
      <c r="I6" s="10"/>
      <c r="J6" s="10"/>
      <c r="K6" s="10"/>
    </row>
    <row r="7" spans="2:11" ht="37.35" customHeight="1" x14ac:dyDescent="0.25">
      <c r="B7" s="18" t="s">
        <v>8</v>
      </c>
      <c r="C7" s="19"/>
      <c r="D7" s="20"/>
      <c r="E7" s="21"/>
      <c r="F7" s="10"/>
      <c r="G7" s="10"/>
      <c r="H7" s="10"/>
      <c r="I7" s="10"/>
      <c r="J7" s="10"/>
      <c r="K7" s="10"/>
    </row>
    <row r="8" spans="2:11" ht="26.85" customHeight="1" thickBot="1" x14ac:dyDescent="0.3">
      <c r="B8" s="22" t="s">
        <v>9</v>
      </c>
      <c r="C8" s="23"/>
      <c r="D8" s="24"/>
      <c r="E8" s="12"/>
      <c r="F8" s="10"/>
      <c r="G8" s="10"/>
      <c r="H8" s="10"/>
      <c r="I8" s="10"/>
      <c r="J8" s="10"/>
      <c r="K8" s="10"/>
    </row>
    <row r="9" spans="2:11" ht="37.35" customHeight="1" x14ac:dyDescent="0.25">
      <c r="B9" s="25" t="s">
        <v>10</v>
      </c>
      <c r="C9" s="26"/>
      <c r="D9" s="27"/>
      <c r="E9" s="62"/>
      <c r="F9" s="10"/>
      <c r="G9" s="10"/>
      <c r="H9" s="10"/>
      <c r="I9" s="10"/>
      <c r="J9" s="10"/>
      <c r="K9" s="10"/>
    </row>
    <row r="10" spans="2:11" ht="37.35" customHeight="1" x14ac:dyDescent="0.25">
      <c r="B10" s="64" t="s">
        <v>11</v>
      </c>
      <c r="C10" s="15"/>
      <c r="D10" s="16"/>
      <c r="E10" s="62"/>
      <c r="F10" s="10"/>
      <c r="G10" s="10"/>
      <c r="H10" s="10"/>
      <c r="I10" s="10"/>
      <c r="J10" s="10"/>
      <c r="K10" s="10"/>
    </row>
    <row r="11" spans="2:11" ht="37.35" customHeight="1" x14ac:dyDescent="0.25">
      <c r="B11" s="28" t="s">
        <v>12</v>
      </c>
      <c r="C11" s="19"/>
      <c r="D11" s="20"/>
      <c r="E11" s="21"/>
      <c r="F11" s="10"/>
      <c r="G11" s="10"/>
      <c r="H11" s="10"/>
      <c r="I11" s="10"/>
      <c r="J11" s="10"/>
      <c r="K11" s="10"/>
    </row>
    <row r="12" spans="2:11" ht="37.35" customHeight="1" thickBot="1" x14ac:dyDescent="0.3">
      <c r="B12" s="29" t="s">
        <v>13</v>
      </c>
      <c r="C12" s="30"/>
      <c r="D12" s="31"/>
      <c r="E12" s="12"/>
      <c r="F12" s="10"/>
      <c r="G12" s="10"/>
      <c r="H12" s="10"/>
      <c r="I12" s="10"/>
      <c r="J12" s="10"/>
      <c r="K12" s="10"/>
    </row>
    <row r="13" spans="2:11" ht="37.35" customHeight="1" x14ac:dyDescent="0.25">
      <c r="B13" s="32" t="s">
        <v>14</v>
      </c>
      <c r="C13" s="15"/>
      <c r="D13" s="16"/>
      <c r="E13" s="17"/>
      <c r="F13" s="10"/>
      <c r="G13" s="10"/>
      <c r="H13" s="10"/>
      <c r="I13" s="10"/>
      <c r="J13" s="10"/>
      <c r="K13" s="10"/>
    </row>
    <row r="14" spans="2:11" ht="26.85" customHeight="1" thickBot="1" x14ac:dyDescent="0.3">
      <c r="B14" s="11" t="s">
        <v>15</v>
      </c>
      <c r="C14" s="12"/>
      <c r="D14" s="13"/>
      <c r="E14" s="12"/>
      <c r="F14" s="10"/>
      <c r="G14" s="10"/>
      <c r="H14" s="10"/>
      <c r="I14" s="10"/>
      <c r="J14" s="10"/>
      <c r="K14" s="10"/>
    </row>
    <row r="15" spans="2:11" ht="37.35" customHeight="1" x14ac:dyDescent="0.25">
      <c r="B15" s="14" t="s">
        <v>16</v>
      </c>
      <c r="C15" s="33"/>
      <c r="D15" s="34"/>
      <c r="E15" s="62"/>
      <c r="F15" s="10"/>
      <c r="G15" s="10"/>
      <c r="H15" s="10"/>
      <c r="I15" s="10"/>
      <c r="J15" s="10"/>
      <c r="K15" s="10"/>
    </row>
    <row r="16" spans="2:11" ht="37.35" customHeight="1" x14ac:dyDescent="0.25">
      <c r="B16" s="28" t="s">
        <v>17</v>
      </c>
      <c r="C16" s="35"/>
      <c r="D16" s="36"/>
      <c r="E16" s="62"/>
      <c r="F16" s="10"/>
      <c r="G16" s="10"/>
      <c r="H16" s="10"/>
      <c r="I16" s="10"/>
      <c r="J16" s="10"/>
      <c r="K16" s="10"/>
    </row>
    <row r="17" spans="2:13" ht="37.35" customHeight="1" thickBot="1" x14ac:dyDescent="0.25">
      <c r="B17" s="29" t="s">
        <v>18</v>
      </c>
      <c r="C17" s="37"/>
      <c r="D17" s="38"/>
      <c r="E17" s="123"/>
      <c r="F17" s="10"/>
      <c r="G17" s="10"/>
      <c r="H17" s="10"/>
      <c r="I17" s="10"/>
      <c r="J17" s="10"/>
      <c r="K17" s="10"/>
    </row>
    <row r="18" spans="2:13" ht="37.35" customHeight="1" x14ac:dyDescent="0.25">
      <c r="B18" s="39" t="s">
        <v>19</v>
      </c>
      <c r="C18" s="40"/>
      <c r="D18" s="34"/>
      <c r="E18" s="62"/>
      <c r="F18" s="10"/>
      <c r="G18" s="10"/>
      <c r="H18" s="10"/>
      <c r="I18" s="10"/>
      <c r="J18" s="10"/>
      <c r="K18" s="10"/>
    </row>
    <row r="19" spans="2:13" ht="26.85" customHeight="1" thickBot="1" x14ac:dyDescent="0.3">
      <c r="B19" s="11" t="s">
        <v>20</v>
      </c>
      <c r="C19" s="12"/>
      <c r="D19" s="13"/>
      <c r="E19" s="13"/>
      <c r="F19" s="10"/>
      <c r="G19" s="10"/>
      <c r="H19" s="10"/>
      <c r="I19" s="10"/>
      <c r="J19" s="10"/>
      <c r="K19" s="10"/>
    </row>
    <row r="20" spans="2:13" ht="37.35" customHeight="1" x14ac:dyDescent="0.2">
      <c r="B20" s="41" t="s">
        <v>21</v>
      </c>
      <c r="C20" s="33"/>
      <c r="D20" s="33"/>
      <c r="E20" s="42"/>
      <c r="F20" s="10"/>
      <c r="G20" s="165"/>
      <c r="H20" s="165"/>
      <c r="I20" s="165"/>
      <c r="J20" s="165"/>
      <c r="K20" s="165"/>
    </row>
    <row r="21" spans="2:13" ht="26.85" customHeight="1" thickBot="1" x14ac:dyDescent="0.25">
      <c r="B21" s="43" t="s">
        <v>22</v>
      </c>
      <c r="C21" s="23"/>
      <c r="D21" s="23"/>
      <c r="E21" s="23"/>
      <c r="F21" s="10"/>
      <c r="G21" s="10"/>
      <c r="H21" s="10"/>
      <c r="I21" s="10"/>
      <c r="J21" s="10"/>
      <c r="K21" s="10"/>
    </row>
    <row r="22" spans="2:13" ht="37.35" customHeight="1" x14ac:dyDescent="0.2">
      <c r="B22" s="41" t="s">
        <v>23</v>
      </c>
      <c r="C22" s="44"/>
      <c r="D22" s="44"/>
      <c r="E22" s="45"/>
      <c r="F22" s="10"/>
      <c r="G22" s="10"/>
      <c r="H22" s="10"/>
      <c r="I22" s="10"/>
      <c r="J22" s="10"/>
      <c r="K22" s="10"/>
    </row>
    <row r="23" spans="2:13" ht="37.35" customHeight="1" x14ac:dyDescent="0.2">
      <c r="B23" s="46" t="s">
        <v>24</v>
      </c>
      <c r="C23" s="47"/>
      <c r="D23" s="47"/>
      <c r="E23" s="48"/>
      <c r="F23" s="10"/>
      <c r="G23" s="10"/>
      <c r="H23" s="10"/>
      <c r="I23" s="10"/>
      <c r="J23" s="10"/>
      <c r="K23" s="10"/>
    </row>
    <row r="24" spans="2:13" ht="26.85" customHeight="1" thickBot="1" x14ac:dyDescent="0.3">
      <c r="B24" s="11" t="s">
        <v>25</v>
      </c>
      <c r="C24" s="49"/>
      <c r="D24" s="49"/>
      <c r="E24" s="49"/>
      <c r="F24" s="10"/>
      <c r="G24" s="10"/>
      <c r="H24" s="10"/>
      <c r="I24" s="10"/>
      <c r="J24" s="10"/>
      <c r="K24" s="10"/>
    </row>
    <row r="25" spans="2:13" ht="37.35" customHeight="1" x14ac:dyDescent="0.25">
      <c r="B25" s="50" t="s">
        <v>26</v>
      </c>
      <c r="C25" s="121">
        <f>C6+C13-SUM(C18+C20+C22+C23)</f>
        <v>0</v>
      </c>
      <c r="D25" s="121">
        <f>D6+D13-SUM(D18+D20+D22+D23)</f>
        <v>0</v>
      </c>
      <c r="E25" s="51"/>
      <c r="F25" s="10"/>
      <c r="G25" s="10"/>
      <c r="H25" s="10"/>
      <c r="I25" s="10"/>
      <c r="J25" s="10"/>
      <c r="K25" s="10"/>
    </row>
    <row r="26" spans="2:13" ht="37.35" customHeight="1" thickBot="1" x14ac:dyDescent="0.3">
      <c r="B26" s="52" t="s">
        <v>27</v>
      </c>
      <c r="C26" s="122">
        <f>C7-C20</f>
        <v>0</v>
      </c>
      <c r="D26" s="122">
        <f>D7-D20</f>
        <v>0</v>
      </c>
      <c r="E26" s="53"/>
      <c r="F26" s="10"/>
      <c r="G26" s="10"/>
      <c r="H26" s="10"/>
      <c r="I26" s="10"/>
      <c r="J26" s="10"/>
      <c r="K26" s="10"/>
    </row>
    <row r="27" spans="2:13" ht="30.75" customHeight="1" thickBot="1" x14ac:dyDescent="0.3">
      <c r="B27" s="54"/>
      <c r="C27" s="55"/>
      <c r="D27" s="55"/>
      <c r="E27" s="56"/>
      <c r="F27" s="10"/>
      <c r="G27" s="10"/>
      <c r="H27" s="10"/>
      <c r="I27" s="10"/>
      <c r="J27" s="10"/>
      <c r="K27" s="10"/>
    </row>
    <row r="28" spans="2:13" s="7" customFormat="1" ht="49.7" customHeight="1" thickBot="1" x14ac:dyDescent="0.3">
      <c r="B28" s="406" t="s">
        <v>28</v>
      </c>
      <c r="C28" s="407"/>
      <c r="D28" s="407"/>
      <c r="E28" s="407"/>
      <c r="F28" s="57" t="s">
        <v>29</v>
      </c>
      <c r="G28" s="10"/>
      <c r="H28" s="10"/>
      <c r="I28" s="10"/>
      <c r="J28" s="10"/>
      <c r="K28" s="10"/>
    </row>
    <row r="29" spans="2:13" s="7" customFormat="1" ht="48.6" customHeight="1" x14ac:dyDescent="0.2">
      <c r="B29" s="405" t="s">
        <v>30</v>
      </c>
      <c r="C29" s="405"/>
      <c r="D29" s="405"/>
      <c r="E29" s="405"/>
      <c r="F29" s="58"/>
      <c r="G29" s="10"/>
      <c r="H29" s="10"/>
      <c r="I29" s="10"/>
      <c r="J29" s="10"/>
      <c r="K29" s="10"/>
    </row>
    <row r="30" spans="2:13" s="7" customFormat="1" ht="56.1" customHeight="1" x14ac:dyDescent="0.2">
      <c r="B30" s="404" t="s">
        <v>31</v>
      </c>
      <c r="C30" s="404"/>
      <c r="D30" s="404"/>
      <c r="E30" s="404"/>
      <c r="F30" s="59"/>
      <c r="G30" s="10"/>
      <c r="H30" s="10"/>
      <c r="I30" s="10"/>
      <c r="J30" s="63"/>
      <c r="K30" s="63"/>
      <c r="L30" s="63"/>
      <c r="M30" s="63"/>
    </row>
    <row r="31" spans="2:13" s="7" customFormat="1" ht="48.6" customHeight="1" x14ac:dyDescent="0.2">
      <c r="B31" s="403" t="s">
        <v>32</v>
      </c>
      <c r="C31" s="403"/>
      <c r="D31" s="403"/>
      <c r="E31" s="403"/>
      <c r="F31" s="60" t="s">
        <v>33</v>
      </c>
      <c r="G31" s="10"/>
      <c r="H31" s="10"/>
      <c r="I31" s="10"/>
      <c r="J31" s="10"/>
      <c r="K31" s="10"/>
    </row>
    <row r="32" spans="2:13" s="7" customFormat="1" ht="90.75" customHeight="1" x14ac:dyDescent="0.2">
      <c r="B32" s="403" t="s">
        <v>34</v>
      </c>
      <c r="C32" s="403"/>
      <c r="D32" s="403"/>
      <c r="E32" s="403"/>
      <c r="F32" s="60" t="s">
        <v>33</v>
      </c>
      <c r="G32" s="10"/>
      <c r="H32" s="10"/>
      <c r="I32" s="10"/>
      <c r="J32" s="10"/>
      <c r="K32" s="10"/>
    </row>
    <row r="33" spans="2:11" s="7" customFormat="1" ht="48.6" customHeight="1" x14ac:dyDescent="0.2">
      <c r="B33" s="403" t="s">
        <v>35</v>
      </c>
      <c r="C33" s="403"/>
      <c r="D33" s="403"/>
      <c r="E33" s="403"/>
      <c r="F33" s="59"/>
      <c r="G33" s="10"/>
      <c r="H33" s="10"/>
      <c r="I33" s="10"/>
      <c r="J33" s="10"/>
      <c r="K33" s="10"/>
    </row>
    <row r="34" spans="2:11" s="7" customFormat="1" ht="77.099999999999994" customHeight="1" x14ac:dyDescent="0.2">
      <c r="B34" s="408" t="s">
        <v>36</v>
      </c>
      <c r="C34" s="408"/>
      <c r="D34" s="408"/>
      <c r="E34" s="408"/>
      <c r="F34" s="60" t="s">
        <v>33</v>
      </c>
      <c r="G34" s="10"/>
      <c r="H34" s="10"/>
      <c r="I34" s="10"/>
      <c r="J34" s="10"/>
      <c r="K34" s="10"/>
    </row>
    <row r="35" spans="2:11" s="7" customFormat="1" ht="48.6" customHeight="1" x14ac:dyDescent="0.2">
      <c r="B35" s="403" t="s">
        <v>37</v>
      </c>
      <c r="C35" s="403"/>
      <c r="D35" s="403"/>
      <c r="E35" s="403"/>
      <c r="F35" s="59"/>
      <c r="G35" s="10"/>
      <c r="H35" s="10"/>
      <c r="I35" s="10"/>
      <c r="J35" s="10"/>
      <c r="K35" s="10"/>
    </row>
    <row r="36" spans="2:11" s="7" customFormat="1" ht="48.6" customHeight="1" x14ac:dyDescent="0.2">
      <c r="B36" s="403" t="s">
        <v>38</v>
      </c>
      <c r="C36" s="403"/>
      <c r="D36" s="403"/>
      <c r="E36" s="403"/>
      <c r="F36" s="59"/>
      <c r="G36" s="10"/>
      <c r="H36" s="10"/>
      <c r="I36" s="10"/>
      <c r="J36" s="10"/>
      <c r="K36" s="10"/>
    </row>
    <row r="37" spans="2:11" s="7" customFormat="1" ht="48.6" customHeight="1" x14ac:dyDescent="0.2">
      <c r="B37" s="403" t="s">
        <v>39</v>
      </c>
      <c r="C37" s="403"/>
      <c r="D37" s="403"/>
      <c r="E37" s="403"/>
      <c r="F37" s="59"/>
      <c r="G37" s="10"/>
      <c r="H37" s="10"/>
      <c r="I37" s="10"/>
      <c r="J37" s="10"/>
      <c r="K37" s="10"/>
    </row>
    <row r="38" spans="2:11" s="7" customFormat="1" ht="48.6" customHeight="1" x14ac:dyDescent="0.2">
      <c r="B38" s="404" t="s">
        <v>40</v>
      </c>
      <c r="C38" s="404"/>
      <c r="D38" s="404"/>
      <c r="E38" s="404"/>
      <c r="F38" s="60" t="s">
        <v>33</v>
      </c>
      <c r="G38" s="10"/>
      <c r="H38" s="10"/>
      <c r="I38" s="10"/>
      <c r="J38" s="10"/>
      <c r="K38" s="10"/>
    </row>
    <row r="39" spans="2:11" s="7" customFormat="1" ht="48.6" customHeight="1" x14ac:dyDescent="0.2">
      <c r="B39" s="408" t="s">
        <v>41</v>
      </c>
      <c r="C39" s="408"/>
      <c r="D39" s="408"/>
      <c r="E39" s="408"/>
      <c r="F39" s="60"/>
      <c r="G39" s="10"/>
      <c r="H39" s="10"/>
      <c r="I39" s="10"/>
      <c r="J39" s="10"/>
      <c r="K39" s="10"/>
    </row>
    <row r="40" spans="2:11" s="7" customFormat="1" ht="48.6" customHeight="1" x14ac:dyDescent="0.2">
      <c r="B40" s="408" t="s">
        <v>42</v>
      </c>
      <c r="C40" s="408"/>
      <c r="D40" s="408"/>
      <c r="E40" s="408"/>
      <c r="F40" s="60"/>
      <c r="G40" s="10"/>
      <c r="H40" s="10"/>
      <c r="I40" s="10"/>
      <c r="J40" s="10"/>
      <c r="K40" s="10"/>
    </row>
    <row r="41" spans="2:11" s="7" customFormat="1" ht="48.6" customHeight="1" x14ac:dyDescent="0.2">
      <c r="B41" s="408" t="s">
        <v>43</v>
      </c>
      <c r="C41" s="408"/>
      <c r="D41" s="408"/>
      <c r="E41" s="408"/>
      <c r="F41" s="60" t="s">
        <v>33</v>
      </c>
      <c r="G41" s="10"/>
      <c r="H41" s="10"/>
      <c r="I41" s="10"/>
      <c r="J41" s="10"/>
      <c r="K41" s="10"/>
    </row>
    <row r="42" spans="2:11" s="7" customFormat="1" ht="48.6" customHeight="1" x14ac:dyDescent="0.2">
      <c r="B42" s="408" t="s">
        <v>44</v>
      </c>
      <c r="C42" s="408"/>
      <c r="D42" s="408"/>
      <c r="E42" s="408"/>
      <c r="F42" s="60" t="s">
        <v>33</v>
      </c>
      <c r="G42" s="10"/>
      <c r="H42" s="10"/>
      <c r="I42" s="10"/>
      <c r="J42" s="10"/>
      <c r="K42" s="10"/>
    </row>
    <row r="43" spans="2:11" s="7" customFormat="1" ht="41.1" customHeight="1" thickBot="1" x14ac:dyDescent="0.25">
      <c r="B43" s="61"/>
      <c r="C43" s="10"/>
      <c r="D43" s="10"/>
      <c r="E43" s="10"/>
      <c r="F43" s="10"/>
      <c r="G43" s="10"/>
      <c r="H43" s="10"/>
      <c r="I43" s="10"/>
      <c r="J43" s="10"/>
      <c r="K43" s="10"/>
    </row>
    <row r="44" spans="2:11" s="7" customFormat="1" ht="26.85" customHeight="1" thickBot="1" x14ac:dyDescent="0.25">
      <c r="B44" s="413" t="s">
        <v>45</v>
      </c>
      <c r="C44" s="414"/>
      <c r="D44" s="414"/>
      <c r="E44" s="415"/>
      <c r="F44" s="10"/>
      <c r="G44" s="412"/>
      <c r="H44" s="412"/>
      <c r="I44" s="412"/>
      <c r="J44" s="10"/>
      <c r="K44" s="10"/>
    </row>
    <row r="45" spans="2:11" s="7" customFormat="1" ht="26.85" customHeight="1" x14ac:dyDescent="0.2">
      <c r="B45" s="416" t="s">
        <v>46</v>
      </c>
      <c r="C45" s="417"/>
      <c r="D45" s="417"/>
      <c r="E45" s="418"/>
      <c r="F45" s="10"/>
      <c r="G45" s="10"/>
      <c r="H45" s="10"/>
      <c r="I45" s="10"/>
      <c r="J45" s="10"/>
      <c r="K45" s="10"/>
    </row>
    <row r="46" spans="2:11" s="7" customFormat="1" ht="60" customHeight="1" x14ac:dyDescent="0.2">
      <c r="B46" s="390"/>
      <c r="C46" s="391"/>
      <c r="D46" s="391"/>
      <c r="E46" s="392"/>
      <c r="F46" s="10"/>
      <c r="G46" s="10"/>
      <c r="H46" s="10"/>
      <c r="I46" s="10"/>
      <c r="J46" s="10"/>
      <c r="K46" s="10"/>
    </row>
    <row r="47" spans="2:11" s="7" customFormat="1" ht="26.85" customHeight="1" x14ac:dyDescent="0.2">
      <c r="B47" s="390" t="s">
        <v>47</v>
      </c>
      <c r="C47" s="391"/>
      <c r="D47" s="391"/>
      <c r="E47" s="392"/>
      <c r="F47" s="10"/>
      <c r="G47" s="10"/>
      <c r="H47" s="10"/>
      <c r="I47" s="10"/>
      <c r="J47" s="10"/>
      <c r="K47" s="10"/>
    </row>
    <row r="48" spans="2:11" s="7" customFormat="1" ht="60" customHeight="1" x14ac:dyDescent="0.2">
      <c r="B48" s="409"/>
      <c r="C48" s="410"/>
      <c r="D48" s="410"/>
      <c r="E48" s="411"/>
      <c r="F48" s="10"/>
      <c r="G48" s="10"/>
      <c r="H48" s="10"/>
      <c r="I48" s="10"/>
      <c r="J48" s="10"/>
      <c r="K48" s="10"/>
    </row>
    <row r="49" spans="2:11" s="7" customFormat="1" ht="26.1" customHeight="1" x14ac:dyDescent="0.2">
      <c r="B49" s="390" t="s">
        <v>48</v>
      </c>
      <c r="C49" s="391"/>
      <c r="D49" s="391"/>
      <c r="E49" s="392"/>
      <c r="F49" s="10"/>
      <c r="G49" s="10"/>
      <c r="H49" s="10"/>
      <c r="I49" s="10"/>
      <c r="J49" s="10"/>
      <c r="K49" s="10"/>
    </row>
    <row r="50" spans="2:11" s="7" customFormat="1" ht="60" customHeight="1" x14ac:dyDescent="0.2">
      <c r="B50" s="390"/>
      <c r="C50" s="391"/>
      <c r="D50" s="391"/>
      <c r="E50" s="392"/>
      <c r="F50" s="10"/>
      <c r="G50" s="10"/>
      <c r="H50" s="10"/>
      <c r="I50" s="10"/>
      <c r="J50" s="10"/>
      <c r="K50" s="10"/>
    </row>
    <row r="51" spans="2:11" ht="23.85" customHeight="1" x14ac:dyDescent="0.2">
      <c r="B51" s="390" t="s">
        <v>49</v>
      </c>
      <c r="C51" s="391"/>
      <c r="D51" s="391"/>
      <c r="E51" s="392"/>
      <c r="F51" s="10"/>
      <c r="G51" s="10"/>
      <c r="H51" s="10"/>
      <c r="I51" s="10"/>
      <c r="J51" s="10"/>
      <c r="K51" s="10"/>
    </row>
    <row r="52" spans="2:11" ht="60" customHeight="1" x14ac:dyDescent="0.2">
      <c r="B52" s="390"/>
      <c r="C52" s="391"/>
      <c r="D52" s="391"/>
      <c r="E52" s="392"/>
      <c r="F52" s="10"/>
      <c r="G52" s="10"/>
      <c r="H52" s="10"/>
      <c r="I52" s="10"/>
      <c r="J52" s="10"/>
      <c r="K52" s="10"/>
    </row>
    <row r="53" spans="2:11" ht="27" customHeight="1" x14ac:dyDescent="0.2">
      <c r="B53" s="390" t="s">
        <v>50</v>
      </c>
      <c r="C53" s="391"/>
      <c r="D53" s="391"/>
      <c r="E53" s="392"/>
      <c r="F53" s="10"/>
      <c r="G53" s="10"/>
      <c r="H53" s="10"/>
      <c r="I53" s="10"/>
      <c r="J53" s="10"/>
      <c r="K53" s="10"/>
    </row>
    <row r="54" spans="2:11" ht="60" customHeight="1" x14ac:dyDescent="0.2">
      <c r="B54" s="390"/>
      <c r="C54" s="391"/>
      <c r="D54" s="391"/>
      <c r="E54" s="392"/>
      <c r="F54" s="10"/>
      <c r="G54" s="10"/>
      <c r="H54" s="10"/>
      <c r="I54" s="10"/>
      <c r="J54" s="10"/>
      <c r="K54" s="10"/>
    </row>
    <row r="55" spans="2:11" ht="24" customHeight="1" x14ac:dyDescent="0.2">
      <c r="B55" s="390" t="s">
        <v>51</v>
      </c>
      <c r="C55" s="391"/>
      <c r="D55" s="391"/>
      <c r="E55" s="392"/>
      <c r="F55" s="10"/>
      <c r="G55" s="10"/>
      <c r="H55" s="10"/>
      <c r="I55" s="10"/>
      <c r="J55" s="10"/>
      <c r="K55" s="10"/>
    </row>
    <row r="56" spans="2:11" ht="60" customHeight="1" x14ac:dyDescent="0.2">
      <c r="B56" s="390"/>
      <c r="C56" s="391"/>
      <c r="D56" s="391"/>
      <c r="E56" s="392"/>
      <c r="F56" s="10"/>
      <c r="G56" s="10"/>
      <c r="H56" s="10"/>
      <c r="I56" s="10"/>
      <c r="J56" s="10"/>
      <c r="K56" s="10"/>
    </row>
    <row r="59" spans="2:11" x14ac:dyDescent="0.2">
      <c r="B59" s="77" t="s">
        <v>52</v>
      </c>
    </row>
  </sheetData>
  <mergeCells count="32">
    <mergeCell ref="B47:E47"/>
    <mergeCell ref="B48:E48"/>
    <mergeCell ref="G44:I44"/>
    <mergeCell ref="B39:E39"/>
    <mergeCell ref="B36:E36"/>
    <mergeCell ref="B37:E37"/>
    <mergeCell ref="B38:E38"/>
    <mergeCell ref="B40:E40"/>
    <mergeCell ref="B42:E42"/>
    <mergeCell ref="B44:E44"/>
    <mergeCell ref="B45:E45"/>
    <mergeCell ref="B46:E46"/>
    <mergeCell ref="B41:E41"/>
    <mergeCell ref="B1:E1"/>
    <mergeCell ref="B2:E2"/>
    <mergeCell ref="B3:E3"/>
    <mergeCell ref="B35:E35"/>
    <mergeCell ref="B30:E30"/>
    <mergeCell ref="B31:E31"/>
    <mergeCell ref="B29:E29"/>
    <mergeCell ref="B33:E33"/>
    <mergeCell ref="B28:E28"/>
    <mergeCell ref="B32:E32"/>
    <mergeCell ref="B34:E34"/>
    <mergeCell ref="B53:E53"/>
    <mergeCell ref="B54:E54"/>
    <mergeCell ref="B55:E55"/>
    <mergeCell ref="B56:E56"/>
    <mergeCell ref="B49:E49"/>
    <mergeCell ref="B50:E50"/>
    <mergeCell ref="B51:E51"/>
    <mergeCell ref="B52:E52"/>
  </mergeCells>
  <dataValidations count="2">
    <dataValidation type="whole" errorStyle="warning" operator="equal" allowBlank="1" showInputMessage="1" showErrorMessage="1" errorTitle="Start/End Balance" error="End Balance of Prior Reporting Period should be Starting Balance of Current Reporting Period" sqref="D6:D7" xr:uid="{CB60D137-EAF7-4D1F-95C5-3FE93CE040AB}">
      <formula1>C25</formula1>
    </dataValidation>
    <dataValidation errorStyle="warning" allowBlank="1" showInputMessage="1" errorTitle="Missing Information" error="Please complete the Forecast" promptTitle="Forecast" prompt="Please fill out forecast information" sqref="E9:E10 E15:E16 E18" xr:uid="{BEDFF139-D123-4C85-80FB-95BC9F8A97DF}"/>
  </dataValidations>
  <printOptions headings="1"/>
  <pageMargins left="0.27" right="0.26" top="1" bottom="1" header="0.5" footer="0.5"/>
  <pageSetup scale="55" orientation="landscape" r:id="rId1"/>
  <headerFooter alignWithMargins="0">
    <oddHeader>&amp;CIndividual IOU (Table 1) -SOMAH Program IOU Semi-Annual Administrative Expense Report</oddHeader>
    <oddFooter xml:space="preserve">&amp;C_x000D_&amp;1#&amp;"Calibri"&amp;12&amp;K000000 Public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365D6-3F00-4B6F-A16D-B496FDC89208}">
  <dimension ref="B1:M59"/>
  <sheetViews>
    <sheetView zoomScale="70" zoomScaleNormal="70" workbookViewId="0">
      <pane xSplit="2" ySplit="7" topLeftCell="C16" activePane="bottomRight" state="frozen"/>
      <selection pane="topRight" activeCell="F17" sqref="F17"/>
      <selection pane="bottomLeft" activeCell="F17" sqref="F17"/>
      <selection pane="bottomRight" activeCell="G6" sqref="G6"/>
    </sheetView>
  </sheetViews>
  <sheetFormatPr defaultColWidth="9.140625" defaultRowHeight="12.75" x14ac:dyDescent="0.2"/>
  <cols>
    <col min="1" max="1" width="2.42578125" customWidth="1"/>
    <col min="2" max="2" width="79.42578125" style="6" customWidth="1"/>
    <col min="3" max="4" width="31.5703125" customWidth="1"/>
    <col min="5" max="5" width="36" customWidth="1"/>
    <col min="6" max="7" width="15" customWidth="1"/>
    <col min="8" max="8" width="16.140625" customWidth="1"/>
    <col min="9" max="12" width="9.42578125" customWidth="1"/>
  </cols>
  <sheetData>
    <row r="1" spans="2:11" ht="18" x14ac:dyDescent="0.25">
      <c r="B1" s="393" t="s">
        <v>0</v>
      </c>
      <c r="C1" s="394"/>
      <c r="D1" s="394"/>
      <c r="E1" s="395"/>
    </row>
    <row r="2" spans="2:11" ht="18" x14ac:dyDescent="0.25">
      <c r="B2" s="396" t="s">
        <v>53</v>
      </c>
      <c r="C2" s="397"/>
      <c r="D2" s="398"/>
      <c r="E2" s="399"/>
    </row>
    <row r="3" spans="2:11" ht="18.75" thickBot="1" x14ac:dyDescent="0.3">
      <c r="B3" s="400" t="s">
        <v>54</v>
      </c>
      <c r="C3" s="401"/>
      <c r="D3" s="401"/>
      <c r="E3" s="402"/>
    </row>
    <row r="4" spans="2:11" ht="37.35" customHeight="1" x14ac:dyDescent="0.2">
      <c r="B4" s="8"/>
      <c r="C4" s="9" t="s">
        <v>3</v>
      </c>
      <c r="D4" s="9" t="s">
        <v>4</v>
      </c>
      <c r="E4" s="9" t="s">
        <v>5</v>
      </c>
      <c r="F4" s="10"/>
      <c r="G4" s="10"/>
      <c r="H4" s="10"/>
      <c r="I4" s="10"/>
      <c r="J4" s="10"/>
      <c r="K4" s="10"/>
    </row>
    <row r="5" spans="2:11" ht="26.85" customHeight="1" x14ac:dyDescent="0.25">
      <c r="B5" s="11" t="s">
        <v>6</v>
      </c>
      <c r="C5" s="12"/>
      <c r="D5" s="13"/>
      <c r="E5" s="12"/>
      <c r="F5" s="10"/>
      <c r="G5" s="10"/>
      <c r="H5" s="10"/>
      <c r="I5" s="10"/>
      <c r="J5" s="10"/>
      <c r="K5" s="10"/>
    </row>
    <row r="6" spans="2:11" ht="37.35" customHeight="1" x14ac:dyDescent="0.25">
      <c r="B6" s="14" t="s">
        <v>7</v>
      </c>
      <c r="C6" s="190">
        <v>266797005.58000001</v>
      </c>
      <c r="D6" s="192">
        <f>C25</f>
        <v>278860899.52000004</v>
      </c>
      <c r="E6" s="193" t="s">
        <v>55</v>
      </c>
      <c r="F6" s="10"/>
      <c r="G6" s="10"/>
      <c r="H6" s="10"/>
      <c r="I6" s="10"/>
      <c r="J6" s="10"/>
      <c r="K6" s="10"/>
    </row>
    <row r="7" spans="2:11" ht="37.35" customHeight="1" x14ac:dyDescent="0.25">
      <c r="B7" s="18" t="s">
        <v>8</v>
      </c>
      <c r="C7" s="190">
        <v>2905875</v>
      </c>
      <c r="D7" s="192">
        <v>2905875</v>
      </c>
      <c r="E7" s="193" t="s">
        <v>55</v>
      </c>
      <c r="F7" s="145"/>
      <c r="G7" s="10"/>
      <c r="H7" s="10"/>
      <c r="I7" s="10"/>
      <c r="J7" s="10"/>
      <c r="K7" s="10"/>
    </row>
    <row r="8" spans="2:11" ht="26.85" customHeight="1" x14ac:dyDescent="0.25">
      <c r="B8" s="22" t="s">
        <v>9</v>
      </c>
      <c r="C8" s="194" t="s">
        <v>55</v>
      </c>
      <c r="D8" s="195" t="s">
        <v>55</v>
      </c>
      <c r="E8" s="196" t="s">
        <v>55</v>
      </c>
      <c r="F8" s="10"/>
      <c r="G8" s="10"/>
      <c r="H8" s="10"/>
      <c r="I8" s="10"/>
      <c r="J8" s="10"/>
      <c r="K8" s="10"/>
    </row>
    <row r="9" spans="2:11" ht="37.35" customHeight="1" x14ac:dyDescent="0.2">
      <c r="B9" s="25" t="s">
        <v>10</v>
      </c>
      <c r="C9" s="190">
        <v>19878689.420000002</v>
      </c>
      <c r="D9" s="192">
        <v>14747677.42</v>
      </c>
      <c r="E9" s="192">
        <v>19878689.420000002</v>
      </c>
      <c r="F9" s="10"/>
      <c r="G9" s="10"/>
      <c r="H9" s="10"/>
      <c r="I9" s="10"/>
      <c r="J9" s="10"/>
      <c r="K9" s="10"/>
    </row>
    <row r="10" spans="2:11" ht="37.35" customHeight="1" x14ac:dyDescent="0.2">
      <c r="B10" s="64" t="s">
        <v>11</v>
      </c>
      <c r="C10" s="190">
        <v>34626367</v>
      </c>
      <c r="D10" s="192">
        <v>39757378.799999997</v>
      </c>
      <c r="E10" s="192">
        <v>0</v>
      </c>
      <c r="F10" s="10"/>
      <c r="G10" s="10"/>
      <c r="H10" s="10"/>
      <c r="I10" s="10"/>
      <c r="J10" s="10"/>
      <c r="K10" s="10"/>
    </row>
    <row r="11" spans="2:11" ht="37.35" customHeight="1" x14ac:dyDescent="0.25">
      <c r="B11" s="28" t="s">
        <v>12</v>
      </c>
      <c r="C11" s="190">
        <v>6847969.0300000003</v>
      </c>
      <c r="D11" s="192">
        <v>6122568.5099999998</v>
      </c>
      <c r="E11" s="193" t="s">
        <v>55</v>
      </c>
      <c r="F11" s="10"/>
      <c r="G11" s="260"/>
      <c r="H11" s="10"/>
      <c r="I11" s="10"/>
      <c r="J11" s="10"/>
      <c r="K11" s="10"/>
    </row>
    <row r="12" spans="2:11" ht="37.35" customHeight="1" x14ac:dyDescent="0.25">
      <c r="B12" s="29" t="s">
        <v>13</v>
      </c>
      <c r="C12" s="263" t="s">
        <v>56</v>
      </c>
      <c r="D12" s="264" t="s">
        <v>56</v>
      </c>
      <c r="E12" s="196" t="s">
        <v>55</v>
      </c>
      <c r="F12" s="10"/>
      <c r="G12" s="10"/>
      <c r="H12" s="10"/>
      <c r="I12" s="10"/>
      <c r="J12" s="10"/>
      <c r="K12" s="10"/>
    </row>
    <row r="13" spans="2:11" ht="37.35" customHeight="1" x14ac:dyDescent="0.25">
      <c r="B13" s="32" t="s">
        <v>14</v>
      </c>
      <c r="C13" s="199">
        <f>SUM(C9+C11+0)</f>
        <v>26726658.450000003</v>
      </c>
      <c r="D13" s="199">
        <f>SUM(D9+D11+0)</f>
        <v>20870245.93</v>
      </c>
      <c r="E13" s="193" t="s">
        <v>55</v>
      </c>
      <c r="F13" s="10"/>
      <c r="G13" s="10"/>
      <c r="H13" s="10"/>
      <c r="I13" s="10"/>
      <c r="J13" s="10"/>
      <c r="K13" s="10"/>
    </row>
    <row r="14" spans="2:11" ht="26.85" customHeight="1" x14ac:dyDescent="0.25">
      <c r="B14" s="11" t="s">
        <v>15</v>
      </c>
      <c r="C14" s="201" t="s">
        <v>55</v>
      </c>
      <c r="D14" s="202" t="s">
        <v>55</v>
      </c>
      <c r="E14" s="196" t="s">
        <v>55</v>
      </c>
      <c r="F14" s="10"/>
      <c r="G14" s="10"/>
      <c r="H14" s="10"/>
      <c r="I14" s="10"/>
      <c r="J14" s="10"/>
      <c r="K14" s="10"/>
    </row>
    <row r="15" spans="2:11" ht="37.35" customHeight="1" x14ac:dyDescent="0.2">
      <c r="B15" s="14" t="s">
        <v>16</v>
      </c>
      <c r="C15" s="265">
        <v>0</v>
      </c>
      <c r="D15" s="262">
        <v>0</v>
      </c>
      <c r="E15" s="266">
        <v>0</v>
      </c>
      <c r="F15" s="10"/>
      <c r="G15" s="10"/>
      <c r="H15" s="10"/>
      <c r="I15" s="10"/>
      <c r="J15" s="10"/>
      <c r="K15" s="10"/>
    </row>
    <row r="16" spans="2:11" ht="37.35" customHeight="1" x14ac:dyDescent="0.2">
      <c r="B16" s="28" t="s">
        <v>17</v>
      </c>
      <c r="C16" s="190">
        <v>97784.11</v>
      </c>
      <c r="D16" s="192">
        <f>SUM(86527.35+21040.35)</f>
        <v>107567.70000000001</v>
      </c>
      <c r="E16" s="203">
        <v>125500</v>
      </c>
      <c r="F16" s="10"/>
      <c r="G16" s="10"/>
      <c r="H16" s="10"/>
      <c r="I16" s="10"/>
      <c r="J16" s="10"/>
      <c r="K16" s="10"/>
    </row>
    <row r="17" spans="2:13" ht="37.35" customHeight="1" x14ac:dyDescent="0.2">
      <c r="B17" s="29" t="s">
        <v>18</v>
      </c>
      <c r="C17" s="204">
        <v>120406.5</v>
      </c>
      <c r="D17" s="205">
        <f>SUM(22829+34450)</f>
        <v>57279</v>
      </c>
      <c r="E17" s="205">
        <v>105785</v>
      </c>
      <c r="F17" s="10"/>
      <c r="G17" s="10"/>
      <c r="H17" s="10"/>
      <c r="I17" s="10"/>
      <c r="J17" s="10"/>
      <c r="K17" s="10"/>
    </row>
    <row r="18" spans="2:13" ht="37.35" customHeight="1" x14ac:dyDescent="0.25">
      <c r="B18" s="39" t="s">
        <v>19</v>
      </c>
      <c r="C18" s="199">
        <f>C16+C17</f>
        <v>218190.61</v>
      </c>
      <c r="D18" s="200">
        <f>D16+D17</f>
        <v>164846.70000000001</v>
      </c>
      <c r="E18" s="200">
        <f>E16+E17</f>
        <v>231285</v>
      </c>
      <c r="F18" s="10"/>
      <c r="G18" s="10"/>
      <c r="H18" s="260">
        <f>C18+D18</f>
        <v>383037.31</v>
      </c>
      <c r="I18" s="10"/>
      <c r="J18" s="10"/>
      <c r="K18" s="10"/>
    </row>
    <row r="19" spans="2:13" ht="26.85" customHeight="1" x14ac:dyDescent="0.2">
      <c r="B19" s="11" t="s">
        <v>20</v>
      </c>
      <c r="C19" s="201" t="s">
        <v>55</v>
      </c>
      <c r="D19" s="202" t="s">
        <v>55</v>
      </c>
      <c r="E19" s="202" t="s">
        <v>55</v>
      </c>
      <c r="F19" s="10"/>
      <c r="G19" s="10"/>
      <c r="H19" s="10"/>
      <c r="I19" s="10"/>
      <c r="J19" s="10"/>
      <c r="K19" s="10"/>
    </row>
    <row r="20" spans="2:13" ht="37.35" customHeight="1" x14ac:dyDescent="0.2">
      <c r="B20" s="41" t="s">
        <v>21</v>
      </c>
      <c r="C20" s="190">
        <v>0</v>
      </c>
      <c r="D20" s="262">
        <v>0</v>
      </c>
      <c r="E20" s="206" t="s">
        <v>55</v>
      </c>
      <c r="F20" s="10"/>
      <c r="G20" s="165"/>
      <c r="H20" s="165"/>
      <c r="I20" s="165"/>
      <c r="J20" s="165"/>
      <c r="K20" s="165"/>
    </row>
    <row r="21" spans="2:13" ht="26.85" customHeight="1" x14ac:dyDescent="0.2">
      <c r="B21" s="43" t="s">
        <v>22</v>
      </c>
      <c r="C21" s="194"/>
      <c r="D21" s="261" t="s">
        <v>55</v>
      </c>
      <c r="E21" s="195" t="s">
        <v>55</v>
      </c>
      <c r="F21" s="10"/>
      <c r="G21" s="260"/>
      <c r="H21" s="10"/>
      <c r="I21" s="10"/>
      <c r="J21" s="10"/>
      <c r="K21" s="10"/>
    </row>
    <row r="22" spans="2:13" ht="37.35" customHeight="1" x14ac:dyDescent="0.2">
      <c r="B22" s="41" t="s">
        <v>23</v>
      </c>
      <c r="C22" s="207">
        <v>13070446.699999999</v>
      </c>
      <c r="D22" s="208">
        <v>9763474.5999999996</v>
      </c>
      <c r="E22" s="206" t="s">
        <v>55</v>
      </c>
      <c r="F22" s="10"/>
      <c r="G22" s="10">
        <f>1850617.44+164846.7</f>
        <v>2015464.14</v>
      </c>
      <c r="H22" s="10"/>
      <c r="I22" s="10"/>
      <c r="J22" s="10"/>
      <c r="K22" s="10"/>
    </row>
    <row r="23" spans="2:13" ht="37.35" customHeight="1" x14ac:dyDescent="0.2">
      <c r="B23" s="46" t="s">
        <v>24</v>
      </c>
      <c r="C23" s="209">
        <f>748945.8+625181.4</f>
        <v>1374127.2000000002</v>
      </c>
      <c r="D23" s="210">
        <v>1142595.97</v>
      </c>
      <c r="E23" s="211" t="s">
        <v>55</v>
      </c>
      <c r="F23" s="10"/>
      <c r="G23" s="10"/>
      <c r="H23" s="10"/>
      <c r="I23" s="10"/>
      <c r="J23" s="10"/>
      <c r="K23" s="10"/>
    </row>
    <row r="24" spans="2:13" ht="26.85" customHeight="1" x14ac:dyDescent="0.25">
      <c r="B24" s="11" t="s">
        <v>25</v>
      </c>
      <c r="C24" s="212" t="s">
        <v>55</v>
      </c>
      <c r="D24" s="213" t="s">
        <v>55</v>
      </c>
      <c r="E24" s="213" t="s">
        <v>55</v>
      </c>
      <c r="F24" s="10"/>
      <c r="G24" s="260"/>
      <c r="H24" s="10"/>
      <c r="I24" s="10"/>
      <c r="J24" s="10"/>
      <c r="K24" s="10"/>
    </row>
    <row r="25" spans="2:13" ht="37.35" customHeight="1" x14ac:dyDescent="0.25">
      <c r="B25" s="50" t="s">
        <v>26</v>
      </c>
      <c r="C25" s="267">
        <f>C6+C13-SUM(C18+C20+C22+C23)</f>
        <v>278860899.52000004</v>
      </c>
      <c r="D25" s="215">
        <f>SUM(D6+D13)-(D18+D20+D22+D23)</f>
        <v>288660228.18000007</v>
      </c>
      <c r="E25" s="216" t="s">
        <v>55</v>
      </c>
      <c r="F25" s="10"/>
      <c r="G25" s="10"/>
      <c r="H25" s="10"/>
      <c r="I25" s="10"/>
      <c r="J25" s="10"/>
      <c r="K25" s="10"/>
    </row>
    <row r="26" spans="2:13" ht="37.35" customHeight="1" x14ac:dyDescent="0.25">
      <c r="B26" s="52" t="s">
        <v>27</v>
      </c>
      <c r="C26" s="268">
        <f>C7-C20</f>
        <v>2905875</v>
      </c>
      <c r="D26" s="268">
        <f>D7-D20</f>
        <v>2905875</v>
      </c>
      <c r="E26" s="218" t="s">
        <v>55</v>
      </c>
      <c r="F26" s="10"/>
      <c r="G26" s="10"/>
      <c r="H26" s="10"/>
      <c r="I26" s="10"/>
      <c r="J26" s="10"/>
      <c r="K26" s="10"/>
    </row>
    <row r="27" spans="2:13" ht="30.75" customHeight="1" x14ac:dyDescent="0.25">
      <c r="B27" s="54"/>
      <c r="C27" s="55"/>
      <c r="D27" s="55"/>
      <c r="E27" s="56"/>
      <c r="F27" s="10"/>
      <c r="G27" s="10"/>
      <c r="H27" s="10"/>
      <c r="I27" s="10"/>
      <c r="J27" s="10"/>
      <c r="K27" s="10"/>
    </row>
    <row r="28" spans="2:13" s="7" customFormat="1" ht="69" customHeight="1" x14ac:dyDescent="0.25">
      <c r="B28" s="406" t="s">
        <v>28</v>
      </c>
      <c r="C28" s="407"/>
      <c r="D28" s="407"/>
      <c r="E28" s="407"/>
      <c r="F28" s="57" t="s">
        <v>29</v>
      </c>
      <c r="G28" s="10"/>
      <c r="H28" s="10"/>
      <c r="I28" s="10"/>
      <c r="J28" s="10"/>
      <c r="K28" s="10"/>
    </row>
    <row r="29" spans="2:13" s="7" customFormat="1" ht="48.6" customHeight="1" x14ac:dyDescent="0.2">
      <c r="B29" s="405" t="s">
        <v>57</v>
      </c>
      <c r="C29" s="405"/>
      <c r="D29" s="405"/>
      <c r="E29" s="405"/>
      <c r="F29" s="186"/>
      <c r="G29" s="10"/>
      <c r="H29" s="10"/>
      <c r="I29" s="10"/>
      <c r="J29" s="10"/>
      <c r="K29" s="10"/>
    </row>
    <row r="30" spans="2:13" s="7" customFormat="1" ht="56.1" customHeight="1" x14ac:dyDescent="0.2">
      <c r="B30" s="404" t="s">
        <v>58</v>
      </c>
      <c r="C30" s="404"/>
      <c r="D30" s="404"/>
      <c r="E30" s="404"/>
      <c r="F30" s="187"/>
      <c r="G30" s="10"/>
      <c r="H30" s="10"/>
      <c r="I30" s="10"/>
      <c r="J30" s="63"/>
      <c r="K30" s="63"/>
      <c r="L30" s="63"/>
      <c r="M30" s="63"/>
    </row>
    <row r="31" spans="2:13" s="7" customFormat="1" ht="48.6" customHeight="1" x14ac:dyDescent="0.2">
      <c r="B31" s="403" t="s">
        <v>32</v>
      </c>
      <c r="C31" s="403"/>
      <c r="D31" s="403"/>
      <c r="E31" s="403"/>
      <c r="F31" s="188" t="s">
        <v>33</v>
      </c>
      <c r="G31" s="10"/>
      <c r="H31" s="10"/>
      <c r="I31" s="10"/>
      <c r="J31" s="10"/>
      <c r="K31" s="10"/>
    </row>
    <row r="32" spans="2:13" s="7" customFormat="1" ht="90.75" customHeight="1" x14ac:dyDescent="0.2">
      <c r="B32" s="403" t="s">
        <v>34</v>
      </c>
      <c r="C32" s="403"/>
      <c r="D32" s="403"/>
      <c r="E32" s="403"/>
      <c r="F32" s="188" t="s">
        <v>33</v>
      </c>
      <c r="G32" s="10"/>
      <c r="H32" s="10"/>
      <c r="I32" s="10"/>
      <c r="J32" s="10"/>
      <c r="K32" s="10"/>
    </row>
    <row r="33" spans="2:11" s="7" customFormat="1" ht="48.6" customHeight="1" x14ac:dyDescent="0.2">
      <c r="B33" s="403" t="s">
        <v>35</v>
      </c>
      <c r="C33" s="403"/>
      <c r="D33" s="403"/>
      <c r="E33" s="403"/>
      <c r="F33" s="187"/>
      <c r="G33" s="10"/>
      <c r="H33" s="10"/>
      <c r="I33" s="10"/>
      <c r="J33" s="10"/>
      <c r="K33" s="10"/>
    </row>
    <row r="34" spans="2:11" s="7" customFormat="1" ht="77.099999999999994" customHeight="1" x14ac:dyDescent="0.2">
      <c r="B34" s="408" t="s">
        <v>36</v>
      </c>
      <c r="C34" s="408"/>
      <c r="D34" s="408"/>
      <c r="E34" s="408"/>
      <c r="F34" s="188" t="s">
        <v>33</v>
      </c>
      <c r="G34" s="10"/>
      <c r="H34" s="10"/>
      <c r="I34" s="10"/>
      <c r="J34" s="10"/>
      <c r="K34" s="10"/>
    </row>
    <row r="35" spans="2:11" s="7" customFormat="1" ht="48.6" customHeight="1" x14ac:dyDescent="0.2">
      <c r="B35" s="403" t="s">
        <v>37</v>
      </c>
      <c r="C35" s="403"/>
      <c r="D35" s="403"/>
      <c r="E35" s="403"/>
      <c r="F35" s="187"/>
      <c r="G35" s="10"/>
      <c r="H35" s="10"/>
      <c r="I35" s="10"/>
      <c r="J35" s="10"/>
      <c r="K35" s="10"/>
    </row>
    <row r="36" spans="2:11" s="7" customFormat="1" ht="48.6" customHeight="1" x14ac:dyDescent="0.2">
      <c r="B36" s="403" t="s">
        <v>38</v>
      </c>
      <c r="C36" s="403"/>
      <c r="D36" s="403"/>
      <c r="E36" s="403"/>
      <c r="F36" s="187"/>
      <c r="G36" s="10"/>
      <c r="H36" s="10"/>
      <c r="I36" s="10"/>
      <c r="J36" s="10"/>
      <c r="K36" s="10"/>
    </row>
    <row r="37" spans="2:11" s="7" customFormat="1" ht="48.6" customHeight="1" x14ac:dyDescent="0.2">
      <c r="B37" s="403" t="s">
        <v>39</v>
      </c>
      <c r="C37" s="403"/>
      <c r="D37" s="403"/>
      <c r="E37" s="403"/>
      <c r="F37" s="187"/>
      <c r="G37" s="10"/>
      <c r="H37" s="10"/>
      <c r="I37" s="10"/>
      <c r="J37" s="10"/>
      <c r="K37" s="10"/>
    </row>
    <row r="38" spans="2:11" s="7" customFormat="1" ht="48.6" customHeight="1" x14ac:dyDescent="0.2">
      <c r="B38" s="404" t="s">
        <v>40</v>
      </c>
      <c r="C38" s="404"/>
      <c r="D38" s="404"/>
      <c r="E38" s="404"/>
      <c r="F38" s="188" t="s">
        <v>33</v>
      </c>
      <c r="G38" s="10"/>
      <c r="H38" s="10"/>
      <c r="I38" s="10"/>
      <c r="J38" s="10"/>
      <c r="K38" s="10"/>
    </row>
    <row r="39" spans="2:11" s="7" customFormat="1" ht="48.6" customHeight="1" x14ac:dyDescent="0.2">
      <c r="B39" s="408" t="s">
        <v>41</v>
      </c>
      <c r="C39" s="408"/>
      <c r="D39" s="408"/>
      <c r="E39" s="408"/>
      <c r="F39" s="188"/>
      <c r="G39" s="10"/>
      <c r="H39" s="10"/>
      <c r="I39" s="10"/>
      <c r="J39" s="10"/>
      <c r="K39" s="10"/>
    </row>
    <row r="40" spans="2:11" s="7" customFormat="1" ht="48.6" customHeight="1" x14ac:dyDescent="0.2">
      <c r="B40" s="408" t="s">
        <v>42</v>
      </c>
      <c r="C40" s="408"/>
      <c r="D40" s="408"/>
      <c r="E40" s="408"/>
      <c r="F40" s="188"/>
      <c r="G40" s="10"/>
      <c r="H40" s="10"/>
      <c r="I40" s="10"/>
      <c r="J40" s="10"/>
      <c r="K40" s="10"/>
    </row>
    <row r="41" spans="2:11" s="7" customFormat="1" ht="48.6" customHeight="1" x14ac:dyDescent="0.2">
      <c r="B41" s="408" t="s">
        <v>43</v>
      </c>
      <c r="C41" s="408"/>
      <c r="D41" s="408"/>
      <c r="E41" s="408"/>
      <c r="F41" s="188" t="s">
        <v>33</v>
      </c>
      <c r="G41" s="10"/>
      <c r="H41" s="10"/>
      <c r="I41" s="10"/>
      <c r="J41" s="10"/>
      <c r="K41" s="10"/>
    </row>
    <row r="42" spans="2:11" s="7" customFormat="1" ht="48.6" customHeight="1" x14ac:dyDescent="0.2">
      <c r="B42" s="408" t="s">
        <v>59</v>
      </c>
      <c r="C42" s="408"/>
      <c r="D42" s="408"/>
      <c r="E42" s="408"/>
      <c r="F42" s="188" t="s">
        <v>33</v>
      </c>
      <c r="G42" s="10"/>
      <c r="H42" s="10"/>
      <c r="I42" s="10"/>
      <c r="J42" s="10"/>
      <c r="K42" s="10"/>
    </row>
    <row r="43" spans="2:11" s="7" customFormat="1" ht="41.1" customHeight="1" thickBot="1" x14ac:dyDescent="0.25">
      <c r="B43" s="61"/>
      <c r="C43" s="10"/>
      <c r="D43" s="10"/>
      <c r="E43" s="10"/>
      <c r="F43" s="10"/>
      <c r="G43" s="10"/>
      <c r="H43" s="10"/>
      <c r="I43" s="10"/>
      <c r="J43" s="10"/>
      <c r="K43" s="10"/>
    </row>
    <row r="44" spans="2:11" s="7" customFormat="1" ht="26.85" customHeight="1" thickBot="1" x14ac:dyDescent="0.25">
      <c r="B44" s="413" t="s">
        <v>45</v>
      </c>
      <c r="C44" s="414"/>
      <c r="D44" s="414"/>
      <c r="E44" s="415"/>
      <c r="F44" s="10"/>
      <c r="G44" s="412"/>
      <c r="H44" s="412"/>
      <c r="I44" s="412"/>
      <c r="J44" s="10"/>
      <c r="K44" s="10"/>
    </row>
    <row r="45" spans="2:11" s="7" customFormat="1" ht="26.85" customHeight="1" x14ac:dyDescent="0.2">
      <c r="B45" s="416" t="s">
        <v>46</v>
      </c>
      <c r="C45" s="417"/>
      <c r="D45" s="417"/>
      <c r="E45" s="418"/>
      <c r="F45" s="10"/>
      <c r="G45" s="10"/>
      <c r="H45" s="10"/>
      <c r="I45" s="10"/>
      <c r="J45" s="10"/>
      <c r="K45" s="10"/>
    </row>
    <row r="46" spans="2:11" s="7" customFormat="1" ht="60" customHeight="1" x14ac:dyDescent="0.2">
      <c r="B46" s="431" t="s">
        <v>60</v>
      </c>
      <c r="C46" s="429"/>
      <c r="D46" s="429"/>
      <c r="E46" s="430"/>
      <c r="F46" s="10"/>
      <c r="G46" s="10"/>
      <c r="H46" s="10"/>
      <c r="I46" s="10"/>
      <c r="J46" s="10"/>
      <c r="K46" s="10"/>
    </row>
    <row r="47" spans="2:11" s="7" customFormat="1" ht="26.85" customHeight="1" x14ac:dyDescent="0.2">
      <c r="B47" s="390" t="s">
        <v>47</v>
      </c>
      <c r="C47" s="391"/>
      <c r="D47" s="391"/>
      <c r="E47" s="392"/>
      <c r="F47" s="10"/>
      <c r="G47" s="10"/>
      <c r="H47" s="10"/>
      <c r="I47" s="10"/>
      <c r="J47" s="10"/>
      <c r="K47" s="10"/>
    </row>
    <row r="48" spans="2:11" s="7" customFormat="1" ht="60" customHeight="1" x14ac:dyDescent="0.2">
      <c r="B48" s="428" t="s">
        <v>61</v>
      </c>
      <c r="C48" s="429"/>
      <c r="D48" s="429"/>
      <c r="E48" s="430"/>
      <c r="F48" s="10"/>
      <c r="G48" s="10"/>
      <c r="H48" s="10"/>
      <c r="I48" s="10"/>
      <c r="J48" s="10"/>
      <c r="K48" s="10"/>
    </row>
    <row r="49" spans="2:11" s="7" customFormat="1" ht="26.1" customHeight="1" x14ac:dyDescent="0.2">
      <c r="B49" s="390" t="s">
        <v>48</v>
      </c>
      <c r="C49" s="391"/>
      <c r="D49" s="391"/>
      <c r="E49" s="392"/>
      <c r="F49" s="10"/>
      <c r="G49" s="10"/>
      <c r="H49" s="10"/>
      <c r="I49" s="10"/>
      <c r="J49" s="10"/>
      <c r="K49" s="10"/>
    </row>
    <row r="50" spans="2:11" s="7" customFormat="1" ht="60" customHeight="1" x14ac:dyDescent="0.2">
      <c r="B50" s="425" t="s">
        <v>62</v>
      </c>
      <c r="C50" s="426"/>
      <c r="D50" s="426"/>
      <c r="E50" s="427"/>
      <c r="F50" s="10"/>
      <c r="G50" s="10"/>
      <c r="H50" s="10"/>
      <c r="I50" s="10"/>
      <c r="J50" s="10"/>
      <c r="K50" s="10"/>
    </row>
    <row r="51" spans="2:11" ht="23.85" customHeight="1" x14ac:dyDescent="0.2">
      <c r="B51" s="390" t="s">
        <v>49</v>
      </c>
      <c r="C51" s="391"/>
      <c r="D51" s="391"/>
      <c r="E51" s="392"/>
      <c r="F51" s="10"/>
      <c r="G51" s="10"/>
      <c r="H51" s="10"/>
      <c r="I51" s="10"/>
      <c r="J51" s="10"/>
      <c r="K51" s="10"/>
    </row>
    <row r="52" spans="2:11" ht="60" customHeight="1" x14ac:dyDescent="0.2">
      <c r="B52" s="422" t="s">
        <v>63</v>
      </c>
      <c r="C52" s="423"/>
      <c r="D52" s="423"/>
      <c r="E52" s="424"/>
      <c r="F52" s="10"/>
      <c r="G52" s="10"/>
      <c r="H52" s="10"/>
      <c r="I52" s="10"/>
      <c r="J52" s="10"/>
      <c r="K52" s="10"/>
    </row>
    <row r="53" spans="2:11" ht="27" customHeight="1" x14ac:dyDescent="0.2">
      <c r="B53" s="390" t="s">
        <v>50</v>
      </c>
      <c r="C53" s="391"/>
      <c r="D53" s="391"/>
      <c r="E53" s="392"/>
      <c r="F53" s="10"/>
      <c r="G53" s="10"/>
      <c r="H53" s="10"/>
      <c r="I53" s="10"/>
      <c r="J53" s="10"/>
      <c r="K53" s="10"/>
    </row>
    <row r="54" spans="2:11" ht="60" customHeight="1" x14ac:dyDescent="0.2">
      <c r="B54" s="390" t="s">
        <v>64</v>
      </c>
      <c r="C54" s="391"/>
      <c r="D54" s="391"/>
      <c r="E54" s="392"/>
      <c r="F54" s="10"/>
      <c r="G54" s="10"/>
      <c r="H54" s="10"/>
      <c r="I54" s="10"/>
      <c r="J54" s="10"/>
      <c r="K54" s="10"/>
    </row>
    <row r="55" spans="2:11" ht="24" customHeight="1" x14ac:dyDescent="0.2">
      <c r="B55" s="390" t="s">
        <v>51</v>
      </c>
      <c r="C55" s="391"/>
      <c r="D55" s="391"/>
      <c r="E55" s="392"/>
      <c r="F55" s="10"/>
      <c r="G55" s="10"/>
      <c r="H55" s="10"/>
      <c r="I55" s="10"/>
      <c r="J55" s="10"/>
      <c r="K55" s="10"/>
    </row>
    <row r="56" spans="2:11" ht="60" customHeight="1" x14ac:dyDescent="0.2">
      <c r="B56" s="419" t="s">
        <v>65</v>
      </c>
      <c r="C56" s="420"/>
      <c r="D56" s="420"/>
      <c r="E56" s="421"/>
      <c r="F56" s="10"/>
      <c r="G56" s="10"/>
      <c r="H56" s="10"/>
      <c r="I56" s="10"/>
      <c r="J56" s="10"/>
      <c r="K56" s="10"/>
    </row>
    <row r="59" spans="2:11" x14ac:dyDescent="0.2">
      <c r="B59" s="77" t="s">
        <v>52</v>
      </c>
    </row>
  </sheetData>
  <mergeCells count="32">
    <mergeCell ref="B1:E1"/>
    <mergeCell ref="B46:E46"/>
    <mergeCell ref="B47:E47"/>
    <mergeCell ref="B28:E28"/>
    <mergeCell ref="B29:E29"/>
    <mergeCell ref="B33:E33"/>
    <mergeCell ref="B34:E34"/>
    <mergeCell ref="B2:E2"/>
    <mergeCell ref="B3:E3"/>
    <mergeCell ref="B30:E30"/>
    <mergeCell ref="B31:E31"/>
    <mergeCell ref="B32:E32"/>
    <mergeCell ref="B35:E35"/>
    <mergeCell ref="G44:I44"/>
    <mergeCell ref="B45:E45"/>
    <mergeCell ref="B36:E36"/>
    <mergeCell ref="B37:E37"/>
    <mergeCell ref="B38:E38"/>
    <mergeCell ref="B39:E39"/>
    <mergeCell ref="B40:E40"/>
    <mergeCell ref="B41:E41"/>
    <mergeCell ref="B49:E49"/>
    <mergeCell ref="B50:E50"/>
    <mergeCell ref="B51:E51"/>
    <mergeCell ref="B42:E42"/>
    <mergeCell ref="B44:E44"/>
    <mergeCell ref="B48:E48"/>
    <mergeCell ref="B54:E54"/>
    <mergeCell ref="B55:E55"/>
    <mergeCell ref="B56:E56"/>
    <mergeCell ref="B52:E52"/>
    <mergeCell ref="B53:E53"/>
  </mergeCells>
  <pageMargins left="0.7" right="0.7" top="0.75" bottom="0.75" header="0.3" footer="0.3"/>
  <headerFooter>
    <oddFooter xml:space="preserve">&amp;C_x000D_&amp;1#&amp;"Calibri"&amp;12&amp;K000000 Public </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18E0F-366E-42C8-9149-C6B0DC11FA04}">
  <dimension ref="B1:Q54"/>
  <sheetViews>
    <sheetView zoomScale="80" zoomScaleNormal="80" workbookViewId="0">
      <pane xSplit="2" ySplit="7" topLeftCell="G17" activePane="bottomRight" state="frozen"/>
      <selection pane="topRight" activeCell="F17" sqref="F17"/>
      <selection pane="bottomLeft" activeCell="F17" sqref="F17"/>
      <selection pane="bottomRight" activeCell="G17" sqref="G17"/>
    </sheetView>
  </sheetViews>
  <sheetFormatPr defaultColWidth="8.85546875" defaultRowHeight="12.75" x14ac:dyDescent="0.2"/>
  <cols>
    <col min="1" max="1" width="4.140625" customWidth="1"/>
    <col min="2" max="2" width="79.42578125" style="6" customWidth="1"/>
    <col min="3" max="4" width="31.5703125" customWidth="1"/>
    <col min="5" max="5" width="32.7109375" customWidth="1"/>
    <col min="6" max="6" width="15" customWidth="1"/>
    <col min="7" max="12" width="9.42578125" customWidth="1"/>
  </cols>
  <sheetData>
    <row r="1" spans="2:11" ht="18" x14ac:dyDescent="0.2">
      <c r="B1" s="459" t="s">
        <v>0</v>
      </c>
      <c r="C1" s="460"/>
      <c r="D1" s="460"/>
      <c r="E1" s="461"/>
    </row>
    <row r="2" spans="2:11" ht="18" x14ac:dyDescent="0.25">
      <c r="B2" s="462" t="s">
        <v>66</v>
      </c>
      <c r="C2" s="463"/>
      <c r="D2" s="463"/>
      <c r="E2" s="464"/>
    </row>
    <row r="3" spans="2:11" ht="18.75" thickBot="1" x14ac:dyDescent="0.3">
      <c r="B3" s="400" t="s">
        <v>67</v>
      </c>
      <c r="C3" s="401"/>
      <c r="D3" s="401"/>
      <c r="E3" s="402"/>
    </row>
    <row r="4" spans="2:11" ht="37.35" customHeight="1" x14ac:dyDescent="0.2">
      <c r="B4" s="8"/>
      <c r="C4" s="9" t="s">
        <v>3</v>
      </c>
      <c r="D4" s="9" t="s">
        <v>4</v>
      </c>
      <c r="E4" s="9" t="s">
        <v>5</v>
      </c>
      <c r="F4" s="10"/>
      <c r="G4" s="10"/>
      <c r="H4" s="10"/>
      <c r="I4" s="10"/>
      <c r="J4" s="10"/>
      <c r="K4" s="10"/>
    </row>
    <row r="5" spans="2:11" ht="26.85" customHeight="1" x14ac:dyDescent="0.25">
      <c r="B5" s="11" t="s">
        <v>6</v>
      </c>
      <c r="C5" s="12"/>
      <c r="D5" s="13"/>
      <c r="E5" s="12"/>
      <c r="F5" s="10"/>
      <c r="G5" s="10"/>
      <c r="H5" s="10"/>
      <c r="I5" s="10"/>
      <c r="J5" s="10"/>
      <c r="K5" s="10"/>
    </row>
    <row r="6" spans="2:11" ht="37.35" customHeight="1" x14ac:dyDescent="0.25">
      <c r="B6" s="14" t="s">
        <v>7</v>
      </c>
      <c r="C6" s="190">
        <v>95085440</v>
      </c>
      <c r="D6" s="192">
        <v>101551080.64</v>
      </c>
      <c r="E6" s="17"/>
      <c r="F6" s="10"/>
      <c r="G6" s="10"/>
      <c r="H6" s="10"/>
      <c r="I6" s="10"/>
      <c r="J6" s="10"/>
      <c r="K6" s="10"/>
    </row>
    <row r="7" spans="2:11" ht="37.35" customHeight="1" x14ac:dyDescent="0.25">
      <c r="B7" s="18" t="s">
        <v>8</v>
      </c>
      <c r="C7" s="190">
        <v>863167</v>
      </c>
      <c r="D7" s="192">
        <v>893076.54</v>
      </c>
      <c r="E7" s="21"/>
      <c r="F7" s="179"/>
      <c r="G7" s="10"/>
      <c r="H7" s="10"/>
      <c r="I7" s="10"/>
      <c r="J7" s="10"/>
      <c r="K7" s="10"/>
    </row>
    <row r="8" spans="2:11" ht="26.85" customHeight="1" x14ac:dyDescent="0.25">
      <c r="B8" s="22" t="s">
        <v>9</v>
      </c>
      <c r="C8" s="194" t="s">
        <v>68</v>
      </c>
      <c r="D8" s="195" t="s">
        <v>55</v>
      </c>
      <c r="E8" s="12"/>
      <c r="F8" s="10"/>
      <c r="G8" s="10"/>
      <c r="H8" s="10"/>
      <c r="I8" s="10"/>
      <c r="J8" s="10"/>
      <c r="K8" s="10"/>
    </row>
    <row r="9" spans="2:11" ht="37.35" customHeight="1" x14ac:dyDescent="0.25">
      <c r="B9" s="25" t="s">
        <v>10</v>
      </c>
      <c r="C9" s="190">
        <v>6388429</v>
      </c>
      <c r="D9" s="191" t="s">
        <v>69</v>
      </c>
      <c r="E9" s="62"/>
      <c r="F9" s="10"/>
      <c r="G9" s="10"/>
      <c r="H9" s="10"/>
      <c r="I9" s="10"/>
      <c r="J9" s="10"/>
      <c r="K9" s="10"/>
    </row>
    <row r="10" spans="2:11" ht="37.35" customHeight="1" x14ac:dyDescent="0.25">
      <c r="B10" s="64" t="s">
        <v>11</v>
      </c>
      <c r="C10" s="189" t="s">
        <v>69</v>
      </c>
      <c r="D10" s="191" t="s">
        <v>69</v>
      </c>
      <c r="E10" s="62"/>
      <c r="F10" s="10"/>
      <c r="G10" s="10"/>
      <c r="H10" s="10"/>
      <c r="I10" s="10"/>
      <c r="J10" s="10"/>
      <c r="K10" s="10"/>
    </row>
    <row r="11" spans="2:11" ht="37.35" customHeight="1" x14ac:dyDescent="0.25">
      <c r="B11" s="28" t="s">
        <v>12</v>
      </c>
      <c r="C11" s="190">
        <v>2352128</v>
      </c>
      <c r="D11" s="192">
        <v>2168655.14</v>
      </c>
      <c r="E11" s="21"/>
      <c r="F11" s="10"/>
      <c r="G11" s="10"/>
      <c r="H11" s="10"/>
      <c r="I11" s="10"/>
      <c r="J11" s="10"/>
      <c r="K11" s="10"/>
    </row>
    <row r="12" spans="2:11" ht="37.35" customHeight="1" x14ac:dyDescent="0.25">
      <c r="B12" s="29" t="s">
        <v>13</v>
      </c>
      <c r="C12" s="197" t="s">
        <v>69</v>
      </c>
      <c r="D12" s="198" t="s">
        <v>69</v>
      </c>
      <c r="E12" s="12"/>
      <c r="F12" s="10"/>
      <c r="G12" s="10"/>
      <c r="H12" s="10"/>
      <c r="I12" s="10"/>
      <c r="J12" s="10"/>
      <c r="K12" s="10"/>
    </row>
    <row r="13" spans="2:11" ht="37.35" customHeight="1" x14ac:dyDescent="0.25">
      <c r="B13" s="32" t="s">
        <v>14</v>
      </c>
      <c r="C13" s="199">
        <v>8740557</v>
      </c>
      <c r="D13" s="200">
        <v>2168655.14</v>
      </c>
      <c r="E13" s="17"/>
      <c r="F13" s="10"/>
      <c r="G13" s="10"/>
      <c r="H13" s="10"/>
      <c r="I13" s="10"/>
      <c r="J13" s="10"/>
      <c r="K13" s="10"/>
    </row>
    <row r="14" spans="2:11" ht="26.85" customHeight="1" x14ac:dyDescent="0.25">
      <c r="B14" s="11" t="s">
        <v>15</v>
      </c>
      <c r="C14" s="201" t="s">
        <v>68</v>
      </c>
      <c r="D14" s="202" t="s">
        <v>55</v>
      </c>
      <c r="E14" s="12"/>
      <c r="F14" s="10"/>
      <c r="G14" s="10"/>
      <c r="H14" s="10"/>
      <c r="I14" s="10"/>
      <c r="J14" s="10"/>
      <c r="K14" s="10"/>
    </row>
    <row r="15" spans="2:11" ht="37.35" customHeight="1" x14ac:dyDescent="0.2">
      <c r="B15" s="14" t="s">
        <v>16</v>
      </c>
      <c r="C15" s="190">
        <v>18242.8</v>
      </c>
      <c r="D15" s="192">
        <v>14689.88</v>
      </c>
      <c r="E15" s="257">
        <v>16466.34</v>
      </c>
      <c r="F15" s="10"/>
      <c r="G15" s="10"/>
      <c r="H15" s="10"/>
      <c r="I15" s="10"/>
      <c r="J15" s="10"/>
      <c r="K15" s="10"/>
    </row>
    <row r="16" spans="2:11" ht="37.35" customHeight="1" x14ac:dyDescent="0.2">
      <c r="B16" s="28" t="s">
        <v>17</v>
      </c>
      <c r="C16" s="190">
        <v>89820.13</v>
      </c>
      <c r="D16" s="192">
        <v>80798.710000000006</v>
      </c>
      <c r="E16" s="257">
        <v>85309.42</v>
      </c>
      <c r="F16" s="10"/>
      <c r="G16" s="10"/>
      <c r="H16" s="10"/>
      <c r="I16" s="10"/>
      <c r="J16" s="10"/>
      <c r="K16" s="10"/>
    </row>
    <row r="17" spans="2:17" ht="37.35" customHeight="1" x14ac:dyDescent="0.2">
      <c r="B17" s="29" t="s">
        <v>18</v>
      </c>
      <c r="C17" s="204">
        <v>-22909.57</v>
      </c>
      <c r="D17" s="205">
        <v>73763.03</v>
      </c>
      <c r="E17" s="257">
        <v>171313.45</v>
      </c>
      <c r="F17" s="10"/>
      <c r="G17" s="10"/>
      <c r="H17" s="10"/>
      <c r="I17" s="10"/>
      <c r="J17" s="10"/>
      <c r="K17" s="10"/>
    </row>
    <row r="18" spans="2:17" ht="37.35" customHeight="1" x14ac:dyDescent="0.25">
      <c r="B18" s="39" t="s">
        <v>19</v>
      </c>
      <c r="C18" s="199">
        <v>85153.36</v>
      </c>
      <c r="D18" s="200">
        <v>169251.62</v>
      </c>
      <c r="E18" s="199">
        <v>221876.76</v>
      </c>
      <c r="F18" s="10"/>
      <c r="G18" s="10"/>
      <c r="H18" s="10"/>
      <c r="I18" s="10"/>
      <c r="J18" s="10"/>
      <c r="K18" s="10"/>
    </row>
    <row r="19" spans="2:17" ht="26.85" customHeight="1" x14ac:dyDescent="0.2">
      <c r="B19" s="11" t="s">
        <v>20</v>
      </c>
      <c r="C19" s="201" t="s">
        <v>68</v>
      </c>
      <c r="D19" s="202" t="s">
        <v>55</v>
      </c>
      <c r="E19" s="13"/>
      <c r="F19" s="10"/>
      <c r="G19" s="10"/>
      <c r="H19" s="10"/>
      <c r="I19" s="10"/>
      <c r="J19" s="10"/>
      <c r="K19" s="10"/>
    </row>
    <row r="20" spans="2:17" ht="84.2" customHeight="1" x14ac:dyDescent="0.2">
      <c r="B20" s="143" t="s">
        <v>21</v>
      </c>
      <c r="C20" s="189" t="s">
        <v>69</v>
      </c>
      <c r="D20" s="192">
        <v>68540</v>
      </c>
      <c r="E20" s="42"/>
      <c r="F20" s="443"/>
      <c r="G20" s="444"/>
      <c r="H20" s="444"/>
      <c r="I20" s="444"/>
      <c r="J20" s="444"/>
      <c r="K20" s="444"/>
      <c r="L20" s="444"/>
      <c r="M20" s="444"/>
      <c r="N20" s="444"/>
      <c r="O20" s="444"/>
      <c r="P20" s="444"/>
      <c r="Q20" s="444"/>
    </row>
    <row r="21" spans="2:17" ht="26.85" customHeight="1" x14ac:dyDescent="0.2">
      <c r="B21" s="43" t="s">
        <v>22</v>
      </c>
      <c r="C21" s="194" t="s">
        <v>68</v>
      </c>
      <c r="D21" s="195" t="s">
        <v>55</v>
      </c>
      <c r="E21" s="23"/>
      <c r="F21" s="10"/>
      <c r="G21" s="10"/>
      <c r="H21" s="10"/>
      <c r="I21" s="10"/>
      <c r="J21" s="10"/>
      <c r="K21" s="10"/>
    </row>
    <row r="22" spans="2:17" ht="37.35" customHeight="1" x14ac:dyDescent="0.2">
      <c r="B22" s="41" t="s">
        <v>23</v>
      </c>
      <c r="C22" s="257">
        <v>1768593</v>
      </c>
      <c r="D22" s="203">
        <v>1968057.2</v>
      </c>
      <c r="E22" s="45"/>
      <c r="F22" s="10"/>
      <c r="G22" s="10"/>
      <c r="H22" s="10"/>
      <c r="I22" s="10"/>
      <c r="J22" s="10"/>
      <c r="K22" s="10"/>
    </row>
    <row r="23" spans="2:17" ht="37.35" customHeight="1" x14ac:dyDescent="0.2">
      <c r="B23" s="46" t="s">
        <v>24</v>
      </c>
      <c r="C23" s="209">
        <v>421170</v>
      </c>
      <c r="D23" s="210">
        <v>710043.33</v>
      </c>
      <c r="E23" s="48"/>
      <c r="F23" s="10"/>
      <c r="G23" s="10"/>
      <c r="H23" s="10"/>
      <c r="I23" s="10"/>
      <c r="J23" s="10"/>
      <c r="K23" s="10"/>
    </row>
    <row r="24" spans="2:17" ht="26.85" customHeight="1" x14ac:dyDescent="0.25">
      <c r="B24" s="11" t="s">
        <v>25</v>
      </c>
      <c r="C24" s="212" t="s">
        <v>68</v>
      </c>
      <c r="D24" s="213" t="s">
        <v>55</v>
      </c>
      <c r="E24" s="49"/>
      <c r="F24" s="10"/>
      <c r="G24" s="10"/>
      <c r="H24" s="10"/>
      <c r="I24" s="10"/>
      <c r="J24" s="10"/>
      <c r="K24" s="10"/>
    </row>
    <row r="25" spans="2:17" ht="37.35" customHeight="1" x14ac:dyDescent="0.25">
      <c r="B25" s="50" t="s">
        <v>26</v>
      </c>
      <c r="C25" s="214">
        <v>101551080.64</v>
      </c>
      <c r="D25" s="215">
        <v>100803843.63</v>
      </c>
      <c r="E25" s="51"/>
      <c r="F25" s="10"/>
      <c r="G25" s="10"/>
      <c r="H25" s="10"/>
      <c r="I25" s="10"/>
      <c r="J25" s="10"/>
      <c r="K25" s="10"/>
    </row>
    <row r="26" spans="2:17" ht="37.35" customHeight="1" x14ac:dyDescent="0.25">
      <c r="B26" s="52" t="s">
        <v>27</v>
      </c>
      <c r="C26" s="220">
        <v>863167</v>
      </c>
      <c r="D26" s="217">
        <v>824536.54</v>
      </c>
      <c r="E26" s="53"/>
      <c r="F26" s="10"/>
      <c r="G26" s="10"/>
      <c r="H26" s="10"/>
      <c r="I26" s="10"/>
      <c r="J26" s="10"/>
      <c r="K26" s="10"/>
    </row>
    <row r="27" spans="2:17" ht="30.75" customHeight="1" x14ac:dyDescent="0.25">
      <c r="B27" s="54"/>
      <c r="C27" s="55"/>
      <c r="D27" s="55"/>
      <c r="E27" s="56"/>
      <c r="F27" s="10"/>
      <c r="G27" s="10"/>
      <c r="H27" s="10"/>
      <c r="I27" s="10"/>
      <c r="J27" s="10"/>
      <c r="K27" s="10"/>
    </row>
    <row r="28" spans="2:17" s="7" customFormat="1" ht="49.7" customHeight="1" x14ac:dyDescent="0.25">
      <c r="B28" s="465" t="s">
        <v>28</v>
      </c>
      <c r="C28" s="466"/>
      <c r="D28" s="466"/>
      <c r="E28" s="467"/>
      <c r="F28" s="174" t="s">
        <v>29</v>
      </c>
      <c r="G28" s="10"/>
      <c r="H28" s="10"/>
      <c r="I28" s="10"/>
      <c r="J28" s="10"/>
      <c r="K28" s="10"/>
    </row>
    <row r="29" spans="2:17" s="7" customFormat="1" ht="33.75" customHeight="1" x14ac:dyDescent="0.2">
      <c r="B29" s="445" t="s">
        <v>30</v>
      </c>
      <c r="C29" s="446"/>
      <c r="D29" s="446"/>
      <c r="E29" s="447"/>
      <c r="F29" s="172"/>
      <c r="G29" s="10"/>
      <c r="H29" s="10"/>
      <c r="I29" s="10"/>
      <c r="J29" s="10"/>
      <c r="K29" s="10"/>
    </row>
    <row r="30" spans="2:17" s="7" customFormat="1" ht="65.25" customHeight="1" x14ac:dyDescent="0.2">
      <c r="B30" s="456" t="s">
        <v>31</v>
      </c>
      <c r="C30" s="457"/>
      <c r="D30" s="457"/>
      <c r="E30" s="458"/>
      <c r="F30" s="173"/>
      <c r="G30" s="10"/>
      <c r="H30" s="10"/>
      <c r="I30" s="10"/>
      <c r="J30" s="63"/>
      <c r="K30" s="63"/>
      <c r="L30" s="63"/>
      <c r="M30" s="63"/>
    </row>
    <row r="31" spans="2:17" s="7" customFormat="1" ht="45" customHeight="1" x14ac:dyDescent="0.2">
      <c r="B31" s="435" t="s">
        <v>32</v>
      </c>
      <c r="C31" s="436"/>
      <c r="D31" s="436"/>
      <c r="E31" s="437"/>
      <c r="F31" s="175"/>
      <c r="G31" s="10"/>
      <c r="H31" s="10"/>
      <c r="I31" s="10"/>
      <c r="J31" s="10"/>
      <c r="K31" s="10"/>
    </row>
    <row r="32" spans="2:17" s="7" customFormat="1" ht="81.75" customHeight="1" x14ac:dyDescent="0.2">
      <c r="B32" s="440" t="s">
        <v>34</v>
      </c>
      <c r="C32" s="441"/>
      <c r="D32" s="441"/>
      <c r="E32" s="442"/>
      <c r="F32" s="176"/>
      <c r="G32" s="10"/>
      <c r="H32" s="10"/>
      <c r="I32" s="10"/>
      <c r="J32" s="10"/>
      <c r="K32" s="10"/>
    </row>
    <row r="33" spans="2:11" s="7" customFormat="1" ht="30.2" customHeight="1" x14ac:dyDescent="0.2">
      <c r="B33" s="435" t="s">
        <v>35</v>
      </c>
      <c r="C33" s="436"/>
      <c r="D33" s="436"/>
      <c r="E33" s="437"/>
      <c r="F33" s="177"/>
      <c r="G33" s="10"/>
      <c r="H33" s="10"/>
      <c r="I33" s="10"/>
      <c r="J33" s="10"/>
      <c r="K33" s="10"/>
    </row>
    <row r="34" spans="2:11" s="7" customFormat="1" ht="59.25" customHeight="1" x14ac:dyDescent="0.2">
      <c r="B34" s="438" t="s">
        <v>36</v>
      </c>
      <c r="C34" s="426"/>
      <c r="D34" s="426"/>
      <c r="E34" s="439"/>
      <c r="F34" s="176"/>
      <c r="G34" s="10"/>
      <c r="H34" s="10"/>
      <c r="I34" s="10"/>
      <c r="J34" s="10"/>
      <c r="K34" s="10"/>
    </row>
    <row r="35" spans="2:11" s="7" customFormat="1" ht="15" customHeight="1" x14ac:dyDescent="0.2">
      <c r="B35" s="440" t="s">
        <v>37</v>
      </c>
      <c r="C35" s="441"/>
      <c r="D35" s="441"/>
      <c r="E35" s="442"/>
      <c r="F35" s="177"/>
      <c r="G35" s="10"/>
      <c r="H35" s="10"/>
      <c r="I35" s="10"/>
      <c r="J35" s="10"/>
      <c r="K35" s="10"/>
    </row>
    <row r="36" spans="2:11" s="7" customFormat="1" ht="37.5" customHeight="1" x14ac:dyDescent="0.2">
      <c r="B36" s="448" t="s">
        <v>38</v>
      </c>
      <c r="C36" s="449"/>
      <c r="D36" s="449"/>
      <c r="E36" s="450"/>
      <c r="F36" s="59"/>
      <c r="G36" s="10"/>
      <c r="H36" s="10"/>
      <c r="I36" s="10"/>
      <c r="J36" s="10"/>
      <c r="K36" s="10"/>
    </row>
    <row r="37" spans="2:11" s="7" customFormat="1" ht="35.450000000000003" customHeight="1" x14ac:dyDescent="0.2">
      <c r="B37" s="435" t="s">
        <v>39</v>
      </c>
      <c r="C37" s="436"/>
      <c r="D37" s="436"/>
      <c r="E37" s="437"/>
      <c r="F37" s="240" t="s">
        <v>70</v>
      </c>
      <c r="G37" s="10"/>
      <c r="H37" s="10"/>
      <c r="I37" s="10"/>
      <c r="J37" s="10"/>
      <c r="K37" s="10"/>
    </row>
    <row r="38" spans="2:11" s="7" customFormat="1" ht="29.25" customHeight="1" x14ac:dyDescent="0.2">
      <c r="B38" s="451" t="s">
        <v>40</v>
      </c>
      <c r="C38" s="423"/>
      <c r="D38" s="423"/>
      <c r="E38" s="452"/>
      <c r="F38" s="176"/>
      <c r="G38" s="10"/>
      <c r="H38" s="10"/>
      <c r="I38" s="10"/>
      <c r="J38" s="10"/>
      <c r="K38" s="10"/>
    </row>
    <row r="39" spans="2:11" s="7" customFormat="1" ht="15" customHeight="1" x14ac:dyDescent="0.2">
      <c r="B39" s="438" t="s">
        <v>41</v>
      </c>
      <c r="C39" s="426"/>
      <c r="D39" s="426"/>
      <c r="E39" s="439"/>
      <c r="F39" s="176"/>
      <c r="G39" s="10"/>
      <c r="H39" s="10"/>
      <c r="I39" s="10"/>
      <c r="J39" s="10"/>
      <c r="K39" s="10"/>
    </row>
    <row r="40" spans="2:11" s="7" customFormat="1" ht="39.200000000000003" customHeight="1" x14ac:dyDescent="0.2">
      <c r="B40" s="438" t="s">
        <v>42</v>
      </c>
      <c r="C40" s="426"/>
      <c r="D40" s="426"/>
      <c r="E40" s="439"/>
      <c r="F40" s="176"/>
      <c r="G40" s="10"/>
      <c r="H40" s="10"/>
      <c r="I40" s="10"/>
      <c r="J40" s="10"/>
      <c r="K40" s="10"/>
    </row>
    <row r="41" spans="2:11" s="7" customFormat="1" ht="39.200000000000003" customHeight="1" x14ac:dyDescent="0.2">
      <c r="B41" s="438" t="s">
        <v>43</v>
      </c>
      <c r="C41" s="426"/>
      <c r="D41" s="426"/>
      <c r="E41" s="439"/>
      <c r="F41" s="176"/>
      <c r="G41" s="10"/>
      <c r="H41" s="10"/>
      <c r="I41" s="10"/>
      <c r="J41" s="10"/>
      <c r="K41" s="10"/>
    </row>
    <row r="42" spans="2:11" s="7" customFormat="1" ht="40.700000000000003" customHeight="1" x14ac:dyDescent="0.2">
      <c r="B42" s="453" t="s">
        <v>44</v>
      </c>
      <c r="C42" s="454"/>
      <c r="D42" s="454"/>
      <c r="E42" s="455"/>
      <c r="F42" s="176"/>
      <c r="G42" s="10"/>
      <c r="H42" s="10"/>
      <c r="I42" s="10"/>
      <c r="J42" s="10"/>
      <c r="K42" s="10"/>
    </row>
    <row r="43" spans="2:11" s="7" customFormat="1" ht="41.1" customHeight="1" thickBot="1" x14ac:dyDescent="0.25">
      <c r="B43" s="61"/>
      <c r="C43" s="10"/>
      <c r="D43" s="10"/>
      <c r="E43" s="10"/>
      <c r="F43" s="10"/>
      <c r="G43" s="10"/>
      <c r="H43" s="10"/>
      <c r="I43" s="10"/>
      <c r="J43" s="10"/>
      <c r="K43" s="10"/>
    </row>
    <row r="44" spans="2:11" s="7" customFormat="1" ht="26.85" customHeight="1" x14ac:dyDescent="0.2">
      <c r="B44" s="237" t="s">
        <v>45</v>
      </c>
      <c r="C44" s="238"/>
      <c r="D44" s="238"/>
      <c r="E44" s="239"/>
      <c r="F44" s="10"/>
      <c r="G44" s="412"/>
      <c r="H44" s="412"/>
      <c r="I44" s="412"/>
      <c r="J44" s="10"/>
      <c r="K44" s="10"/>
    </row>
    <row r="45" spans="2:11" s="7" customFormat="1" ht="26.85" customHeight="1" x14ac:dyDescent="0.2">
      <c r="B45" s="432" t="s">
        <v>71</v>
      </c>
      <c r="C45" s="433"/>
      <c r="D45" s="433"/>
      <c r="E45" s="434"/>
      <c r="F45" s="10"/>
      <c r="G45" s="167"/>
      <c r="H45" s="167"/>
      <c r="I45" s="167"/>
      <c r="J45" s="10"/>
      <c r="K45" s="10"/>
    </row>
    <row r="46" spans="2:11" s="7" customFormat="1" ht="20.25" customHeight="1" x14ac:dyDescent="0.2">
      <c r="B46" s="178"/>
      <c r="C46" s="235"/>
      <c r="D46" s="235"/>
      <c r="E46" s="236"/>
      <c r="F46" s="10"/>
      <c r="G46" s="167"/>
      <c r="H46" s="167"/>
      <c r="I46" s="167"/>
      <c r="J46" s="10"/>
      <c r="K46" s="10"/>
    </row>
    <row r="47" spans="2:11" s="7" customFormat="1" ht="26.85" customHeight="1" x14ac:dyDescent="0.2">
      <c r="B47" s="232"/>
      <c r="C47" s="233"/>
      <c r="D47" s="233"/>
      <c r="E47" s="234"/>
      <c r="F47" s="10"/>
      <c r="G47" s="167"/>
      <c r="H47" s="167"/>
      <c r="I47" s="167"/>
      <c r="J47" s="10"/>
      <c r="K47" s="10"/>
    </row>
    <row r="48" spans="2:11" s="7" customFormat="1" ht="53.45" customHeight="1" x14ac:dyDescent="0.2">
      <c r="B48" s="229"/>
      <c r="C48" s="230"/>
      <c r="D48" s="230"/>
      <c r="E48" s="231"/>
      <c r="F48" s="10"/>
      <c r="G48" s="167"/>
      <c r="H48" s="167"/>
      <c r="I48" s="167"/>
      <c r="J48" s="10"/>
      <c r="K48" s="10"/>
    </row>
    <row r="49" spans="2:11" s="7" customFormat="1" ht="26.85" customHeight="1" x14ac:dyDescent="0.2">
      <c r="B49" s="221"/>
      <c r="C49" s="222"/>
      <c r="D49" s="222"/>
      <c r="E49" s="223"/>
      <c r="F49" s="10"/>
      <c r="G49" s="10"/>
      <c r="H49" s="10"/>
      <c r="I49" s="10"/>
      <c r="J49" s="10"/>
      <c r="K49" s="10"/>
    </row>
    <row r="50" spans="2:11" s="7" customFormat="1" ht="26.85" customHeight="1" x14ac:dyDescent="0.2">
      <c r="B50" s="171"/>
      <c r="C50" s="224"/>
      <c r="D50" s="224"/>
      <c r="E50" s="225"/>
      <c r="F50" s="10"/>
      <c r="G50" s="10"/>
      <c r="H50" s="10"/>
      <c r="I50" s="10"/>
      <c r="J50" s="10"/>
      <c r="K50" s="10"/>
    </row>
    <row r="51" spans="2:11" ht="23.85" customHeight="1" x14ac:dyDescent="0.2">
      <c r="B51" s="226"/>
      <c r="C51" s="227"/>
      <c r="D51" s="227"/>
      <c r="E51" s="228"/>
      <c r="F51" s="10"/>
      <c r="G51" s="10"/>
      <c r="H51" s="10"/>
      <c r="I51" s="10"/>
      <c r="J51" s="10"/>
      <c r="K51" s="10"/>
    </row>
    <row r="52" spans="2:11" ht="60" customHeight="1" x14ac:dyDescent="0.2">
      <c r="F52" s="10"/>
      <c r="G52" s="10"/>
      <c r="H52" s="10"/>
      <c r="I52" s="10"/>
      <c r="J52" s="10"/>
      <c r="K52" s="10"/>
    </row>
    <row r="54" spans="2:11" x14ac:dyDescent="0.2">
      <c r="B54" s="77" t="s">
        <v>52</v>
      </c>
    </row>
  </sheetData>
  <mergeCells count="21">
    <mergeCell ref="B32:E32"/>
    <mergeCell ref="B1:E1"/>
    <mergeCell ref="B2:E2"/>
    <mergeCell ref="B3:E3"/>
    <mergeCell ref="B28:E28"/>
    <mergeCell ref="B45:E45"/>
    <mergeCell ref="B33:E33"/>
    <mergeCell ref="B34:E34"/>
    <mergeCell ref="B35:E35"/>
    <mergeCell ref="F20:Q20"/>
    <mergeCell ref="B29:E29"/>
    <mergeCell ref="G44:I44"/>
    <mergeCell ref="B36:E36"/>
    <mergeCell ref="B37:E37"/>
    <mergeCell ref="B38:E38"/>
    <mergeCell ref="B39:E39"/>
    <mergeCell ref="B40:E40"/>
    <mergeCell ref="B41:E41"/>
    <mergeCell ref="B42:E42"/>
    <mergeCell ref="B30:E30"/>
    <mergeCell ref="B31:E31"/>
  </mergeCells>
  <dataValidations count="1">
    <dataValidation errorStyle="warning" allowBlank="1" showInputMessage="1" errorTitle="Missing Information" error="Please complete the Forecast" promptTitle="Forecast" prompt="Please fill out forecast information" sqref="E9:E10" xr:uid="{CAB05161-2B2A-4D7D-8AC1-724E815AEB5A}"/>
  </dataValidations>
  <pageMargins left="0.7" right="0.7" top="0.75" bottom="0.75" header="0.3" footer="0.3"/>
  <headerFooter>
    <oddFooter xml:space="preserve">&amp;C_x000D_&amp;1#&amp;"Calibri"&amp;12&amp;K000000 Public </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BAA0-C4E9-4878-B88B-390DDFF81432}">
  <dimension ref="B1:M46"/>
  <sheetViews>
    <sheetView topLeftCell="B10" zoomScale="80" zoomScaleNormal="80" workbookViewId="0">
      <selection activeCell="B46" sqref="B46:E46"/>
    </sheetView>
  </sheetViews>
  <sheetFormatPr defaultColWidth="9.140625" defaultRowHeight="12.75" x14ac:dyDescent="0.2"/>
  <cols>
    <col min="1" max="1" width="4.140625" customWidth="1"/>
    <col min="2" max="2" width="79.42578125" style="6" customWidth="1"/>
    <col min="3" max="4" width="31.5703125" customWidth="1"/>
    <col min="5" max="5" width="27.85546875" customWidth="1"/>
    <col min="6" max="6" width="15" customWidth="1"/>
    <col min="7" max="7" width="17.5703125" style="149" bestFit="1" customWidth="1"/>
    <col min="8" max="8" width="18" style="149" customWidth="1"/>
    <col min="9" max="9" width="12.5703125" style="150" customWidth="1"/>
    <col min="10" max="10" width="15.42578125" style="149" bestFit="1" customWidth="1"/>
    <col min="11" max="11" width="14.42578125" style="149" bestFit="1" customWidth="1"/>
    <col min="12" max="13" width="12.5703125" style="150" customWidth="1"/>
    <col min="14" max="15" width="12.5703125" customWidth="1"/>
  </cols>
  <sheetData>
    <row r="1" spans="2:11" ht="18" x14ac:dyDescent="0.25">
      <c r="B1" s="393" t="s">
        <v>0</v>
      </c>
      <c r="C1" s="394"/>
      <c r="D1" s="394"/>
      <c r="E1" s="395"/>
    </row>
    <row r="2" spans="2:11" ht="18" x14ac:dyDescent="0.25">
      <c r="B2" s="396" t="s">
        <v>72</v>
      </c>
      <c r="C2" s="397"/>
      <c r="D2" s="398"/>
      <c r="E2" s="399"/>
    </row>
    <row r="3" spans="2:11" ht="18.75" thickBot="1" x14ac:dyDescent="0.3">
      <c r="B3" s="400" t="s">
        <v>67</v>
      </c>
      <c r="C3" s="401"/>
      <c r="D3" s="401"/>
      <c r="E3" s="402"/>
    </row>
    <row r="4" spans="2:11" ht="37.35" customHeight="1" x14ac:dyDescent="0.2">
      <c r="B4" s="8"/>
      <c r="C4" s="9" t="s">
        <v>3</v>
      </c>
      <c r="D4" s="9" t="s">
        <v>4</v>
      </c>
      <c r="E4" s="9" t="s">
        <v>5</v>
      </c>
      <c r="F4" s="10"/>
      <c r="G4" s="182"/>
      <c r="H4" s="182"/>
      <c r="I4" s="152"/>
      <c r="J4" s="182"/>
      <c r="K4" s="183"/>
    </row>
    <row r="5" spans="2:11" ht="26.85" customHeight="1" x14ac:dyDescent="0.25">
      <c r="B5" s="11" t="s">
        <v>6</v>
      </c>
      <c r="C5" s="12"/>
      <c r="D5" s="13"/>
      <c r="E5" s="12"/>
      <c r="F5" s="10"/>
      <c r="G5" s="182"/>
      <c r="H5" s="182"/>
      <c r="I5" s="152"/>
      <c r="J5" s="182"/>
      <c r="K5" s="183"/>
    </row>
    <row r="6" spans="2:11" ht="37.35" customHeight="1" x14ac:dyDescent="0.25">
      <c r="B6" s="14" t="s">
        <v>7</v>
      </c>
      <c r="C6" s="190">
        <v>358025934.18000001</v>
      </c>
      <c r="D6" s="192">
        <v>358765605.23000002</v>
      </c>
      <c r="E6" s="17"/>
      <c r="F6" s="163"/>
      <c r="G6" s="182"/>
      <c r="H6" s="182"/>
      <c r="I6" s="152"/>
      <c r="J6" s="182"/>
      <c r="K6" s="183"/>
    </row>
    <row r="7" spans="2:11" ht="37.35" customHeight="1" x14ac:dyDescent="0.25">
      <c r="B7" s="18" t="s">
        <v>8</v>
      </c>
      <c r="C7" s="190">
        <v>3250931.98</v>
      </c>
      <c r="D7" s="192">
        <v>3078699.84</v>
      </c>
      <c r="E7" s="21"/>
      <c r="F7" s="163"/>
      <c r="G7" s="182"/>
      <c r="H7" s="182"/>
      <c r="I7" s="152"/>
      <c r="J7" s="182"/>
      <c r="K7" s="183"/>
    </row>
    <row r="8" spans="2:11" ht="26.85" customHeight="1" x14ac:dyDescent="0.25">
      <c r="B8" s="22" t="s">
        <v>9</v>
      </c>
      <c r="C8" s="194" t="s">
        <v>55</v>
      </c>
      <c r="D8" s="195" t="s">
        <v>55</v>
      </c>
      <c r="E8" s="12"/>
      <c r="F8" s="10"/>
      <c r="G8" s="182"/>
      <c r="H8" s="182"/>
      <c r="I8" s="152"/>
      <c r="J8" s="182"/>
      <c r="K8" s="183"/>
    </row>
    <row r="9" spans="2:11" ht="37.35" customHeight="1" x14ac:dyDescent="0.2">
      <c r="B9" s="25" t="s">
        <v>10</v>
      </c>
      <c r="C9" s="189" t="s">
        <v>55</v>
      </c>
      <c r="D9" s="192">
        <v>50208714</v>
      </c>
      <c r="E9" s="141"/>
      <c r="F9" s="10"/>
      <c r="G9" s="182"/>
      <c r="H9" s="182"/>
      <c r="I9" s="152"/>
      <c r="J9" s="182"/>
      <c r="K9" s="183"/>
    </row>
    <row r="10" spans="2:11" ht="37.35" customHeight="1" x14ac:dyDescent="0.2">
      <c r="B10" s="64" t="s">
        <v>11</v>
      </c>
      <c r="C10" s="189" t="s">
        <v>55</v>
      </c>
      <c r="D10" s="192">
        <v>46527856</v>
      </c>
      <c r="E10" s="141"/>
      <c r="F10" s="10"/>
      <c r="G10" s="182"/>
      <c r="H10" s="182"/>
      <c r="I10" s="152"/>
      <c r="J10" s="182"/>
      <c r="K10" s="183"/>
    </row>
    <row r="11" spans="2:11" ht="37.35" customHeight="1" x14ac:dyDescent="0.25">
      <c r="B11" s="28" t="s">
        <v>12</v>
      </c>
      <c r="C11" s="190">
        <v>8857191.7300000004</v>
      </c>
      <c r="D11" s="192">
        <v>8802566.3499999996</v>
      </c>
      <c r="E11" s="21"/>
      <c r="F11" s="163"/>
      <c r="G11" s="182"/>
      <c r="H11" s="182"/>
      <c r="I11" s="152"/>
      <c r="J11" s="182"/>
      <c r="K11" s="183"/>
    </row>
    <row r="12" spans="2:11" ht="37.35" customHeight="1" x14ac:dyDescent="0.25">
      <c r="B12" s="29" t="s">
        <v>13</v>
      </c>
      <c r="C12" s="197" t="s">
        <v>55</v>
      </c>
      <c r="D12" s="198" t="s">
        <v>55</v>
      </c>
      <c r="E12" s="12"/>
      <c r="F12" s="10"/>
      <c r="G12" s="182"/>
      <c r="H12" s="182"/>
      <c r="I12" s="152"/>
      <c r="J12" s="182"/>
      <c r="K12" s="183"/>
    </row>
    <row r="13" spans="2:11" ht="37.35" customHeight="1" x14ac:dyDescent="0.25">
      <c r="B13" s="32" t="s">
        <v>14</v>
      </c>
      <c r="C13" s="199">
        <v>8857191.7300000004</v>
      </c>
      <c r="D13" s="200">
        <v>59011280.350000001</v>
      </c>
      <c r="E13" s="17"/>
      <c r="F13" s="163"/>
      <c r="G13" s="182"/>
      <c r="H13" s="182"/>
      <c r="I13" s="152"/>
      <c r="J13" s="182"/>
      <c r="K13" s="183"/>
    </row>
    <row r="14" spans="2:11" ht="26.85" customHeight="1" x14ac:dyDescent="0.25">
      <c r="B14" s="11" t="s">
        <v>15</v>
      </c>
      <c r="C14" s="201" t="s">
        <v>55</v>
      </c>
      <c r="D14" s="202" t="s">
        <v>55</v>
      </c>
      <c r="E14" s="12"/>
      <c r="F14" s="10"/>
      <c r="G14" s="182"/>
      <c r="H14" s="182"/>
      <c r="I14" s="152"/>
      <c r="J14" s="182"/>
      <c r="K14" s="183"/>
    </row>
    <row r="15" spans="2:11" ht="37.35" customHeight="1" x14ac:dyDescent="0.2">
      <c r="B15" s="14" t="s">
        <v>16</v>
      </c>
      <c r="C15" s="276" t="s">
        <v>55</v>
      </c>
      <c r="D15" s="240" t="s">
        <v>55</v>
      </c>
      <c r="E15" s="142"/>
      <c r="F15" s="10"/>
      <c r="G15" s="182"/>
      <c r="H15" s="182"/>
      <c r="I15" s="152"/>
      <c r="J15" s="182"/>
      <c r="K15" s="183"/>
    </row>
    <row r="16" spans="2:11" ht="37.35" customHeight="1" x14ac:dyDescent="0.2">
      <c r="B16" s="28" t="s">
        <v>17</v>
      </c>
      <c r="C16" s="190">
        <v>146785.31</v>
      </c>
      <c r="D16" s="192">
        <v>212231.72</v>
      </c>
      <c r="E16" s="190">
        <v>280000</v>
      </c>
      <c r="F16" s="163"/>
      <c r="G16" s="182"/>
      <c r="H16" s="182"/>
      <c r="I16" s="152"/>
      <c r="J16" s="182"/>
      <c r="K16" s="183"/>
    </row>
    <row r="17" spans="2:13" ht="37.35" customHeight="1" x14ac:dyDescent="0.2">
      <c r="B17" s="29" t="s">
        <v>18</v>
      </c>
      <c r="C17" s="204">
        <v>31982.48</v>
      </c>
      <c r="D17" s="205">
        <v>181991.24</v>
      </c>
      <c r="E17" s="190">
        <v>710000</v>
      </c>
      <c r="F17" s="163"/>
      <c r="G17" s="182"/>
      <c r="H17" s="182">
        <v>2438686</v>
      </c>
      <c r="I17" s="152"/>
      <c r="J17" s="182"/>
      <c r="K17" s="183"/>
    </row>
    <row r="18" spans="2:13" ht="37.35" customHeight="1" x14ac:dyDescent="0.25">
      <c r="B18" s="39" t="s">
        <v>19</v>
      </c>
      <c r="C18" s="199">
        <v>178767.79</v>
      </c>
      <c r="D18" s="200">
        <v>394222.96</v>
      </c>
      <c r="E18" s="199">
        <v>990000</v>
      </c>
      <c r="F18" s="163"/>
      <c r="G18" s="182"/>
      <c r="H18" s="182">
        <v>394222.96</v>
      </c>
      <c r="I18" s="152"/>
      <c r="J18" s="182"/>
      <c r="K18" s="183"/>
    </row>
    <row r="19" spans="2:13" ht="26.85" customHeight="1" x14ac:dyDescent="0.2">
      <c r="B19" s="11" t="s">
        <v>20</v>
      </c>
      <c r="C19" s="201" t="s">
        <v>55</v>
      </c>
      <c r="D19" s="202" t="s">
        <v>55</v>
      </c>
      <c r="E19" s="13"/>
      <c r="F19" s="10"/>
      <c r="G19" s="182"/>
      <c r="H19" s="182">
        <f>SUM(H17:H18)</f>
        <v>2832908.96</v>
      </c>
      <c r="I19" s="152"/>
      <c r="J19" s="182"/>
      <c r="K19" s="183"/>
    </row>
    <row r="20" spans="2:13" ht="37.35" customHeight="1" x14ac:dyDescent="0.2">
      <c r="B20" s="41" t="s">
        <v>21</v>
      </c>
      <c r="C20" s="190">
        <v>172232.14</v>
      </c>
      <c r="D20" s="191" t="s">
        <v>73</v>
      </c>
      <c r="E20" s="42"/>
      <c r="F20" s="163"/>
      <c r="G20" s="184"/>
      <c r="H20" s="184"/>
      <c r="I20" s="153"/>
      <c r="J20" s="153"/>
      <c r="K20" s="185"/>
    </row>
    <row r="21" spans="2:13" ht="26.85" customHeight="1" x14ac:dyDescent="0.2">
      <c r="B21" s="43" t="s">
        <v>22</v>
      </c>
      <c r="C21" s="194" t="s">
        <v>55</v>
      </c>
      <c r="D21" s="195" t="s">
        <v>55</v>
      </c>
      <c r="E21" s="23"/>
      <c r="F21" s="10"/>
      <c r="G21" s="182"/>
      <c r="H21" s="182"/>
      <c r="I21" s="152"/>
      <c r="J21" s="182"/>
      <c r="K21" s="183"/>
    </row>
    <row r="22" spans="2:13" ht="37.35" customHeight="1" x14ac:dyDescent="0.2">
      <c r="B22" s="41" t="s">
        <v>23</v>
      </c>
      <c r="C22" s="257">
        <v>6998102.2000000002</v>
      </c>
      <c r="D22" s="203">
        <v>5809620.4000000004</v>
      </c>
      <c r="E22" s="45"/>
      <c r="F22" s="145"/>
      <c r="G22" s="182"/>
      <c r="H22" s="182"/>
      <c r="I22" s="152"/>
      <c r="J22" s="182"/>
      <c r="K22" s="183"/>
    </row>
    <row r="23" spans="2:13" ht="37.35" customHeight="1" x14ac:dyDescent="0.2">
      <c r="B23" s="46" t="s">
        <v>24</v>
      </c>
      <c r="C23" s="209">
        <v>768418.55</v>
      </c>
      <c r="D23" s="210">
        <v>1722294.56</v>
      </c>
      <c r="E23" s="48"/>
      <c r="F23" s="163"/>
      <c r="G23" s="182"/>
      <c r="H23" s="182"/>
      <c r="I23" s="152"/>
      <c r="J23" s="182"/>
      <c r="K23" s="183"/>
    </row>
    <row r="24" spans="2:13" ht="26.85" customHeight="1" x14ac:dyDescent="0.25">
      <c r="B24" s="11" t="s">
        <v>25</v>
      </c>
      <c r="C24" s="212" t="s">
        <v>55</v>
      </c>
      <c r="D24" s="213" t="s">
        <v>55</v>
      </c>
      <c r="E24" s="49"/>
      <c r="F24" s="10"/>
      <c r="G24" s="182"/>
      <c r="H24" s="182"/>
      <c r="I24" s="152"/>
      <c r="J24" s="182"/>
      <c r="K24" s="183"/>
    </row>
    <row r="25" spans="2:13" ht="37.35" customHeight="1" x14ac:dyDescent="0.25">
      <c r="B25" s="50" t="s">
        <v>26</v>
      </c>
      <c r="C25" s="214">
        <v>358765605.23000002</v>
      </c>
      <c r="D25" s="215">
        <v>409850747.66000003</v>
      </c>
      <c r="E25" s="51"/>
      <c r="F25" s="163"/>
      <c r="G25" s="182"/>
      <c r="H25" s="182"/>
      <c r="I25" s="152"/>
      <c r="J25" s="182"/>
      <c r="K25" s="183"/>
    </row>
    <row r="26" spans="2:13" ht="37.35" customHeight="1" x14ac:dyDescent="0.25">
      <c r="B26" s="52" t="s">
        <v>27</v>
      </c>
      <c r="C26" s="220">
        <v>3078699.84</v>
      </c>
      <c r="D26" s="217">
        <v>3078699.84</v>
      </c>
      <c r="E26" s="53"/>
      <c r="F26" s="163"/>
      <c r="G26" s="182"/>
      <c r="H26" s="182"/>
      <c r="I26" s="152"/>
      <c r="J26" s="182"/>
      <c r="K26" s="183"/>
    </row>
    <row r="27" spans="2:13" ht="30.75" customHeight="1" x14ac:dyDescent="0.25">
      <c r="B27" s="54"/>
      <c r="C27" s="55"/>
      <c r="D27" s="55"/>
      <c r="E27" s="56"/>
      <c r="F27" s="10"/>
      <c r="G27" s="151"/>
      <c r="H27" s="151"/>
      <c r="I27" s="152"/>
      <c r="J27" s="151"/>
    </row>
    <row r="28" spans="2:13" s="7" customFormat="1" ht="49.7" customHeight="1" x14ac:dyDescent="0.25">
      <c r="B28" s="406" t="s">
        <v>28</v>
      </c>
      <c r="C28" s="407"/>
      <c r="D28" s="407"/>
      <c r="E28" s="407"/>
      <c r="F28" s="57" t="s">
        <v>29</v>
      </c>
      <c r="G28" s="151"/>
      <c r="H28" s="151"/>
      <c r="I28" s="152"/>
      <c r="J28" s="151"/>
      <c r="K28" s="154"/>
      <c r="L28" s="155"/>
      <c r="M28" s="155"/>
    </row>
    <row r="29" spans="2:13" s="7" customFormat="1" ht="48.6" customHeight="1" x14ac:dyDescent="0.2">
      <c r="B29" s="405" t="s">
        <v>30</v>
      </c>
      <c r="C29" s="405"/>
      <c r="D29" s="405"/>
      <c r="E29" s="405"/>
      <c r="F29" s="58"/>
      <c r="G29" s="151"/>
      <c r="H29" s="151"/>
      <c r="I29" s="152"/>
      <c r="J29" s="151"/>
      <c r="K29" s="154"/>
      <c r="L29" s="155"/>
      <c r="M29" s="155"/>
    </row>
    <row r="30" spans="2:13" s="7" customFormat="1" ht="56.1" customHeight="1" x14ac:dyDescent="0.2">
      <c r="B30" s="404" t="s">
        <v>31</v>
      </c>
      <c r="C30" s="404"/>
      <c r="D30" s="404"/>
      <c r="E30" s="404"/>
      <c r="F30" s="59"/>
      <c r="G30" s="151"/>
      <c r="H30" s="151"/>
      <c r="I30" s="156"/>
      <c r="J30" s="157"/>
      <c r="K30" s="157"/>
      <c r="L30" s="156"/>
      <c r="M30" s="155"/>
    </row>
    <row r="31" spans="2:13" s="7" customFormat="1" ht="48.6" customHeight="1" x14ac:dyDescent="0.2">
      <c r="B31" s="403" t="s">
        <v>32</v>
      </c>
      <c r="C31" s="403"/>
      <c r="D31" s="403"/>
      <c r="E31" s="403"/>
      <c r="F31" s="60" t="s">
        <v>33</v>
      </c>
      <c r="G31" s="151"/>
      <c r="H31" s="151"/>
      <c r="I31" s="152"/>
      <c r="J31" s="151"/>
      <c r="K31" s="154"/>
      <c r="L31" s="155"/>
      <c r="M31" s="155"/>
    </row>
    <row r="32" spans="2:13" s="7" customFormat="1" ht="90.75" customHeight="1" x14ac:dyDescent="0.2">
      <c r="B32" s="403" t="s">
        <v>34</v>
      </c>
      <c r="C32" s="403"/>
      <c r="D32" s="403"/>
      <c r="E32" s="403"/>
      <c r="F32" s="60" t="s">
        <v>33</v>
      </c>
      <c r="G32" s="151"/>
      <c r="H32" s="151"/>
      <c r="I32" s="152"/>
      <c r="J32" s="151"/>
      <c r="K32" s="154"/>
      <c r="L32" s="155"/>
      <c r="M32" s="155"/>
    </row>
    <row r="33" spans="2:13" s="7" customFormat="1" ht="48.6" customHeight="1" x14ac:dyDescent="0.2">
      <c r="B33" s="403" t="s">
        <v>35</v>
      </c>
      <c r="C33" s="403"/>
      <c r="D33" s="403"/>
      <c r="E33" s="403"/>
      <c r="F33" s="59"/>
      <c r="G33" s="151"/>
      <c r="H33" s="151"/>
      <c r="I33" s="152"/>
      <c r="J33" s="151"/>
      <c r="K33" s="154"/>
      <c r="L33" s="155"/>
      <c r="M33" s="155"/>
    </row>
    <row r="34" spans="2:13" s="7" customFormat="1" ht="77.099999999999994" customHeight="1" x14ac:dyDescent="0.2">
      <c r="B34" s="408" t="s">
        <v>36</v>
      </c>
      <c r="C34" s="408"/>
      <c r="D34" s="408"/>
      <c r="E34" s="408"/>
      <c r="F34" s="60" t="s">
        <v>33</v>
      </c>
      <c r="G34" s="151"/>
      <c r="H34" s="151"/>
      <c r="I34" s="152"/>
      <c r="J34" s="151"/>
      <c r="K34" s="154"/>
      <c r="L34" s="155"/>
      <c r="M34" s="155"/>
    </row>
    <row r="35" spans="2:13" s="7" customFormat="1" ht="48.6" customHeight="1" x14ac:dyDescent="0.2">
      <c r="B35" s="403" t="s">
        <v>37</v>
      </c>
      <c r="C35" s="403"/>
      <c r="D35" s="403"/>
      <c r="E35" s="403"/>
      <c r="F35" s="59"/>
      <c r="G35" s="151"/>
      <c r="H35" s="151"/>
      <c r="I35" s="152"/>
      <c r="J35" s="151"/>
      <c r="K35" s="154"/>
      <c r="L35" s="155"/>
      <c r="M35" s="155"/>
    </row>
    <row r="36" spans="2:13" s="7" customFormat="1" ht="48.6" customHeight="1" x14ac:dyDescent="0.2">
      <c r="B36" s="403" t="s">
        <v>38</v>
      </c>
      <c r="C36" s="403"/>
      <c r="D36" s="403"/>
      <c r="E36" s="403"/>
      <c r="F36" s="59"/>
      <c r="G36" s="151"/>
      <c r="H36" s="151"/>
      <c r="I36" s="152"/>
      <c r="J36" s="151"/>
      <c r="K36" s="154"/>
      <c r="L36" s="155"/>
      <c r="M36" s="155"/>
    </row>
    <row r="37" spans="2:13" s="7" customFormat="1" ht="48.6" customHeight="1" x14ac:dyDescent="0.2">
      <c r="B37" s="403" t="s">
        <v>39</v>
      </c>
      <c r="C37" s="403"/>
      <c r="D37" s="403"/>
      <c r="E37" s="403"/>
      <c r="F37" s="59"/>
      <c r="G37" s="151"/>
      <c r="H37" s="151"/>
      <c r="I37" s="152"/>
      <c r="J37" s="151"/>
      <c r="K37" s="154"/>
      <c r="L37" s="155"/>
      <c r="M37" s="155"/>
    </row>
    <row r="38" spans="2:13" s="7" customFormat="1" ht="48.6" customHeight="1" x14ac:dyDescent="0.2">
      <c r="B38" s="404" t="s">
        <v>40</v>
      </c>
      <c r="C38" s="404"/>
      <c r="D38" s="404"/>
      <c r="E38" s="404"/>
      <c r="F38" s="60" t="s">
        <v>33</v>
      </c>
      <c r="G38" s="151"/>
      <c r="H38" s="151"/>
      <c r="I38" s="152"/>
      <c r="J38" s="151"/>
      <c r="K38" s="154"/>
      <c r="L38" s="155"/>
      <c r="M38" s="155"/>
    </row>
    <row r="39" spans="2:13" s="7" customFormat="1" ht="48.6" customHeight="1" x14ac:dyDescent="0.2">
      <c r="B39" s="408" t="s">
        <v>41</v>
      </c>
      <c r="C39" s="408"/>
      <c r="D39" s="408"/>
      <c r="E39" s="408"/>
      <c r="F39" s="60"/>
      <c r="G39" s="151"/>
      <c r="H39" s="151"/>
      <c r="I39" s="152"/>
      <c r="J39" s="151"/>
      <c r="K39" s="154"/>
      <c r="L39" s="155"/>
      <c r="M39" s="155"/>
    </row>
    <row r="40" spans="2:13" s="7" customFormat="1" ht="48.6" customHeight="1" x14ac:dyDescent="0.2">
      <c r="B40" s="408" t="s">
        <v>42</v>
      </c>
      <c r="C40" s="408"/>
      <c r="D40" s="408"/>
      <c r="E40" s="408"/>
      <c r="F40" s="60"/>
      <c r="G40" s="151"/>
      <c r="H40" s="151"/>
      <c r="I40" s="152"/>
      <c r="J40" s="151"/>
      <c r="K40" s="154"/>
      <c r="L40" s="155"/>
      <c r="M40" s="155"/>
    </row>
    <row r="41" spans="2:13" s="7" customFormat="1" ht="48.6" customHeight="1" x14ac:dyDescent="0.2">
      <c r="B41" s="408" t="s">
        <v>43</v>
      </c>
      <c r="C41" s="408"/>
      <c r="D41" s="408"/>
      <c r="E41" s="408"/>
      <c r="F41" s="60" t="s">
        <v>33</v>
      </c>
      <c r="G41" s="151"/>
      <c r="H41" s="151"/>
      <c r="I41" s="152"/>
      <c r="J41" s="151"/>
      <c r="K41" s="154"/>
      <c r="L41" s="155"/>
      <c r="M41" s="155"/>
    </row>
    <row r="42" spans="2:13" s="7" customFormat="1" ht="48.6" customHeight="1" x14ac:dyDescent="0.2">
      <c r="B42" s="408" t="s">
        <v>44</v>
      </c>
      <c r="C42" s="408"/>
      <c r="D42" s="408"/>
      <c r="E42" s="408"/>
      <c r="F42" s="60" t="s">
        <v>33</v>
      </c>
      <c r="G42" s="151"/>
      <c r="H42" s="151"/>
      <c r="I42" s="152"/>
      <c r="J42" s="151"/>
      <c r="K42" s="154"/>
      <c r="L42" s="155"/>
      <c r="M42" s="155"/>
    </row>
    <row r="43" spans="2:13" s="7" customFormat="1" ht="41.1" customHeight="1" thickBot="1" x14ac:dyDescent="0.25">
      <c r="B43" s="61"/>
      <c r="C43" s="10"/>
      <c r="D43" s="10"/>
      <c r="E43" s="10"/>
      <c r="F43" s="10"/>
      <c r="G43" s="151"/>
      <c r="H43" s="151"/>
      <c r="I43" s="152"/>
      <c r="J43" s="151"/>
      <c r="K43" s="154"/>
      <c r="L43" s="155"/>
      <c r="M43" s="155"/>
    </row>
    <row r="44" spans="2:13" s="7" customFormat="1" ht="26.85" customHeight="1" thickBot="1" x14ac:dyDescent="0.25">
      <c r="B44" s="413" t="s">
        <v>45</v>
      </c>
      <c r="C44" s="414"/>
      <c r="D44" s="414"/>
      <c r="E44" s="415"/>
      <c r="F44" s="10"/>
      <c r="G44" s="468"/>
      <c r="H44" s="468"/>
      <c r="I44" s="152"/>
      <c r="J44" s="151"/>
      <c r="K44" s="154"/>
      <c r="L44" s="155"/>
      <c r="M44" s="155"/>
    </row>
    <row r="45" spans="2:13" s="7" customFormat="1" ht="26.85" customHeight="1" x14ac:dyDescent="0.2">
      <c r="B45" s="416" t="s">
        <v>74</v>
      </c>
      <c r="C45" s="417"/>
      <c r="D45" s="417"/>
      <c r="E45" s="418"/>
      <c r="F45" s="10"/>
      <c r="G45" s="151"/>
      <c r="H45" s="151"/>
      <c r="I45" s="152"/>
      <c r="J45" s="151"/>
      <c r="K45" s="154"/>
      <c r="L45" s="155"/>
      <c r="M45" s="155"/>
    </row>
    <row r="46" spans="2:13" s="7" customFormat="1" ht="60" customHeight="1" x14ac:dyDescent="0.2">
      <c r="B46" s="390" t="s">
        <v>75</v>
      </c>
      <c r="C46" s="391"/>
      <c r="D46" s="391"/>
      <c r="E46" s="392"/>
      <c r="F46" s="10"/>
      <c r="G46" s="151"/>
      <c r="H46" s="151"/>
      <c r="I46" s="152"/>
      <c r="J46" s="151"/>
      <c r="K46" s="154"/>
      <c r="L46" s="155"/>
      <c r="M46" s="155"/>
    </row>
  </sheetData>
  <mergeCells count="22">
    <mergeCell ref="B1:E1"/>
    <mergeCell ref="B28:E28"/>
    <mergeCell ref="B29:E29"/>
    <mergeCell ref="G44:H44"/>
    <mergeCell ref="B45:E45"/>
    <mergeCell ref="B2:E2"/>
    <mergeCell ref="B3:E3"/>
    <mergeCell ref="B30:E30"/>
    <mergeCell ref="B31:E31"/>
    <mergeCell ref="B32:E32"/>
    <mergeCell ref="B33:E33"/>
    <mergeCell ref="B34:E34"/>
    <mergeCell ref="B35:E35"/>
    <mergeCell ref="B46:E46"/>
    <mergeCell ref="B36:E36"/>
    <mergeCell ref="B37:E37"/>
    <mergeCell ref="B38:E38"/>
    <mergeCell ref="B39:E39"/>
    <mergeCell ref="B40:E40"/>
    <mergeCell ref="B41:E41"/>
    <mergeCell ref="B42:E42"/>
    <mergeCell ref="B44:E44"/>
  </mergeCells>
  <dataValidations count="1">
    <dataValidation errorStyle="warning" allowBlank="1" showInputMessage="1" errorTitle="Missing Information" error="Please complete the Forecast" promptTitle="Forecast" prompt="Please fill out forecast information" sqref="E9:E10 E15" xr:uid="{99ACA18E-8F6F-4636-9D99-CAC6415E1E39}"/>
  </dataValidations>
  <pageMargins left="0.7" right="0.7" top="0.75" bottom="0.75" header="0.3" footer="0.3"/>
  <headerFooter>
    <oddFooter xml:space="preserve">&amp;C_x000D_&amp;1#&amp;"Calibri"&amp;12&amp;K000000 Public </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CC29A-AF6E-4C25-B31B-8B6A79C11D8E}">
  <dimension ref="B1:M59"/>
  <sheetViews>
    <sheetView zoomScale="80" zoomScaleNormal="80" workbookViewId="0">
      <pane xSplit="2" ySplit="7" topLeftCell="C44" activePane="bottomRight" state="frozen"/>
      <selection pane="topRight" activeCell="F17" sqref="F17"/>
      <selection pane="bottomLeft" activeCell="F17" sqref="F17"/>
      <selection pane="bottomRight" activeCell="N44" sqref="N44"/>
    </sheetView>
  </sheetViews>
  <sheetFormatPr defaultColWidth="9.140625" defaultRowHeight="12.75" x14ac:dyDescent="0.2"/>
  <cols>
    <col min="1" max="1" width="4.140625" customWidth="1"/>
    <col min="2" max="2" width="79.42578125" style="6" customWidth="1"/>
    <col min="3" max="4" width="31.5703125" customWidth="1"/>
    <col min="5" max="5" width="27.85546875" customWidth="1"/>
    <col min="6" max="6" width="15" customWidth="1"/>
    <col min="7" max="12" width="9.42578125" customWidth="1"/>
  </cols>
  <sheetData>
    <row r="1" spans="2:11" ht="15.75" x14ac:dyDescent="0.2">
      <c r="B1" s="470" t="s">
        <v>0</v>
      </c>
      <c r="C1" s="471"/>
      <c r="D1" s="471"/>
      <c r="E1" s="472"/>
    </row>
    <row r="2" spans="2:11" ht="15.75" x14ac:dyDescent="0.2">
      <c r="B2" s="473" t="s">
        <v>76</v>
      </c>
      <c r="C2" s="474"/>
      <c r="D2" s="475"/>
      <c r="E2" s="476"/>
    </row>
    <row r="3" spans="2:11" ht="15.75" x14ac:dyDescent="0.2">
      <c r="B3" s="477" t="s">
        <v>67</v>
      </c>
      <c r="C3" s="478"/>
      <c r="D3" s="478"/>
      <c r="E3" s="479"/>
    </row>
    <row r="4" spans="2:11" ht="37.35" customHeight="1" x14ac:dyDescent="0.2">
      <c r="B4" s="289"/>
      <c r="C4" s="290" t="s">
        <v>3</v>
      </c>
      <c r="D4" s="290" t="s">
        <v>4</v>
      </c>
      <c r="E4" s="290" t="s">
        <v>5</v>
      </c>
      <c r="F4" s="10"/>
      <c r="G4" s="10"/>
      <c r="H4" s="10"/>
      <c r="I4" s="10"/>
      <c r="J4" s="10"/>
      <c r="K4" s="10"/>
    </row>
    <row r="5" spans="2:11" ht="26.85" customHeight="1" x14ac:dyDescent="0.2">
      <c r="B5" s="291" t="s">
        <v>6</v>
      </c>
      <c r="C5" s="291"/>
      <c r="D5" s="306"/>
      <c r="E5" s="291"/>
      <c r="F5" s="10"/>
      <c r="G5" s="10"/>
      <c r="H5" s="10"/>
      <c r="I5" s="10"/>
      <c r="J5" s="10"/>
      <c r="K5" s="10"/>
    </row>
    <row r="6" spans="2:11" ht="37.35" customHeight="1" x14ac:dyDescent="0.2">
      <c r="B6" s="292" t="s">
        <v>7</v>
      </c>
      <c r="C6" s="307">
        <v>11348336.310000001</v>
      </c>
      <c r="D6" s="308">
        <f>C25</f>
        <v>12398856.520000001</v>
      </c>
      <c r="E6" s="309"/>
      <c r="F6" s="10"/>
      <c r="G6" s="10"/>
      <c r="H6" s="10"/>
      <c r="I6" s="10"/>
      <c r="J6" s="10"/>
      <c r="K6" s="10"/>
    </row>
    <row r="7" spans="2:11" ht="37.35" customHeight="1" x14ac:dyDescent="0.2">
      <c r="B7" s="293" t="s">
        <v>8</v>
      </c>
      <c r="C7" s="310">
        <v>114634</v>
      </c>
      <c r="D7" s="311">
        <v>110070</v>
      </c>
      <c r="E7" s="312"/>
      <c r="F7" s="145"/>
      <c r="G7" s="10"/>
      <c r="H7" s="10"/>
      <c r="I7" s="10"/>
      <c r="J7" s="10"/>
      <c r="K7" s="10"/>
    </row>
    <row r="8" spans="2:11" ht="26.85" customHeight="1" x14ac:dyDescent="0.2">
      <c r="B8" s="294" t="s">
        <v>9</v>
      </c>
      <c r="C8" s="313"/>
      <c r="D8" s="313"/>
      <c r="E8" s="291"/>
      <c r="F8" s="10"/>
      <c r="G8" s="10"/>
      <c r="H8" s="10"/>
      <c r="I8" s="10"/>
      <c r="J8" s="10"/>
      <c r="K8" s="10"/>
    </row>
    <row r="9" spans="2:11" ht="37.35" customHeight="1" x14ac:dyDescent="0.2">
      <c r="B9" s="295" t="s">
        <v>10</v>
      </c>
      <c r="C9" s="314">
        <v>816378</v>
      </c>
      <c r="D9" s="315">
        <v>716742.8</v>
      </c>
      <c r="E9" s="316" t="s">
        <v>64</v>
      </c>
      <c r="F9" s="10"/>
      <c r="G9" s="10"/>
      <c r="H9" s="10"/>
      <c r="I9" s="10"/>
      <c r="J9" s="10"/>
      <c r="K9" s="10"/>
    </row>
    <row r="10" spans="2:11" ht="37.35" customHeight="1" x14ac:dyDescent="0.2">
      <c r="B10" s="296" t="s">
        <v>11</v>
      </c>
      <c r="C10" s="317">
        <v>931423.92099999997</v>
      </c>
      <c r="D10" s="318">
        <v>649411</v>
      </c>
      <c r="E10" s="319" t="s">
        <v>64</v>
      </c>
      <c r="F10" s="10"/>
      <c r="G10" s="10"/>
      <c r="H10" s="10"/>
      <c r="I10" s="10"/>
      <c r="J10" s="10"/>
      <c r="K10" s="10"/>
    </row>
    <row r="11" spans="2:11" ht="37.35" customHeight="1" x14ac:dyDescent="0.2">
      <c r="B11" s="297" t="s">
        <v>12</v>
      </c>
      <c r="C11" s="320">
        <v>291408.24</v>
      </c>
      <c r="D11" s="318">
        <v>282073.06</v>
      </c>
      <c r="E11" s="321"/>
      <c r="F11" s="10"/>
      <c r="G11" s="10"/>
      <c r="H11" s="10"/>
      <c r="I11" s="10"/>
      <c r="J11" s="10"/>
      <c r="K11" s="10"/>
    </row>
    <row r="12" spans="2:11" ht="37.35" customHeight="1" x14ac:dyDescent="0.2">
      <c r="B12" s="298" t="s">
        <v>13</v>
      </c>
      <c r="C12" s="322">
        <v>0</v>
      </c>
      <c r="D12" s="322">
        <v>0</v>
      </c>
      <c r="E12" s="323"/>
      <c r="F12" s="10"/>
      <c r="G12" s="10"/>
      <c r="H12" s="10"/>
      <c r="I12" s="10"/>
      <c r="J12" s="10"/>
      <c r="K12" s="10"/>
    </row>
    <row r="13" spans="2:11" ht="37.35" customHeight="1" x14ac:dyDescent="0.2">
      <c r="B13" s="299" t="s">
        <v>14</v>
      </c>
      <c r="C13" s="324">
        <f>C9+C11+C12</f>
        <v>1107786.24</v>
      </c>
      <c r="D13" s="324">
        <f>D9+D11+D12</f>
        <v>998815.8600000001</v>
      </c>
      <c r="E13" s="309"/>
      <c r="F13" s="10"/>
      <c r="G13" s="10"/>
      <c r="H13" s="10"/>
      <c r="I13" s="10"/>
      <c r="J13" s="10"/>
      <c r="K13" s="10"/>
    </row>
    <row r="14" spans="2:11" ht="26.85" customHeight="1" x14ac:dyDescent="0.2">
      <c r="B14" s="291" t="s">
        <v>15</v>
      </c>
      <c r="C14" s="325"/>
      <c r="D14" s="325"/>
      <c r="E14" s="291"/>
      <c r="F14" s="10"/>
      <c r="G14" s="10"/>
      <c r="H14" s="10"/>
      <c r="I14" s="10"/>
      <c r="J14" s="10"/>
      <c r="K14" s="10"/>
    </row>
    <row r="15" spans="2:11" ht="37.35" customHeight="1" x14ac:dyDescent="0.2">
      <c r="B15" s="292" t="s">
        <v>16</v>
      </c>
      <c r="C15" s="326">
        <v>0</v>
      </c>
      <c r="D15" s="317"/>
      <c r="E15" s="327">
        <v>800</v>
      </c>
      <c r="F15" s="10"/>
      <c r="G15" s="10"/>
      <c r="H15" s="10"/>
      <c r="I15" s="10"/>
      <c r="J15" s="10"/>
      <c r="K15" s="10"/>
    </row>
    <row r="16" spans="2:11" ht="37.35" customHeight="1" x14ac:dyDescent="0.2">
      <c r="B16" s="297" t="s">
        <v>17</v>
      </c>
      <c r="C16" s="320">
        <v>4959</v>
      </c>
      <c r="D16" s="318">
        <v>6376.5</v>
      </c>
      <c r="E16" s="328">
        <v>13554</v>
      </c>
      <c r="F16" s="10"/>
      <c r="G16" s="10"/>
      <c r="H16" s="10"/>
      <c r="I16" s="10"/>
      <c r="J16" s="10"/>
      <c r="K16" s="10"/>
    </row>
    <row r="17" spans="2:13" ht="37.35" customHeight="1" x14ac:dyDescent="0.2">
      <c r="B17" s="298" t="s">
        <v>18</v>
      </c>
      <c r="C17" s="329">
        <v>0</v>
      </c>
      <c r="D17" s="330">
        <v>0</v>
      </c>
      <c r="E17" s="331">
        <v>400</v>
      </c>
      <c r="F17" s="10"/>
      <c r="G17" s="10"/>
      <c r="H17" s="10"/>
      <c r="I17" s="10"/>
      <c r="J17" s="10"/>
      <c r="K17" s="10"/>
    </row>
    <row r="18" spans="2:13" ht="37.35" customHeight="1" x14ac:dyDescent="0.2">
      <c r="B18" s="300" t="s">
        <v>19</v>
      </c>
      <c r="C18" s="324">
        <f>C15+C16+C17</f>
        <v>4959</v>
      </c>
      <c r="D18" s="324">
        <f>D15+D16+D17</f>
        <v>6376.5</v>
      </c>
      <c r="E18" s="332">
        <v>14754</v>
      </c>
      <c r="F18" s="10"/>
      <c r="G18" s="10"/>
      <c r="H18" s="10"/>
      <c r="I18" s="10"/>
      <c r="J18" s="10"/>
      <c r="K18" s="10"/>
    </row>
    <row r="19" spans="2:13" ht="26.85" customHeight="1" x14ac:dyDescent="0.2">
      <c r="B19" s="291" t="s">
        <v>20</v>
      </c>
      <c r="C19" s="325"/>
      <c r="D19" s="325"/>
      <c r="E19" s="306"/>
      <c r="F19" s="10"/>
      <c r="G19" s="10"/>
      <c r="H19" s="10"/>
      <c r="I19" s="10"/>
      <c r="J19" s="10"/>
      <c r="K19" s="10"/>
    </row>
    <row r="20" spans="2:13" ht="37.35" customHeight="1" x14ac:dyDescent="0.2">
      <c r="B20" s="301" t="s">
        <v>21</v>
      </c>
      <c r="C20" s="333">
        <v>4676.3100000000004</v>
      </c>
      <c r="D20" s="326">
        <v>0</v>
      </c>
      <c r="E20" s="334"/>
      <c r="F20" s="10"/>
      <c r="G20" s="165"/>
      <c r="H20" s="165"/>
      <c r="I20" s="165"/>
      <c r="J20" s="165"/>
      <c r="K20" s="165"/>
    </row>
    <row r="21" spans="2:13" ht="26.85" customHeight="1" x14ac:dyDescent="0.2">
      <c r="B21" s="302" t="s">
        <v>22</v>
      </c>
      <c r="C21" s="335"/>
      <c r="D21" s="335"/>
      <c r="E21" s="336"/>
      <c r="F21" s="10"/>
      <c r="G21" s="10"/>
      <c r="H21" s="10"/>
      <c r="I21" s="10"/>
      <c r="J21" s="10"/>
      <c r="K21" s="10"/>
    </row>
    <row r="22" spans="2:13" ht="37.35" customHeight="1" x14ac:dyDescent="0.2">
      <c r="B22" s="301" t="s">
        <v>23</v>
      </c>
      <c r="C22" s="337">
        <v>0</v>
      </c>
      <c r="D22" s="326">
        <v>0</v>
      </c>
      <c r="E22" s="338"/>
      <c r="F22" s="10"/>
      <c r="G22" s="10"/>
      <c r="H22" s="10"/>
      <c r="I22" s="10"/>
      <c r="J22" s="10"/>
      <c r="K22" s="10"/>
    </row>
    <row r="23" spans="2:13" ht="37.35" customHeight="1" x14ac:dyDescent="0.2">
      <c r="B23" s="303" t="s">
        <v>24</v>
      </c>
      <c r="C23" s="339">
        <v>47630.720000000001</v>
      </c>
      <c r="D23" s="318">
        <v>56690.9</v>
      </c>
      <c r="E23" s="340"/>
      <c r="F23" s="10"/>
      <c r="G23" s="10"/>
      <c r="H23" s="10"/>
      <c r="I23" s="10"/>
      <c r="J23" s="10"/>
      <c r="K23" s="10"/>
    </row>
    <row r="24" spans="2:13" ht="26.85" customHeight="1" x14ac:dyDescent="0.2">
      <c r="B24" s="291" t="s">
        <v>25</v>
      </c>
      <c r="C24" s="341"/>
      <c r="D24" s="342"/>
      <c r="E24" s="343"/>
      <c r="F24" s="10"/>
      <c r="G24" s="10"/>
      <c r="H24" s="10"/>
      <c r="I24" s="10"/>
      <c r="J24" s="10"/>
      <c r="K24" s="10"/>
    </row>
    <row r="25" spans="2:13" ht="37.35" customHeight="1" x14ac:dyDescent="0.2">
      <c r="B25" s="304" t="s">
        <v>26</v>
      </c>
      <c r="C25" s="344">
        <f>C6+C13-SUM(C18+C20+C22+C23)</f>
        <v>12398856.520000001</v>
      </c>
      <c r="D25" s="344">
        <f>D6+D13-SUM(D18+D20+D22+D23)</f>
        <v>13334604.98</v>
      </c>
      <c r="E25" s="345"/>
      <c r="F25" s="10"/>
      <c r="G25" s="10"/>
      <c r="H25" s="10"/>
      <c r="I25" s="10"/>
      <c r="J25" s="10"/>
      <c r="K25" s="10"/>
    </row>
    <row r="26" spans="2:13" ht="37.35" customHeight="1" x14ac:dyDescent="0.2">
      <c r="B26" s="305" t="s">
        <v>27</v>
      </c>
      <c r="C26" s="346">
        <f>C7-C20</f>
        <v>109957.69</v>
      </c>
      <c r="D26" s="347">
        <f>D7-D20</f>
        <v>110070</v>
      </c>
      <c r="E26" s="348"/>
      <c r="F26" s="10"/>
      <c r="G26" s="10"/>
      <c r="H26" s="10"/>
      <c r="I26" s="10"/>
      <c r="J26" s="10"/>
      <c r="K26" s="10"/>
    </row>
    <row r="27" spans="2:13" ht="30.75" customHeight="1" x14ac:dyDescent="0.25">
      <c r="B27" s="54"/>
      <c r="C27" s="55"/>
      <c r="D27" s="55"/>
      <c r="E27" s="56"/>
      <c r="F27" s="10"/>
      <c r="G27" s="10"/>
      <c r="H27" s="10"/>
      <c r="I27" s="10"/>
      <c r="J27" s="10"/>
      <c r="K27" s="10"/>
    </row>
    <row r="28" spans="2:13" s="7" customFormat="1" ht="49.7" customHeight="1" thickBot="1" x14ac:dyDescent="0.3">
      <c r="B28" s="406" t="s">
        <v>28</v>
      </c>
      <c r="C28" s="407"/>
      <c r="D28" s="407"/>
      <c r="E28" s="407"/>
      <c r="F28" s="57" t="s">
        <v>29</v>
      </c>
      <c r="G28" s="10"/>
      <c r="H28" s="10"/>
      <c r="I28" s="10"/>
      <c r="J28" s="10"/>
      <c r="K28" s="10"/>
    </row>
    <row r="29" spans="2:13" s="7" customFormat="1" ht="48.6" customHeight="1" x14ac:dyDescent="0.2">
      <c r="B29" s="405" t="s">
        <v>30</v>
      </c>
      <c r="C29" s="405"/>
      <c r="D29" s="405"/>
      <c r="E29" s="405"/>
      <c r="F29" s="58"/>
      <c r="G29" s="10"/>
      <c r="H29" s="10"/>
      <c r="I29" s="10"/>
      <c r="J29" s="10"/>
      <c r="K29" s="10"/>
    </row>
    <row r="30" spans="2:13" s="7" customFormat="1" ht="56.1" customHeight="1" x14ac:dyDescent="0.2">
      <c r="B30" s="404" t="s">
        <v>31</v>
      </c>
      <c r="C30" s="404"/>
      <c r="D30" s="404"/>
      <c r="E30" s="404"/>
      <c r="F30" s="59"/>
      <c r="G30" s="10"/>
      <c r="H30" s="10"/>
      <c r="I30" s="10"/>
      <c r="J30" s="63"/>
      <c r="K30" s="63"/>
      <c r="L30" s="63"/>
      <c r="M30" s="63"/>
    </row>
    <row r="31" spans="2:13" s="7" customFormat="1" ht="48.6" customHeight="1" x14ac:dyDescent="0.2">
      <c r="B31" s="403" t="s">
        <v>32</v>
      </c>
      <c r="C31" s="403"/>
      <c r="D31" s="403"/>
      <c r="E31" s="403"/>
      <c r="F31" s="60" t="s">
        <v>33</v>
      </c>
      <c r="G31" s="10"/>
      <c r="H31" s="10"/>
      <c r="I31" s="10"/>
      <c r="J31" s="10"/>
      <c r="K31" s="10"/>
    </row>
    <row r="32" spans="2:13" s="7" customFormat="1" ht="90.75" customHeight="1" x14ac:dyDescent="0.2">
      <c r="B32" s="403" t="s">
        <v>34</v>
      </c>
      <c r="C32" s="403"/>
      <c r="D32" s="403"/>
      <c r="E32" s="403"/>
      <c r="F32" s="60" t="s">
        <v>33</v>
      </c>
      <c r="G32" s="10"/>
      <c r="H32" s="10"/>
      <c r="I32" s="10"/>
      <c r="J32" s="10"/>
      <c r="K32" s="10"/>
    </row>
    <row r="33" spans="2:11" s="7" customFormat="1" ht="48.6" customHeight="1" x14ac:dyDescent="0.2">
      <c r="B33" s="403" t="s">
        <v>35</v>
      </c>
      <c r="C33" s="403"/>
      <c r="D33" s="403"/>
      <c r="E33" s="403"/>
      <c r="F33" s="59"/>
      <c r="G33" s="10"/>
      <c r="H33" s="10"/>
      <c r="I33" s="10"/>
      <c r="J33" s="10"/>
      <c r="K33" s="10"/>
    </row>
    <row r="34" spans="2:11" s="7" customFormat="1" ht="77.099999999999994" customHeight="1" x14ac:dyDescent="0.2">
      <c r="B34" s="408" t="s">
        <v>36</v>
      </c>
      <c r="C34" s="408"/>
      <c r="D34" s="408"/>
      <c r="E34" s="408"/>
      <c r="F34" s="60" t="s">
        <v>33</v>
      </c>
      <c r="G34" s="10"/>
      <c r="H34" s="10"/>
      <c r="I34" s="10"/>
      <c r="J34" s="10"/>
      <c r="K34" s="10"/>
    </row>
    <row r="35" spans="2:11" s="7" customFormat="1" ht="48.6" customHeight="1" x14ac:dyDescent="0.2">
      <c r="B35" s="403" t="s">
        <v>37</v>
      </c>
      <c r="C35" s="403"/>
      <c r="D35" s="403"/>
      <c r="E35" s="403"/>
      <c r="F35" s="59"/>
      <c r="G35" s="10"/>
      <c r="H35" s="10"/>
      <c r="I35" s="10"/>
      <c r="J35" s="10"/>
      <c r="K35" s="10"/>
    </row>
    <row r="36" spans="2:11" s="7" customFormat="1" ht="48.6" customHeight="1" x14ac:dyDescent="0.2">
      <c r="B36" s="403" t="s">
        <v>38</v>
      </c>
      <c r="C36" s="403"/>
      <c r="D36" s="403"/>
      <c r="E36" s="403"/>
      <c r="F36" s="59"/>
      <c r="G36" s="10"/>
      <c r="H36" s="10"/>
      <c r="I36" s="10"/>
      <c r="J36" s="10"/>
      <c r="K36" s="10"/>
    </row>
    <row r="37" spans="2:11" s="7" customFormat="1" ht="48.6" customHeight="1" x14ac:dyDescent="0.2">
      <c r="B37" s="403" t="s">
        <v>39</v>
      </c>
      <c r="C37" s="403"/>
      <c r="D37" s="403"/>
      <c r="E37" s="403"/>
      <c r="F37" s="59"/>
      <c r="G37" s="10"/>
      <c r="H37" s="10"/>
      <c r="I37" s="10"/>
      <c r="J37" s="10"/>
      <c r="K37" s="10"/>
    </row>
    <row r="38" spans="2:11" s="7" customFormat="1" ht="48.6" customHeight="1" x14ac:dyDescent="0.2">
      <c r="B38" s="404" t="s">
        <v>40</v>
      </c>
      <c r="C38" s="404"/>
      <c r="D38" s="404"/>
      <c r="E38" s="404"/>
      <c r="F38" s="60" t="s">
        <v>33</v>
      </c>
      <c r="G38" s="10"/>
      <c r="H38" s="10"/>
      <c r="I38" s="10"/>
      <c r="J38" s="10"/>
      <c r="K38" s="10"/>
    </row>
    <row r="39" spans="2:11" s="7" customFormat="1" ht="48.6" customHeight="1" x14ac:dyDescent="0.2">
      <c r="B39" s="408" t="s">
        <v>41</v>
      </c>
      <c r="C39" s="408"/>
      <c r="D39" s="408"/>
      <c r="E39" s="408"/>
      <c r="F39" s="60"/>
      <c r="G39" s="10"/>
      <c r="H39" s="10"/>
      <c r="I39" s="10"/>
      <c r="J39" s="10"/>
      <c r="K39" s="10"/>
    </row>
    <row r="40" spans="2:11" s="7" customFormat="1" ht="48.6" customHeight="1" x14ac:dyDescent="0.2">
      <c r="B40" s="408" t="s">
        <v>42</v>
      </c>
      <c r="C40" s="408"/>
      <c r="D40" s="408"/>
      <c r="E40" s="408"/>
      <c r="F40" s="60"/>
      <c r="G40" s="10"/>
      <c r="H40" s="10"/>
      <c r="I40" s="10"/>
      <c r="J40" s="10"/>
      <c r="K40" s="10"/>
    </row>
    <row r="41" spans="2:11" s="7" customFormat="1" ht="48.6" customHeight="1" x14ac:dyDescent="0.2">
      <c r="B41" s="408" t="s">
        <v>43</v>
      </c>
      <c r="C41" s="408"/>
      <c r="D41" s="408"/>
      <c r="E41" s="408"/>
      <c r="F41" s="60" t="s">
        <v>33</v>
      </c>
      <c r="G41" s="10"/>
      <c r="H41" s="10"/>
      <c r="I41" s="10"/>
      <c r="J41" s="10"/>
      <c r="K41" s="10"/>
    </row>
    <row r="42" spans="2:11" s="7" customFormat="1" ht="48.6" customHeight="1" x14ac:dyDescent="0.2">
      <c r="B42" s="408" t="s">
        <v>44</v>
      </c>
      <c r="C42" s="408"/>
      <c r="D42" s="408"/>
      <c r="E42" s="408"/>
      <c r="F42" s="60" t="s">
        <v>33</v>
      </c>
      <c r="G42" s="10"/>
      <c r="H42" s="10"/>
      <c r="I42" s="10"/>
      <c r="J42" s="10"/>
      <c r="K42" s="10"/>
    </row>
    <row r="43" spans="2:11" s="7" customFormat="1" ht="41.1" customHeight="1" thickBot="1" x14ac:dyDescent="0.25">
      <c r="B43" s="61"/>
      <c r="C43" s="10"/>
      <c r="D43" s="10"/>
      <c r="E43" s="10"/>
      <c r="F43" s="10"/>
      <c r="G43" s="10"/>
      <c r="H43" s="10"/>
      <c r="I43" s="10"/>
      <c r="J43" s="10"/>
      <c r="K43" s="10"/>
    </row>
    <row r="44" spans="2:11" s="7" customFormat="1" ht="26.85" customHeight="1" thickBot="1" x14ac:dyDescent="0.25">
      <c r="B44" s="413" t="s">
        <v>45</v>
      </c>
      <c r="C44" s="414"/>
      <c r="D44" s="414"/>
      <c r="E44" s="415"/>
      <c r="F44" s="10"/>
      <c r="G44" s="412"/>
      <c r="H44" s="412"/>
      <c r="I44" s="412"/>
      <c r="J44" s="10"/>
      <c r="K44" s="10"/>
    </row>
    <row r="45" spans="2:11" s="7" customFormat="1" ht="26.85" customHeight="1" x14ac:dyDescent="0.2">
      <c r="B45" s="416" t="s">
        <v>46</v>
      </c>
      <c r="C45" s="417"/>
      <c r="D45" s="417"/>
      <c r="E45" s="418"/>
      <c r="F45" s="10"/>
      <c r="G45" s="10"/>
      <c r="H45" s="10"/>
      <c r="I45" s="10"/>
      <c r="J45" s="10"/>
      <c r="K45" s="10"/>
    </row>
    <row r="46" spans="2:11" s="7" customFormat="1" ht="60" customHeight="1" x14ac:dyDescent="0.2">
      <c r="B46" s="480"/>
      <c r="C46" s="391"/>
      <c r="D46" s="391"/>
      <c r="E46" s="392"/>
      <c r="F46" s="10"/>
      <c r="G46" s="10"/>
      <c r="H46" s="10"/>
      <c r="I46" s="10"/>
      <c r="J46" s="10"/>
      <c r="K46" s="10"/>
    </row>
    <row r="47" spans="2:11" s="7" customFormat="1" ht="26.85" customHeight="1" x14ac:dyDescent="0.2">
      <c r="B47" s="390" t="s">
        <v>47</v>
      </c>
      <c r="C47" s="391"/>
      <c r="D47" s="391"/>
      <c r="E47" s="392"/>
      <c r="F47" s="10"/>
      <c r="G47" s="10"/>
      <c r="H47" s="10"/>
      <c r="I47" s="10"/>
      <c r="J47" s="10"/>
      <c r="K47" s="10"/>
    </row>
    <row r="48" spans="2:11" s="7" customFormat="1" ht="60" customHeight="1" x14ac:dyDescent="0.2">
      <c r="B48" s="469" t="s">
        <v>77</v>
      </c>
      <c r="C48" s="391"/>
      <c r="D48" s="391"/>
      <c r="E48" s="392"/>
      <c r="F48" s="10"/>
      <c r="G48" s="10"/>
      <c r="H48" s="10"/>
      <c r="I48" s="10"/>
      <c r="J48" s="10"/>
      <c r="K48" s="10"/>
    </row>
    <row r="49" spans="2:11" s="7" customFormat="1" ht="26.1" customHeight="1" x14ac:dyDescent="0.2">
      <c r="B49" s="390" t="s">
        <v>48</v>
      </c>
      <c r="C49" s="391"/>
      <c r="D49" s="391"/>
      <c r="E49" s="392"/>
      <c r="F49" s="10"/>
      <c r="G49" s="10"/>
      <c r="H49" s="10"/>
      <c r="I49" s="10"/>
      <c r="J49" s="10"/>
      <c r="K49" s="10"/>
    </row>
    <row r="50" spans="2:11" s="7" customFormat="1" ht="60" customHeight="1" x14ac:dyDescent="0.2">
      <c r="B50" s="390"/>
      <c r="C50" s="391"/>
      <c r="D50" s="391"/>
      <c r="E50" s="392"/>
      <c r="F50" s="10"/>
      <c r="G50" s="10"/>
      <c r="H50" s="10"/>
      <c r="I50" s="10"/>
      <c r="J50" s="10"/>
      <c r="K50" s="10"/>
    </row>
    <row r="51" spans="2:11" ht="23.85" customHeight="1" x14ac:dyDescent="0.2">
      <c r="B51" s="390" t="s">
        <v>49</v>
      </c>
      <c r="C51" s="391"/>
      <c r="D51" s="391"/>
      <c r="E51" s="392"/>
      <c r="F51" s="10"/>
      <c r="G51" s="10"/>
      <c r="H51" s="10"/>
      <c r="I51" s="10"/>
      <c r="J51" s="10"/>
      <c r="K51" s="10"/>
    </row>
    <row r="52" spans="2:11" ht="60" customHeight="1" x14ac:dyDescent="0.2">
      <c r="B52" s="390"/>
      <c r="C52" s="391"/>
      <c r="D52" s="391"/>
      <c r="E52" s="392"/>
      <c r="F52" s="10"/>
      <c r="G52" s="10"/>
      <c r="H52" s="10"/>
      <c r="I52" s="10"/>
      <c r="J52" s="10"/>
      <c r="K52" s="10"/>
    </row>
    <row r="53" spans="2:11" ht="27" customHeight="1" x14ac:dyDescent="0.2">
      <c r="B53" s="390" t="s">
        <v>50</v>
      </c>
      <c r="C53" s="391"/>
      <c r="D53" s="391"/>
      <c r="E53" s="392"/>
      <c r="F53" s="10"/>
      <c r="G53" s="10"/>
      <c r="H53" s="10"/>
      <c r="I53" s="10"/>
      <c r="J53" s="10"/>
      <c r="K53" s="10"/>
    </row>
    <row r="54" spans="2:11" ht="60" customHeight="1" x14ac:dyDescent="0.2">
      <c r="B54" s="390"/>
      <c r="C54" s="391"/>
      <c r="D54" s="391"/>
      <c r="E54" s="392"/>
      <c r="F54" s="10"/>
      <c r="G54" s="10"/>
      <c r="H54" s="10"/>
      <c r="I54" s="10"/>
      <c r="J54" s="10"/>
      <c r="K54" s="10"/>
    </row>
    <row r="55" spans="2:11" ht="24" customHeight="1" x14ac:dyDescent="0.2">
      <c r="B55" s="390" t="s">
        <v>51</v>
      </c>
      <c r="C55" s="391"/>
      <c r="D55" s="391"/>
      <c r="E55" s="392"/>
      <c r="F55" s="10"/>
      <c r="G55" s="10"/>
      <c r="H55" s="10"/>
      <c r="I55" s="10"/>
      <c r="J55" s="10"/>
      <c r="K55" s="10"/>
    </row>
    <row r="56" spans="2:11" ht="60" customHeight="1" x14ac:dyDescent="0.2">
      <c r="B56" s="390"/>
      <c r="C56" s="391"/>
      <c r="D56" s="391"/>
      <c r="E56" s="392"/>
      <c r="F56" s="10"/>
      <c r="G56" s="10"/>
      <c r="H56" s="10"/>
      <c r="I56" s="10"/>
      <c r="J56" s="10"/>
      <c r="K56" s="10"/>
    </row>
    <row r="59" spans="2:11" x14ac:dyDescent="0.2">
      <c r="B59" s="77" t="s">
        <v>52</v>
      </c>
    </row>
  </sheetData>
  <mergeCells count="32">
    <mergeCell ref="G44:I44"/>
    <mergeCell ref="B39:E39"/>
    <mergeCell ref="B36:E36"/>
    <mergeCell ref="B37:E37"/>
    <mergeCell ref="B38:E38"/>
    <mergeCell ref="B40:E40"/>
    <mergeCell ref="B1:E1"/>
    <mergeCell ref="B31:E31"/>
    <mergeCell ref="B29:E29"/>
    <mergeCell ref="B33:E33"/>
    <mergeCell ref="B47:E47"/>
    <mergeCell ref="B2:E2"/>
    <mergeCell ref="B3:E3"/>
    <mergeCell ref="B28:E28"/>
    <mergeCell ref="B45:E45"/>
    <mergeCell ref="B46:E46"/>
    <mergeCell ref="B34:E34"/>
    <mergeCell ref="B42:E42"/>
    <mergeCell ref="B44:E44"/>
    <mergeCell ref="B41:E41"/>
    <mergeCell ref="B35:E35"/>
    <mergeCell ref="B51:E51"/>
    <mergeCell ref="B30:E30"/>
    <mergeCell ref="B48:E48"/>
    <mergeCell ref="B32:E32"/>
    <mergeCell ref="B56:E56"/>
    <mergeCell ref="B53:E53"/>
    <mergeCell ref="B54:E54"/>
    <mergeCell ref="B55:E55"/>
    <mergeCell ref="B49:E49"/>
    <mergeCell ref="B50:E50"/>
    <mergeCell ref="B52:E52"/>
  </mergeCells>
  <dataValidations count="2">
    <dataValidation errorStyle="warning" allowBlank="1" showInputMessage="1" errorTitle="Missing Information" error="Please complete the Forecast" promptTitle="Forecast" prompt="Please fill out forecast information" sqref="E9:E10 E15:E16" xr:uid="{6FB4B633-B059-4338-957D-32C0F594EC18}"/>
    <dataValidation type="whole" errorStyle="warning" operator="equal" allowBlank="1" showInputMessage="1" showErrorMessage="1" errorTitle="Start/End Balance" error="End Balance of Prior Reporting Period should be Starting Balance of Current Reporting Period" sqref="C7" xr:uid="{FF80EFE6-4D44-4E68-B087-98C717500E3F}">
      <formula1>C26</formula1>
    </dataValidation>
  </dataValidations>
  <pageMargins left="0.7" right="0.7" top="0.75" bottom="0.75" header="0.3" footer="0.3"/>
  <headerFooter>
    <oddFooter xml:space="preserve">&amp;C_x000D_&amp;1#&amp;"Calibri"&amp;12&amp;K000000 Public </oddFoot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E7765-7749-4FD1-B84F-EBB39FC6AA72}">
  <dimension ref="B1:M59"/>
  <sheetViews>
    <sheetView zoomScale="80" zoomScaleNormal="80" workbookViewId="0">
      <pane xSplit="2" ySplit="7" topLeftCell="C8" activePane="bottomRight" state="frozen"/>
      <selection pane="topRight" activeCell="F17" sqref="F17"/>
      <selection pane="bottomLeft" activeCell="F17" sqref="F17"/>
      <selection pane="bottomRight" activeCell="B54" sqref="B54:E54"/>
    </sheetView>
  </sheetViews>
  <sheetFormatPr defaultColWidth="8.85546875" defaultRowHeight="12.75" x14ac:dyDescent="0.2"/>
  <cols>
    <col min="1" max="1" width="4.140625" customWidth="1"/>
    <col min="2" max="2" width="79.42578125" style="6" customWidth="1"/>
    <col min="3" max="4" width="31.5703125" customWidth="1"/>
    <col min="5" max="5" width="38" bestFit="1" customWidth="1"/>
    <col min="6" max="6" width="15" customWidth="1"/>
    <col min="7" max="12" width="9.42578125" customWidth="1"/>
  </cols>
  <sheetData>
    <row r="1" spans="2:11" ht="18" x14ac:dyDescent="0.25">
      <c r="B1" s="393" t="s">
        <v>0</v>
      </c>
      <c r="C1" s="394"/>
      <c r="D1" s="394"/>
      <c r="E1" s="395"/>
    </row>
    <row r="2" spans="2:11" ht="18" x14ac:dyDescent="0.25">
      <c r="B2" s="396" t="s">
        <v>78</v>
      </c>
      <c r="C2" s="397"/>
      <c r="D2" s="398"/>
      <c r="E2" s="399"/>
    </row>
    <row r="3" spans="2:11" ht="18.75" thickBot="1" x14ac:dyDescent="0.3">
      <c r="B3" s="400" t="s">
        <v>67</v>
      </c>
      <c r="C3" s="401"/>
      <c r="D3" s="401"/>
      <c r="E3" s="402"/>
    </row>
    <row r="4" spans="2:11" ht="37.35" customHeight="1" x14ac:dyDescent="0.2">
      <c r="B4" s="8"/>
      <c r="C4" s="9" t="s">
        <v>3</v>
      </c>
      <c r="D4" s="9" t="s">
        <v>4</v>
      </c>
      <c r="E4" s="9" t="s">
        <v>5</v>
      </c>
      <c r="F4" s="10"/>
      <c r="G4" s="10"/>
      <c r="H4" s="10"/>
      <c r="I4" s="10"/>
      <c r="J4" s="10"/>
      <c r="K4" s="10"/>
    </row>
    <row r="5" spans="2:11" ht="26.85" customHeight="1" x14ac:dyDescent="0.25">
      <c r="B5" s="11" t="s">
        <v>6</v>
      </c>
      <c r="C5" s="12"/>
      <c r="D5" s="13"/>
      <c r="E5" s="12"/>
      <c r="F5" s="10"/>
      <c r="G5" s="10"/>
      <c r="H5" s="10"/>
      <c r="I5" s="10"/>
      <c r="J5" s="10"/>
      <c r="K5" s="10"/>
    </row>
    <row r="6" spans="2:11" ht="37.35" customHeight="1" x14ac:dyDescent="0.25">
      <c r="B6" s="14" t="s">
        <v>7</v>
      </c>
      <c r="C6" s="192">
        <v>2768829.16</v>
      </c>
      <c r="D6" s="192">
        <v>2815098.89</v>
      </c>
      <c r="E6" s="193" t="s">
        <v>68</v>
      </c>
      <c r="F6" s="10"/>
      <c r="G6" s="10"/>
      <c r="H6" s="10"/>
      <c r="I6" s="10"/>
      <c r="J6" s="10"/>
      <c r="K6" s="10"/>
    </row>
    <row r="7" spans="2:11" ht="37.35" customHeight="1" x14ac:dyDescent="0.25">
      <c r="B7" s="18" t="s">
        <v>8</v>
      </c>
      <c r="C7" s="190">
        <v>25449.48</v>
      </c>
      <c r="D7" s="192">
        <v>25449.48</v>
      </c>
      <c r="E7" s="193" t="s">
        <v>68</v>
      </c>
      <c r="F7" s="10"/>
      <c r="G7" s="10"/>
      <c r="H7" s="10"/>
      <c r="I7" s="10"/>
      <c r="J7" s="10"/>
      <c r="K7" s="10"/>
    </row>
    <row r="8" spans="2:11" ht="26.85" customHeight="1" x14ac:dyDescent="0.25">
      <c r="B8" s="22" t="s">
        <v>9</v>
      </c>
      <c r="C8" s="194" t="s">
        <v>68</v>
      </c>
      <c r="D8" s="195" t="s">
        <v>68</v>
      </c>
      <c r="E8" s="196" t="s">
        <v>68</v>
      </c>
      <c r="F8" s="10"/>
      <c r="G8" s="10"/>
      <c r="H8" s="10"/>
      <c r="I8" s="10"/>
      <c r="J8" s="10"/>
      <c r="K8" s="10"/>
    </row>
    <row r="9" spans="2:11" ht="37.35" customHeight="1" x14ac:dyDescent="0.25">
      <c r="B9" s="25" t="s">
        <v>10</v>
      </c>
      <c r="C9" s="240" t="s">
        <v>79</v>
      </c>
      <c r="D9" s="240" t="s">
        <v>80</v>
      </c>
      <c r="E9" s="245">
        <v>451738</v>
      </c>
      <c r="F9" s="10"/>
      <c r="G9" s="10"/>
      <c r="H9" s="10"/>
      <c r="I9" s="10"/>
      <c r="J9" s="10"/>
      <c r="K9" s="10"/>
    </row>
    <row r="10" spans="2:11" ht="37.35" customHeight="1" x14ac:dyDescent="0.25">
      <c r="B10" s="64" t="s">
        <v>11</v>
      </c>
      <c r="C10" s="189" t="s">
        <v>80</v>
      </c>
      <c r="D10" s="244" t="s">
        <v>80</v>
      </c>
      <c r="E10" s="243" t="s">
        <v>81</v>
      </c>
      <c r="F10" s="10"/>
      <c r="G10" s="10"/>
      <c r="H10" s="10"/>
      <c r="I10" s="10"/>
      <c r="J10" s="10"/>
      <c r="K10" s="10"/>
    </row>
    <row r="11" spans="2:11" ht="37.35" customHeight="1" x14ac:dyDescent="0.25">
      <c r="B11" s="28" t="s">
        <v>12</v>
      </c>
      <c r="C11" s="192">
        <v>66994.83</v>
      </c>
      <c r="D11" s="192">
        <v>60484.82</v>
      </c>
      <c r="E11" s="193" t="s">
        <v>68</v>
      </c>
      <c r="F11" s="10"/>
      <c r="G11" s="10"/>
      <c r="H11" s="10"/>
      <c r="I11" s="10"/>
      <c r="J11" s="10"/>
      <c r="K11" s="10"/>
    </row>
    <row r="12" spans="2:11" ht="37.35" customHeight="1" x14ac:dyDescent="0.25">
      <c r="B12" s="29" t="s">
        <v>13</v>
      </c>
      <c r="C12" s="189" t="s">
        <v>80</v>
      </c>
      <c r="D12" s="191" t="s">
        <v>80</v>
      </c>
      <c r="E12" s="196" t="s">
        <v>68</v>
      </c>
      <c r="F12" s="10"/>
      <c r="G12" s="10"/>
      <c r="H12" s="10"/>
      <c r="I12" s="10"/>
      <c r="J12" s="10"/>
      <c r="K12" s="10"/>
    </row>
    <row r="13" spans="2:11" ht="37.35" customHeight="1" x14ac:dyDescent="0.25">
      <c r="B13" s="32" t="s">
        <v>14</v>
      </c>
      <c r="C13" s="200">
        <v>66994.83</v>
      </c>
      <c r="D13" s="200">
        <v>60484.82</v>
      </c>
      <c r="E13" s="193" t="s">
        <v>68</v>
      </c>
      <c r="F13" s="10"/>
      <c r="G13" s="10"/>
      <c r="H13" s="10"/>
      <c r="I13" s="10"/>
      <c r="J13" s="10"/>
      <c r="K13" s="10"/>
    </row>
    <row r="14" spans="2:11" ht="26.85" customHeight="1" x14ac:dyDescent="0.25">
      <c r="B14" s="11" t="s">
        <v>15</v>
      </c>
      <c r="C14" s="241" t="s">
        <v>68</v>
      </c>
      <c r="D14" s="202" t="s">
        <v>68</v>
      </c>
      <c r="E14" s="196" t="s">
        <v>68</v>
      </c>
      <c r="F14" s="10"/>
      <c r="G14" s="10"/>
      <c r="H14" s="10"/>
      <c r="I14" s="10"/>
      <c r="J14" s="10"/>
      <c r="K14" s="10"/>
    </row>
    <row r="15" spans="2:11" ht="37.35" customHeight="1" x14ac:dyDescent="0.2">
      <c r="B15" s="14" t="s">
        <v>16</v>
      </c>
      <c r="C15" s="192">
        <v>1130.1199999999999</v>
      </c>
      <c r="D15" s="192">
        <v>1220.72</v>
      </c>
      <c r="E15" s="205">
        <v>1490.45</v>
      </c>
      <c r="F15" s="10"/>
      <c r="G15" s="10"/>
      <c r="H15" s="10"/>
      <c r="I15" s="10"/>
      <c r="J15" s="10"/>
      <c r="K15" s="10"/>
    </row>
    <row r="16" spans="2:11" ht="37.35" customHeight="1" x14ac:dyDescent="0.2">
      <c r="B16" s="28" t="s">
        <v>17</v>
      </c>
      <c r="C16" s="192">
        <v>1656.89</v>
      </c>
      <c r="D16" s="192">
        <v>1978.46</v>
      </c>
      <c r="E16" s="205">
        <v>2651.12</v>
      </c>
      <c r="F16" s="10"/>
      <c r="G16" s="10"/>
      <c r="H16" s="10"/>
      <c r="I16" s="10"/>
      <c r="J16" s="10"/>
      <c r="K16" s="10"/>
    </row>
    <row r="17" spans="2:13" ht="37.35" customHeight="1" x14ac:dyDescent="0.2">
      <c r="B17" s="29" t="s">
        <v>18</v>
      </c>
      <c r="C17" s="197" t="s">
        <v>80</v>
      </c>
      <c r="D17" s="198" t="s">
        <v>80</v>
      </c>
      <c r="E17" s="198" t="s">
        <v>82</v>
      </c>
      <c r="F17" s="10"/>
      <c r="G17" s="10"/>
      <c r="H17" s="10"/>
      <c r="I17" s="10"/>
      <c r="J17" s="10"/>
      <c r="K17" s="10"/>
    </row>
    <row r="18" spans="2:13" ht="37.35" customHeight="1" x14ac:dyDescent="0.25">
      <c r="B18" s="39" t="s">
        <v>19</v>
      </c>
      <c r="C18" s="200">
        <v>2787.01</v>
      </c>
      <c r="D18" s="200">
        <v>3199.18</v>
      </c>
      <c r="E18" s="200">
        <v>4141.57</v>
      </c>
      <c r="F18" s="10"/>
      <c r="G18" s="10"/>
      <c r="H18" s="10"/>
      <c r="I18" s="10"/>
      <c r="J18" s="10"/>
      <c r="K18" s="10"/>
    </row>
    <row r="19" spans="2:13" ht="26.85" customHeight="1" x14ac:dyDescent="0.25">
      <c r="B19" s="11" t="s">
        <v>20</v>
      </c>
      <c r="C19" s="241" t="s">
        <v>68</v>
      </c>
      <c r="D19" s="202" t="s">
        <v>68</v>
      </c>
      <c r="E19" s="202" t="s">
        <v>68</v>
      </c>
      <c r="F19" s="10"/>
      <c r="G19" s="10"/>
      <c r="H19" s="10"/>
      <c r="I19" s="10"/>
      <c r="J19" s="10"/>
      <c r="K19" s="10"/>
    </row>
    <row r="20" spans="2:13" ht="37.35" customHeight="1" x14ac:dyDescent="0.2">
      <c r="B20" s="41" t="s">
        <v>21</v>
      </c>
      <c r="C20" s="192">
        <v>3290.67</v>
      </c>
      <c r="D20" s="191" t="s">
        <v>79</v>
      </c>
      <c r="E20" s="206" t="s">
        <v>68</v>
      </c>
      <c r="F20" s="10"/>
      <c r="G20" s="165"/>
      <c r="H20" s="165"/>
      <c r="I20" s="165"/>
      <c r="J20" s="165"/>
      <c r="K20" s="165"/>
    </row>
    <row r="21" spans="2:13" ht="26.85" customHeight="1" x14ac:dyDescent="0.2">
      <c r="B21" s="43" t="s">
        <v>22</v>
      </c>
      <c r="C21" s="194" t="s">
        <v>68</v>
      </c>
      <c r="D21" s="195" t="s">
        <v>68</v>
      </c>
      <c r="E21" s="195" t="s">
        <v>68</v>
      </c>
      <c r="F21" s="10"/>
      <c r="G21" s="10"/>
      <c r="H21" s="10"/>
      <c r="I21" s="10"/>
      <c r="J21" s="10"/>
      <c r="K21" s="10"/>
    </row>
    <row r="22" spans="2:13" ht="37.35" customHeight="1" x14ac:dyDescent="0.2">
      <c r="B22" s="41" t="s">
        <v>23</v>
      </c>
      <c r="C22" s="189" t="s">
        <v>80</v>
      </c>
      <c r="D22" s="191" t="s">
        <v>80</v>
      </c>
      <c r="E22" s="206" t="s">
        <v>68</v>
      </c>
      <c r="F22" s="10"/>
      <c r="G22" s="10"/>
      <c r="H22" s="10"/>
      <c r="I22" s="10"/>
      <c r="J22" s="10"/>
      <c r="K22" s="10"/>
    </row>
    <row r="23" spans="2:13" ht="37.35" customHeight="1" x14ac:dyDescent="0.2">
      <c r="B23" s="46" t="s">
        <v>24</v>
      </c>
      <c r="C23" s="274">
        <v>14647.42</v>
      </c>
      <c r="D23" s="274">
        <v>33683.83</v>
      </c>
      <c r="E23" s="242" t="s">
        <v>68</v>
      </c>
      <c r="F23" s="10"/>
      <c r="G23" s="10"/>
      <c r="H23" s="10"/>
      <c r="I23" s="10"/>
      <c r="J23" s="10"/>
      <c r="K23" s="10"/>
    </row>
    <row r="24" spans="2:13" ht="26.85" customHeight="1" x14ac:dyDescent="0.25">
      <c r="B24" s="11" t="s">
        <v>25</v>
      </c>
      <c r="C24" s="219" t="s">
        <v>68</v>
      </c>
      <c r="D24" s="213" t="s">
        <v>68</v>
      </c>
      <c r="E24" s="213" t="s">
        <v>68</v>
      </c>
      <c r="F24" s="10"/>
      <c r="G24" s="10"/>
      <c r="H24" s="10"/>
      <c r="I24" s="10"/>
      <c r="J24" s="10"/>
      <c r="K24" s="10"/>
    </row>
    <row r="25" spans="2:13" ht="37.35" customHeight="1" x14ac:dyDescent="0.25">
      <c r="B25" s="50" t="s">
        <v>26</v>
      </c>
      <c r="C25" s="215">
        <v>2815098.89</v>
      </c>
      <c r="D25" s="215">
        <v>2838700.7</v>
      </c>
      <c r="E25" s="216" t="s">
        <v>68</v>
      </c>
      <c r="F25" s="10"/>
      <c r="G25" s="10"/>
      <c r="H25" s="10"/>
      <c r="I25" s="10"/>
      <c r="J25" s="10"/>
      <c r="K25" s="10"/>
    </row>
    <row r="26" spans="2:13" ht="37.35" customHeight="1" x14ac:dyDescent="0.25">
      <c r="B26" s="52" t="s">
        <v>27</v>
      </c>
      <c r="C26" s="217">
        <v>22158.81</v>
      </c>
      <c r="D26" s="217">
        <v>25449.48</v>
      </c>
      <c r="E26" s="218" t="s">
        <v>68</v>
      </c>
      <c r="F26" s="10"/>
      <c r="G26" s="10"/>
      <c r="H26" s="10"/>
      <c r="I26" s="10"/>
      <c r="J26" s="10"/>
      <c r="K26" s="10"/>
    </row>
    <row r="27" spans="2:13" ht="30.75" customHeight="1" x14ac:dyDescent="0.25">
      <c r="B27" s="54"/>
      <c r="C27" s="55"/>
      <c r="D27" s="55"/>
      <c r="E27" s="56"/>
      <c r="F27" s="10"/>
      <c r="G27" s="10"/>
      <c r="H27" s="10"/>
      <c r="I27" s="10"/>
      <c r="J27" s="10"/>
      <c r="K27" s="10"/>
    </row>
    <row r="28" spans="2:13" s="7" customFormat="1" ht="45" x14ac:dyDescent="0.25">
      <c r="B28" s="406" t="s">
        <v>28</v>
      </c>
      <c r="C28" s="407"/>
      <c r="D28" s="407"/>
      <c r="E28" s="407"/>
      <c r="F28" s="57" t="s">
        <v>29</v>
      </c>
      <c r="G28" s="10"/>
      <c r="H28" s="10"/>
      <c r="I28" s="10"/>
      <c r="J28" s="10"/>
      <c r="K28" s="10"/>
    </row>
    <row r="29" spans="2:13" s="7" customFormat="1" ht="48.6" customHeight="1" x14ac:dyDescent="0.2">
      <c r="B29" s="405" t="s">
        <v>30</v>
      </c>
      <c r="C29" s="405"/>
      <c r="D29" s="405"/>
      <c r="E29" s="405"/>
      <c r="F29" s="58"/>
      <c r="G29" s="10"/>
      <c r="H29" s="10"/>
      <c r="I29" s="10"/>
      <c r="J29" s="10"/>
      <c r="K29" s="10"/>
    </row>
    <row r="30" spans="2:13" s="7" customFormat="1" ht="56.1" customHeight="1" x14ac:dyDescent="0.2">
      <c r="B30" s="404" t="s">
        <v>31</v>
      </c>
      <c r="C30" s="404"/>
      <c r="D30" s="404"/>
      <c r="E30" s="404"/>
      <c r="F30" s="59"/>
      <c r="G30" s="10"/>
      <c r="H30" s="10"/>
      <c r="I30" s="10"/>
      <c r="J30" s="63"/>
      <c r="K30" s="63"/>
      <c r="L30" s="63"/>
      <c r="M30" s="63"/>
    </row>
    <row r="31" spans="2:13" s="7" customFormat="1" ht="48.6" customHeight="1" x14ac:dyDescent="0.2">
      <c r="B31" s="403" t="s">
        <v>32</v>
      </c>
      <c r="C31" s="403"/>
      <c r="D31" s="403"/>
      <c r="E31" s="403"/>
      <c r="F31" s="60" t="s">
        <v>33</v>
      </c>
      <c r="G31" s="10"/>
      <c r="H31" s="10"/>
      <c r="I31" s="10"/>
      <c r="J31" s="10"/>
      <c r="K31" s="10"/>
    </row>
    <row r="32" spans="2:13" s="7" customFormat="1" ht="90.75" customHeight="1" x14ac:dyDescent="0.2">
      <c r="B32" s="403" t="s">
        <v>34</v>
      </c>
      <c r="C32" s="403"/>
      <c r="D32" s="403"/>
      <c r="E32" s="403"/>
      <c r="F32" s="60" t="s">
        <v>33</v>
      </c>
      <c r="G32" s="10"/>
      <c r="H32" s="10"/>
      <c r="I32" s="10"/>
      <c r="J32" s="10"/>
      <c r="K32" s="10"/>
    </row>
    <row r="33" spans="2:11" s="7" customFormat="1" ht="48.6" customHeight="1" x14ac:dyDescent="0.2">
      <c r="B33" s="403" t="s">
        <v>35</v>
      </c>
      <c r="C33" s="403"/>
      <c r="D33" s="403"/>
      <c r="E33" s="403"/>
      <c r="F33" s="59"/>
      <c r="G33" s="10"/>
      <c r="H33" s="10"/>
      <c r="I33" s="10"/>
      <c r="J33" s="10"/>
      <c r="K33" s="10"/>
    </row>
    <row r="34" spans="2:11" s="7" customFormat="1" ht="77.099999999999994" customHeight="1" x14ac:dyDescent="0.2">
      <c r="B34" s="408" t="s">
        <v>36</v>
      </c>
      <c r="C34" s="408"/>
      <c r="D34" s="408"/>
      <c r="E34" s="408"/>
      <c r="F34" s="60" t="s">
        <v>33</v>
      </c>
      <c r="G34" s="10"/>
      <c r="H34" s="10"/>
      <c r="I34" s="10"/>
      <c r="J34" s="10"/>
      <c r="K34" s="10"/>
    </row>
    <row r="35" spans="2:11" s="7" customFormat="1" ht="48.6" customHeight="1" x14ac:dyDescent="0.2">
      <c r="B35" s="403" t="s">
        <v>37</v>
      </c>
      <c r="C35" s="403"/>
      <c r="D35" s="403"/>
      <c r="E35" s="403"/>
      <c r="F35" s="59"/>
      <c r="G35" s="10"/>
      <c r="H35" s="10"/>
      <c r="I35" s="10"/>
      <c r="J35" s="10"/>
      <c r="K35" s="10"/>
    </row>
    <row r="36" spans="2:11" s="7" customFormat="1" ht="48.6" customHeight="1" x14ac:dyDescent="0.2">
      <c r="B36" s="403" t="s">
        <v>38</v>
      </c>
      <c r="C36" s="403"/>
      <c r="D36" s="403"/>
      <c r="E36" s="403"/>
      <c r="F36" s="59"/>
      <c r="G36" s="10"/>
      <c r="H36" s="10"/>
      <c r="I36" s="10"/>
      <c r="J36" s="10"/>
      <c r="K36" s="10"/>
    </row>
    <row r="37" spans="2:11" s="7" customFormat="1" ht="48.6" customHeight="1" x14ac:dyDescent="0.2">
      <c r="B37" s="403" t="s">
        <v>39</v>
      </c>
      <c r="C37" s="403"/>
      <c r="D37" s="403"/>
      <c r="E37" s="403"/>
      <c r="F37" s="59"/>
      <c r="G37" s="10"/>
      <c r="H37" s="10"/>
      <c r="I37" s="10"/>
      <c r="J37" s="10"/>
      <c r="K37" s="10"/>
    </row>
    <row r="38" spans="2:11" s="7" customFormat="1" ht="48.6" customHeight="1" x14ac:dyDescent="0.2">
      <c r="B38" s="404" t="s">
        <v>40</v>
      </c>
      <c r="C38" s="404"/>
      <c r="D38" s="404"/>
      <c r="E38" s="404"/>
      <c r="F38" s="60" t="s">
        <v>33</v>
      </c>
      <c r="G38" s="10"/>
      <c r="H38" s="10"/>
      <c r="I38" s="10"/>
      <c r="J38" s="10"/>
      <c r="K38" s="10"/>
    </row>
    <row r="39" spans="2:11" s="7" customFormat="1" ht="48.6" customHeight="1" x14ac:dyDescent="0.2">
      <c r="B39" s="408" t="s">
        <v>41</v>
      </c>
      <c r="C39" s="408"/>
      <c r="D39" s="408"/>
      <c r="E39" s="408"/>
      <c r="F39" s="60"/>
      <c r="G39" s="10"/>
      <c r="H39" s="10"/>
      <c r="I39" s="10"/>
      <c r="J39" s="10"/>
      <c r="K39" s="10"/>
    </row>
    <row r="40" spans="2:11" s="7" customFormat="1" ht="48.6" customHeight="1" x14ac:dyDescent="0.2">
      <c r="B40" s="408" t="s">
        <v>42</v>
      </c>
      <c r="C40" s="408"/>
      <c r="D40" s="408"/>
      <c r="E40" s="408"/>
      <c r="F40" s="60"/>
      <c r="G40" s="10"/>
      <c r="H40" s="10"/>
      <c r="I40" s="10"/>
      <c r="J40" s="10"/>
      <c r="K40" s="10"/>
    </row>
    <row r="41" spans="2:11" s="7" customFormat="1" ht="48.6" customHeight="1" x14ac:dyDescent="0.2">
      <c r="B41" s="408" t="s">
        <v>43</v>
      </c>
      <c r="C41" s="408"/>
      <c r="D41" s="408"/>
      <c r="E41" s="408"/>
      <c r="F41" s="60" t="s">
        <v>33</v>
      </c>
      <c r="G41" s="10"/>
      <c r="H41" s="10"/>
      <c r="I41" s="10"/>
      <c r="J41" s="10"/>
      <c r="K41" s="10"/>
    </row>
    <row r="42" spans="2:11" s="7" customFormat="1" ht="48.6" customHeight="1" x14ac:dyDescent="0.2">
      <c r="B42" s="408" t="s">
        <v>44</v>
      </c>
      <c r="C42" s="408"/>
      <c r="D42" s="408"/>
      <c r="E42" s="408"/>
      <c r="F42" s="60" t="s">
        <v>33</v>
      </c>
      <c r="G42" s="10"/>
      <c r="H42" s="10"/>
      <c r="I42" s="10"/>
      <c r="J42" s="10"/>
      <c r="K42" s="10"/>
    </row>
    <row r="43" spans="2:11" s="7" customFormat="1" ht="41.1" customHeight="1" thickBot="1" x14ac:dyDescent="0.25">
      <c r="B43" s="61"/>
      <c r="C43" s="10"/>
      <c r="D43" s="10"/>
      <c r="E43" s="10"/>
      <c r="F43" s="10"/>
      <c r="G43" s="10"/>
      <c r="H43" s="10"/>
      <c r="I43" s="10"/>
      <c r="J43" s="10"/>
      <c r="K43" s="10"/>
    </row>
    <row r="44" spans="2:11" s="7" customFormat="1" ht="26.85" customHeight="1" x14ac:dyDescent="0.2">
      <c r="B44" s="413" t="s">
        <v>45</v>
      </c>
      <c r="C44" s="414"/>
      <c r="D44" s="414"/>
      <c r="E44" s="415"/>
      <c r="F44" s="10"/>
      <c r="G44" s="412"/>
      <c r="H44" s="412"/>
      <c r="I44" s="412"/>
      <c r="J44" s="10"/>
      <c r="K44" s="10"/>
    </row>
    <row r="45" spans="2:11" s="7" customFormat="1" ht="26.85" customHeight="1" x14ac:dyDescent="0.2">
      <c r="B45" s="481" t="s">
        <v>46</v>
      </c>
      <c r="C45" s="482"/>
      <c r="D45" s="482"/>
      <c r="E45" s="483"/>
      <c r="F45" s="10"/>
      <c r="G45" s="10"/>
      <c r="H45" s="10"/>
      <c r="I45" s="10"/>
      <c r="J45" s="10"/>
      <c r="K45" s="10"/>
    </row>
    <row r="46" spans="2:11" s="7" customFormat="1" ht="60" customHeight="1" x14ac:dyDescent="0.2">
      <c r="B46" s="484" t="s">
        <v>55</v>
      </c>
      <c r="C46" s="485"/>
      <c r="D46" s="485"/>
      <c r="E46" s="486"/>
      <c r="F46" s="10"/>
      <c r="G46" s="10"/>
      <c r="H46" s="10"/>
      <c r="I46" s="10"/>
      <c r="J46" s="10"/>
      <c r="K46" s="10"/>
    </row>
    <row r="47" spans="2:11" s="7" customFormat="1" ht="26.85" customHeight="1" x14ac:dyDescent="0.2">
      <c r="B47" s="484" t="s">
        <v>47</v>
      </c>
      <c r="C47" s="485"/>
      <c r="D47" s="485"/>
      <c r="E47" s="486"/>
      <c r="F47" s="10"/>
      <c r="G47" s="10"/>
      <c r="H47" s="10"/>
      <c r="I47" s="10"/>
      <c r="J47" s="10"/>
      <c r="K47" s="10"/>
    </row>
    <row r="48" spans="2:11" s="7" customFormat="1" ht="60" customHeight="1" x14ac:dyDescent="0.2">
      <c r="B48" s="487" t="s">
        <v>83</v>
      </c>
      <c r="C48" s="488"/>
      <c r="D48" s="488"/>
      <c r="E48" s="489"/>
      <c r="F48" s="10"/>
      <c r="G48" s="10"/>
      <c r="H48" s="10"/>
      <c r="I48" s="10"/>
      <c r="J48" s="10"/>
      <c r="K48" s="10"/>
    </row>
    <row r="49" spans="2:11" s="7" customFormat="1" ht="26.1" customHeight="1" x14ac:dyDescent="0.2">
      <c r="B49" s="484" t="s">
        <v>48</v>
      </c>
      <c r="C49" s="485"/>
      <c r="D49" s="485"/>
      <c r="E49" s="486"/>
      <c r="F49" s="10"/>
      <c r="G49" s="10"/>
      <c r="H49" s="10"/>
      <c r="I49" s="10"/>
      <c r="J49" s="10"/>
      <c r="K49" s="10"/>
    </row>
    <row r="50" spans="2:11" s="7" customFormat="1" ht="60" customHeight="1" x14ac:dyDescent="0.2">
      <c r="B50" s="484" t="s">
        <v>55</v>
      </c>
      <c r="C50" s="485"/>
      <c r="D50" s="485"/>
      <c r="E50" s="486"/>
      <c r="F50" s="10"/>
      <c r="G50" s="10"/>
      <c r="H50" s="10"/>
      <c r="I50" s="10"/>
      <c r="J50" s="10"/>
      <c r="K50" s="10"/>
    </row>
    <row r="51" spans="2:11" ht="23.85" customHeight="1" x14ac:dyDescent="0.2">
      <c r="B51" s="484" t="s">
        <v>49</v>
      </c>
      <c r="C51" s="485"/>
      <c r="D51" s="485"/>
      <c r="E51" s="486"/>
      <c r="F51" s="10"/>
      <c r="G51" s="10"/>
      <c r="H51" s="10"/>
      <c r="I51" s="10"/>
      <c r="J51" s="10"/>
      <c r="K51" s="10"/>
    </row>
    <row r="52" spans="2:11" ht="60" customHeight="1" x14ac:dyDescent="0.2">
      <c r="B52" s="484" t="s">
        <v>55</v>
      </c>
      <c r="C52" s="485"/>
      <c r="D52" s="485"/>
      <c r="E52" s="486"/>
      <c r="F52" s="10"/>
      <c r="G52" s="10"/>
      <c r="H52" s="10"/>
      <c r="I52" s="10"/>
      <c r="J52" s="10"/>
      <c r="K52" s="10"/>
    </row>
    <row r="53" spans="2:11" ht="27" customHeight="1" x14ac:dyDescent="0.2">
      <c r="B53" s="484" t="s">
        <v>50</v>
      </c>
      <c r="C53" s="485"/>
      <c r="D53" s="485"/>
      <c r="E53" s="486"/>
      <c r="F53" s="10"/>
      <c r="G53" s="10"/>
      <c r="H53" s="10"/>
      <c r="I53" s="10"/>
      <c r="J53" s="10"/>
      <c r="K53" s="10"/>
    </row>
    <row r="54" spans="2:11" ht="60" customHeight="1" x14ac:dyDescent="0.2">
      <c r="B54" s="487" t="s">
        <v>84</v>
      </c>
      <c r="C54" s="488"/>
      <c r="D54" s="488"/>
      <c r="E54" s="489"/>
      <c r="F54" s="10"/>
      <c r="G54" s="10"/>
      <c r="H54" s="10"/>
      <c r="I54" s="10"/>
      <c r="J54" s="10"/>
      <c r="K54" s="10"/>
    </row>
    <row r="55" spans="2:11" ht="24" customHeight="1" x14ac:dyDescent="0.2">
      <c r="B55" s="484" t="s">
        <v>51</v>
      </c>
      <c r="C55" s="485"/>
      <c r="D55" s="485"/>
      <c r="E55" s="486"/>
      <c r="F55" s="10"/>
      <c r="G55" s="10"/>
      <c r="H55" s="10"/>
      <c r="I55" s="10"/>
      <c r="J55" s="10"/>
      <c r="K55" s="10"/>
    </row>
    <row r="56" spans="2:11" ht="60" customHeight="1" x14ac:dyDescent="0.2">
      <c r="B56" s="487" t="s">
        <v>85</v>
      </c>
      <c r="C56" s="488"/>
      <c r="D56" s="488"/>
      <c r="E56" s="489"/>
      <c r="F56" s="10"/>
      <c r="G56" s="10"/>
      <c r="H56" s="10"/>
      <c r="I56" s="10"/>
      <c r="J56" s="10"/>
      <c r="K56" s="10"/>
    </row>
    <row r="59" spans="2:11" x14ac:dyDescent="0.2">
      <c r="B59" s="77" t="s">
        <v>52</v>
      </c>
    </row>
  </sheetData>
  <mergeCells count="32">
    <mergeCell ref="B56:E56"/>
    <mergeCell ref="B48:E48"/>
    <mergeCell ref="B49:E49"/>
    <mergeCell ref="B50:E50"/>
    <mergeCell ref="B51:E51"/>
    <mergeCell ref="B52:E52"/>
    <mergeCell ref="B53:E53"/>
    <mergeCell ref="G44:I44"/>
    <mergeCell ref="B45:E45"/>
    <mergeCell ref="B46:E46"/>
    <mergeCell ref="B54:E54"/>
    <mergeCell ref="B55:E55"/>
    <mergeCell ref="B47:E47"/>
    <mergeCell ref="B44:E44"/>
    <mergeCell ref="B35:E35"/>
    <mergeCell ref="B1:E1"/>
    <mergeCell ref="B2:E2"/>
    <mergeCell ref="B3:E3"/>
    <mergeCell ref="B32:E32"/>
    <mergeCell ref="B33:E33"/>
    <mergeCell ref="B34:E34"/>
    <mergeCell ref="B28:E28"/>
    <mergeCell ref="B29:E29"/>
    <mergeCell ref="B30:E30"/>
    <mergeCell ref="B31:E31"/>
    <mergeCell ref="B41:E41"/>
    <mergeCell ref="B42:E42"/>
    <mergeCell ref="B36:E36"/>
    <mergeCell ref="B37:E37"/>
    <mergeCell ref="B38:E38"/>
    <mergeCell ref="B39:E39"/>
    <mergeCell ref="B40:E40"/>
  </mergeCells>
  <pageMargins left="0.7" right="0.7" top="0.75" bottom="0.75" header="0.3" footer="0.3"/>
  <headerFooter>
    <oddFooter xml:space="preserve">&amp;C_x000D_&amp;1#&amp;"Calibri"&amp;12&amp;K000000 Public </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D01D-3950-4E4D-AE2F-1C1399E87A8C}">
  <sheetPr>
    <pageSetUpPr fitToPage="1"/>
  </sheetPr>
  <dimension ref="A1:N44"/>
  <sheetViews>
    <sheetView topLeftCell="A23" zoomScale="90" zoomScaleNormal="90" workbookViewId="0">
      <selection activeCell="G27" sqref="G27"/>
    </sheetView>
  </sheetViews>
  <sheetFormatPr defaultRowHeight="12.75" x14ac:dyDescent="0.2"/>
  <cols>
    <col min="1" max="1" width="79.42578125" customWidth="1"/>
    <col min="2" max="2" width="28.42578125" customWidth="1"/>
    <col min="3" max="3" width="25" customWidth="1"/>
    <col min="4" max="4" width="24.42578125" customWidth="1"/>
    <col min="5" max="5" width="9.42578125" customWidth="1"/>
    <col min="6" max="8" width="15.5703125" customWidth="1"/>
    <col min="9" max="9" width="8.85546875" bestFit="1" customWidth="1"/>
    <col min="10" max="10" width="10" bestFit="1" customWidth="1"/>
    <col min="11" max="11" width="12" bestFit="1" customWidth="1"/>
    <col min="12" max="12" width="9" bestFit="1" customWidth="1"/>
    <col min="13" max="13" width="8" bestFit="1" customWidth="1"/>
    <col min="14" max="14" width="11" bestFit="1" customWidth="1"/>
  </cols>
  <sheetData>
    <row r="1" spans="1:14" ht="15.75" x14ac:dyDescent="0.25">
      <c r="A1" s="490" t="s">
        <v>0</v>
      </c>
      <c r="B1" s="491"/>
      <c r="C1" s="491"/>
      <c r="D1" s="492"/>
    </row>
    <row r="2" spans="1:14" ht="15.75" x14ac:dyDescent="0.25">
      <c r="A2" s="493" t="s">
        <v>86</v>
      </c>
      <c r="B2" s="494"/>
      <c r="C2" s="495"/>
      <c r="D2" s="496"/>
    </row>
    <row r="3" spans="1:14" ht="15.75" x14ac:dyDescent="0.25">
      <c r="A3" s="497" t="s">
        <v>87</v>
      </c>
      <c r="B3" s="498"/>
      <c r="C3" s="498"/>
      <c r="D3" s="499"/>
    </row>
    <row r="4" spans="1:14" ht="32.85" customHeight="1" x14ac:dyDescent="0.2">
      <c r="A4" s="8"/>
      <c r="B4" s="9" t="s">
        <v>3</v>
      </c>
      <c r="C4" s="9" t="s">
        <v>4</v>
      </c>
      <c r="D4" s="9" t="s">
        <v>5</v>
      </c>
      <c r="E4" s="10"/>
      <c r="F4" s="10"/>
      <c r="G4" s="10"/>
      <c r="H4" s="10"/>
      <c r="I4" s="10"/>
      <c r="J4" s="10"/>
      <c r="K4" s="10"/>
      <c r="L4" s="10"/>
      <c r="M4" s="10"/>
      <c r="N4" s="10"/>
    </row>
    <row r="5" spans="1:14" ht="26.85" customHeight="1" thickBot="1" x14ac:dyDescent="0.3">
      <c r="A5" s="11" t="s">
        <v>6</v>
      </c>
      <c r="B5" s="12"/>
      <c r="C5" s="13"/>
      <c r="D5" s="12"/>
      <c r="E5" s="10"/>
      <c r="F5" s="10"/>
      <c r="G5" s="145"/>
      <c r="H5" s="10"/>
      <c r="I5" s="10"/>
    </row>
    <row r="6" spans="1:14" ht="37.35" customHeight="1" x14ac:dyDescent="0.25">
      <c r="A6" s="65" t="s">
        <v>7</v>
      </c>
      <c r="B6" s="272">
        <f>SUM('PG&amp;E (Table 1)'!C6,'SCE (Table 1)'!C6,'SDG&amp;E (Table 1)'!C6,'PacifiCorp (Table 1)'!C6, 'Liberty (Table 1)'!C6)</f>
        <v>734025545.2299999</v>
      </c>
      <c r="C6" s="272">
        <f>SUM('PG&amp;E (Table 1)'!D6,'SCE (Table 1)'!D6,'SDG&amp;E (Table 1)'!D6,'PacifiCorp (Table 1)'!C6,'Liberty (Table 1)'!D6)</f>
        <v>753341020.58999991</v>
      </c>
      <c r="D6" s="17"/>
      <c r="E6" s="10"/>
      <c r="F6" s="151"/>
      <c r="G6" s="151"/>
      <c r="H6" s="152"/>
      <c r="I6" s="10"/>
    </row>
    <row r="7" spans="1:14" ht="37.35" customHeight="1" x14ac:dyDescent="0.25">
      <c r="A7" s="66" t="s">
        <v>8</v>
      </c>
      <c r="B7" s="272">
        <f>SUM('PG&amp;E (Table 1)'!C7,'SCE (Table 1)'!C7,'SDG&amp;E (Table 1)'!C7,'PacifiCorp (Table 1)'!C7,'Liberty (Table 1)'!C7)</f>
        <v>7160057.4600000009</v>
      </c>
      <c r="C7" s="272">
        <f>SUM('PG&amp;E (Table 1)'!D7,'SCE (Table 1)'!D7,'SDG&amp;E (Table 1)'!D7,'PacifiCorp (Table 1)'!C7,'Liberty (Table 1)'!D7)</f>
        <v>7017734.8600000003</v>
      </c>
      <c r="D7" s="21"/>
      <c r="E7" s="10"/>
      <c r="F7" s="151"/>
      <c r="G7" s="151"/>
      <c r="H7" s="152"/>
      <c r="I7" s="10"/>
    </row>
    <row r="8" spans="1:14" ht="26.85" customHeight="1" thickBot="1" x14ac:dyDescent="0.3">
      <c r="A8" s="67" t="s">
        <v>9</v>
      </c>
      <c r="B8" s="277"/>
      <c r="C8" s="277"/>
      <c r="D8" s="12"/>
      <c r="E8" s="10"/>
      <c r="F8" s="151"/>
      <c r="G8" s="151"/>
      <c r="H8" s="152"/>
      <c r="I8" s="10"/>
    </row>
    <row r="9" spans="1:14" ht="37.35" customHeight="1" x14ac:dyDescent="0.2">
      <c r="A9" s="68" t="s">
        <v>10</v>
      </c>
      <c r="B9" s="272">
        <f>SUM('PG&amp;E (Table 1)'!C9,'SCE (Table 1)'!C9,'SDG&amp;E (Table 1)'!C9,'PacifiCorp (Table 1)'!C9,'Liberty (Table 1)'!C9)</f>
        <v>27083496.420000002</v>
      </c>
      <c r="C9" s="272">
        <f>SUM('PG&amp;E (Table 1)'!D9,'SCE (Table 1)'!D9,'SDG&amp;E (Table 1)'!D9,'PacifiCorp (Table 1)'!C9,'Liberty (Table 1)'!D9)</f>
        <v>65772769.420000002</v>
      </c>
      <c r="D9" s="283">
        <f>SUM('PG&amp;E (Table 1)'!E9,'SCE (Table 1)'!E9,'SDG&amp;E (Table 1)'!E9,'PacifiCorp (Table 1)'!E9,'Liberty (Table 1)'!E9)</f>
        <v>20330427.420000002</v>
      </c>
      <c r="E9" s="10"/>
      <c r="F9" s="151"/>
      <c r="G9" s="151"/>
      <c r="H9" s="151"/>
      <c r="I9" s="10"/>
    </row>
    <row r="10" spans="1:14" ht="37.35" customHeight="1" x14ac:dyDescent="0.2">
      <c r="A10" s="69" t="s">
        <v>11</v>
      </c>
      <c r="B10" s="272">
        <f>SUM('PG&amp;E (Table 1)'!C10,'SCE (Table 1)'!C10,'SDG&amp;E (Table 1)'!C10,'PacifiCorp (Table 1)'!C10,'Liberty (Table 1)'!C10)</f>
        <v>35557790.920999996</v>
      </c>
      <c r="C10" s="272">
        <f>SUM('PG&amp;E (Table 1)'!D10,'SCE (Table 1)'!D10,'SDG&amp;E (Table 1)'!D10,'PacifiCorp (Table 1)'!C10,'Liberty (Table 1)'!D10)</f>
        <v>87216658.721000001</v>
      </c>
      <c r="D10" s="283">
        <f>SUM('PG&amp;E (Table 1)'!E10,'SCE (Table 1)'!E10,'SDG&amp;E (Table 1)'!E10,'PacifiCorp (Table 1)'!E10,'Liberty (Table 1)'!E10)</f>
        <v>0</v>
      </c>
      <c r="E10" s="10"/>
      <c r="F10" s="151"/>
      <c r="G10" s="151"/>
      <c r="H10" s="151"/>
      <c r="I10" s="10"/>
    </row>
    <row r="11" spans="1:14" ht="37.35" customHeight="1" x14ac:dyDescent="0.25">
      <c r="A11" s="70" t="s">
        <v>12</v>
      </c>
      <c r="B11" s="272">
        <f>SUM('PG&amp;E (Table 1)'!C11,'SCE (Table 1)'!C11,'SDG&amp;E (Table 1)'!C11,'PacifiCorp (Table 1)'!C11,'Liberty (Table 1)'!C11)</f>
        <v>18415691.829999998</v>
      </c>
      <c r="C11" s="272">
        <f>SUM('PG&amp;E (Table 1)'!D11,'SCE (Table 1)'!D11,'SDG&amp;E (Table 1)'!D11,'PacifiCorp (Table 1)'!C11,'Liberty (Table 1)'!D11)</f>
        <v>17445683.059999999</v>
      </c>
      <c r="D11" s="284"/>
      <c r="E11" s="10"/>
      <c r="F11" s="151"/>
      <c r="G11" s="151"/>
      <c r="H11" s="152"/>
      <c r="I11" s="10"/>
    </row>
    <row r="12" spans="1:14" ht="37.35" customHeight="1" x14ac:dyDescent="0.25">
      <c r="A12" s="71" t="s">
        <v>13</v>
      </c>
      <c r="B12" s="273">
        <f>SUM('PG&amp;E (Table 1)'!C12,'SCE (Table 1)'!C12,'SDG&amp;E (Table 1)'!C12,'PacifiCorp (Table 1)'!C12,'Liberty (Table 1)'!C12)</f>
        <v>0</v>
      </c>
      <c r="C12" s="273">
        <f>SUM('PG&amp;E (Table 1)'!D12,'SCE (Table 1)'!D12,'SDG&amp;E (Table 1)'!D12,'PacifiCorp (Table 1)'!C12,'Liberty (Table 1)'!D12)</f>
        <v>0</v>
      </c>
      <c r="D12" s="285"/>
      <c r="E12" s="10"/>
      <c r="F12" s="151"/>
      <c r="G12" s="151"/>
      <c r="H12" s="152"/>
      <c r="I12" s="10"/>
    </row>
    <row r="13" spans="1:14" ht="37.35" customHeight="1" x14ac:dyDescent="0.25">
      <c r="A13" s="72" t="s">
        <v>14</v>
      </c>
      <c r="B13" s="278">
        <f>SUM(B9,B11,B12)</f>
        <v>45499188.25</v>
      </c>
      <c r="C13" s="278">
        <f>SUM(C9,C11,C12)</f>
        <v>83218452.480000004</v>
      </c>
      <c r="D13" s="286"/>
      <c r="E13" s="10"/>
      <c r="F13" s="151"/>
      <c r="G13" s="151"/>
      <c r="H13" s="152"/>
      <c r="I13" s="10"/>
    </row>
    <row r="14" spans="1:14" ht="26.85" customHeight="1" thickBot="1" x14ac:dyDescent="0.3">
      <c r="A14" s="73" t="s">
        <v>15</v>
      </c>
      <c r="B14" s="279"/>
      <c r="C14" s="279"/>
      <c r="D14" s="285"/>
      <c r="E14" s="10"/>
      <c r="F14" s="151"/>
      <c r="G14" s="151"/>
      <c r="H14" s="152"/>
      <c r="I14" s="10"/>
    </row>
    <row r="15" spans="1:14" ht="37.35" customHeight="1" x14ac:dyDescent="0.2">
      <c r="A15" s="65" t="s">
        <v>16</v>
      </c>
      <c r="B15" s="272">
        <f>SUM('PG&amp;E (Table 1)'!C15,'SCE (Table 1)'!C15,'SDG&amp;E (Table 1)'!C15,'PacifiCorp (Table 1)'!C15,'Liberty (Table 1)'!C15)</f>
        <v>19372.919999999998</v>
      </c>
      <c r="C15" s="272">
        <f>SUM('PG&amp;E (Table 1)'!D15,'SCE (Table 1)'!D15,'SDG&amp;E (Table 1)'!D15,'PacifiCorp (Table 1)'!D15,'Liberty (Table 1)'!D15)</f>
        <v>15910.599999999999</v>
      </c>
      <c r="D15" s="283">
        <f>SUM('PG&amp;E (Table 1)'!E15,'SCE (Table 1)'!E15,'SDG&amp;E (Table 1)'!E15,'PacifiCorp (Table 1)'!E15,'Liberty (Table 1)'!E15)</f>
        <v>18756.79</v>
      </c>
      <c r="E15" s="10"/>
      <c r="F15" s="151"/>
      <c r="G15" s="151"/>
      <c r="H15" s="151"/>
      <c r="I15" s="10"/>
    </row>
    <row r="16" spans="1:14" ht="37.35" customHeight="1" x14ac:dyDescent="0.2">
      <c r="A16" s="70" t="s">
        <v>17</v>
      </c>
      <c r="B16" s="272">
        <f>SUM('PG&amp;E (Table 1)'!C16,'SCE (Table 1)'!C16,'SDG&amp;E (Table 1)'!C16,'PacifiCorp (Table 1)'!C16,'Liberty (Table 1)'!C16)</f>
        <v>341005.44</v>
      </c>
      <c r="C16" s="272">
        <f>SUM('PG&amp;E (Table 1)'!D16,'SCE (Table 1)'!D16,'SDG&amp;E (Table 1)'!D16,'PacifiCorp (Table 1)'!D16,'Liberty (Table 1)'!D16)</f>
        <v>408953.09000000008</v>
      </c>
      <c r="D16" s="283">
        <f>SUM('PG&amp;E (Table 1)'!E16,'SCE (Table 1)'!E16,'SDG&amp;E (Table 1)'!E16,'PacifiCorp (Table 1)'!E16,'Liberty (Table 1)'!E16)</f>
        <v>507014.54</v>
      </c>
      <c r="E16" s="10"/>
      <c r="F16" s="151"/>
      <c r="G16" s="151"/>
      <c r="H16" s="151"/>
      <c r="I16" s="10"/>
    </row>
    <row r="17" spans="1:9" ht="37.35" customHeight="1" x14ac:dyDescent="0.2">
      <c r="A17" s="71" t="s">
        <v>18</v>
      </c>
      <c r="B17" s="273">
        <f>SUM('PG&amp;E (Table 1)'!C17,'SCE (Table 1)'!C17,'SDG&amp;E (Table 1)'!C17,'PacifiCorp (Table 1)'!C17,'Liberty (Table 1)'!C17)</f>
        <v>129479.41</v>
      </c>
      <c r="C17" s="273">
        <f>SUM('PG&amp;E (Table 1)'!D17,'SCE (Table 1)'!D17,'SDG&amp;E (Table 1)'!D17,'PacifiCorp (Table 1)'!C17,'Liberty (Table 1)'!D17)</f>
        <v>313033.27</v>
      </c>
      <c r="D17" s="287">
        <f>SUM('PG&amp;E (Table 1)'!E17,'SCE (Table 1)'!E17,'SDG&amp;E (Table 1)'!E17,'PacifiCorp (Table 1)'!E17,'Liberty (Table 1)'!E17)</f>
        <v>987498.45</v>
      </c>
      <c r="E17" s="10"/>
      <c r="F17" s="151"/>
      <c r="G17" s="151"/>
      <c r="H17" s="151"/>
      <c r="I17" s="10"/>
    </row>
    <row r="18" spans="1:9" ht="37.35" customHeight="1" x14ac:dyDescent="0.25">
      <c r="A18" s="74" t="s">
        <v>19</v>
      </c>
      <c r="B18" s="278">
        <f t="shared" ref="B18:C18" si="0">SUM(B15:B17)</f>
        <v>489857.77</v>
      </c>
      <c r="C18" s="278">
        <f t="shared" si="0"/>
        <v>737896.96000000008</v>
      </c>
      <c r="D18" s="288">
        <f>SUM('PG&amp;E (Table 1)'!E18,'SCE (Table 1)'!E18,'SDG&amp;E (Table 1)'!E18,'PacifiCorp (Table 1)'!E18,'Liberty (Table 1)'!E18)</f>
        <v>1462057.33</v>
      </c>
      <c r="E18" s="10"/>
      <c r="F18" s="151"/>
      <c r="G18" s="151"/>
      <c r="H18" s="151"/>
      <c r="I18" s="10"/>
    </row>
    <row r="19" spans="1:9" ht="26.85" customHeight="1" thickBot="1" x14ac:dyDescent="0.25">
      <c r="A19" s="73" t="s">
        <v>20</v>
      </c>
      <c r="B19" s="279"/>
      <c r="C19" s="279"/>
      <c r="D19" s="13"/>
      <c r="E19" s="10"/>
      <c r="F19" s="151"/>
      <c r="G19" s="151"/>
      <c r="H19" s="152"/>
      <c r="I19" s="10"/>
    </row>
    <row r="20" spans="1:9" ht="37.35" customHeight="1" x14ac:dyDescent="0.2">
      <c r="A20" s="41" t="s">
        <v>21</v>
      </c>
      <c r="B20" s="272">
        <f>SUM('PG&amp;E (Table 1)'!C20,'SCE (Table 1)'!C20,'SDG&amp;E (Table 1)'!C20,'PacifiCorp (Table 1)'!C20,'Liberty (Table 1)'!C20)</f>
        <v>180199.12000000002</v>
      </c>
      <c r="C20" s="272">
        <f>SUM('PG&amp;E (Table 1)'!D20,'SCE (Table 1)'!D20,'SDG&amp;E (Table 1)'!D20,'PacifiCorp (Table 1)'!C20,'Liberty (Table 1)'!D20)</f>
        <v>73216.31</v>
      </c>
      <c r="D20" s="42"/>
      <c r="E20" s="165"/>
      <c r="F20" s="151"/>
      <c r="G20" s="151"/>
      <c r="H20" s="153"/>
      <c r="I20" s="165"/>
    </row>
    <row r="21" spans="1:9" ht="26.85" customHeight="1" thickBot="1" x14ac:dyDescent="0.25">
      <c r="A21" s="75" t="s">
        <v>22</v>
      </c>
      <c r="B21" s="280"/>
      <c r="C21" s="280"/>
      <c r="D21" s="23"/>
      <c r="E21" s="10"/>
      <c r="F21" s="151"/>
      <c r="G21" s="151"/>
      <c r="H21" s="152"/>
      <c r="I21" s="10"/>
    </row>
    <row r="22" spans="1:9" ht="37.35" customHeight="1" x14ac:dyDescent="0.2">
      <c r="A22" s="41" t="s">
        <v>23</v>
      </c>
      <c r="B22" s="272">
        <f>SUM('PG&amp;E (Table 1)'!C22,'SCE (Table 1)'!C22,'SDG&amp;E (Table 1)'!C22,'PacifiCorp (Table 1)'!C22,'Liberty (Table 1)'!C22)</f>
        <v>21837141.899999999</v>
      </c>
      <c r="C22" s="272">
        <f>SUM('PG&amp;E (Table 1)'!D22,'SCE (Table 1)'!D22,'SDG&amp;E (Table 1)'!D22,'PacifiCorp (Table 1)'!D22,'Liberty (Table 1)'!D22)</f>
        <v>17541152.199999999</v>
      </c>
      <c r="D22" s="45"/>
      <c r="E22" s="10"/>
      <c r="F22" s="151"/>
      <c r="G22" s="151"/>
      <c r="H22" s="152"/>
      <c r="I22" s="10"/>
    </row>
    <row r="23" spans="1:9" ht="37.35" customHeight="1" x14ac:dyDescent="0.2">
      <c r="A23" s="46" t="s">
        <v>24</v>
      </c>
      <c r="B23" s="272">
        <f>SUM('PG&amp;E (Table 1)'!C23,'SCE (Table 1)'!C23,'SDG&amp;E (Table 1)'!C23,'PacifiCorp (Table 1)'!C23,'Liberty (Table 1)'!C23)</f>
        <v>2625993.89</v>
      </c>
      <c r="C23" s="272">
        <f>SUM('PG&amp;E (Table 1)'!D23,'SCE (Table 1)'!D23,'SDG&amp;E (Table 1)'!D23,'PacifiCorp (Table 1)'!D23,'Liberty (Table 1)'!D23)</f>
        <v>3665308.5900000003</v>
      </c>
      <c r="D23" s="48"/>
      <c r="E23" s="10"/>
      <c r="F23" s="151"/>
      <c r="G23" s="151"/>
      <c r="H23" s="152"/>
      <c r="I23" s="10"/>
    </row>
    <row r="24" spans="1:9" ht="26.85" customHeight="1" thickBot="1" x14ac:dyDescent="0.3">
      <c r="A24" s="73" t="s">
        <v>25</v>
      </c>
      <c r="B24" s="281"/>
      <c r="C24" s="281"/>
      <c r="D24" s="49"/>
      <c r="E24" s="10"/>
      <c r="F24" s="151"/>
      <c r="G24" s="151"/>
      <c r="H24" s="152"/>
      <c r="I24" s="10"/>
    </row>
    <row r="25" spans="1:9" ht="37.35" customHeight="1" x14ac:dyDescent="0.25">
      <c r="A25" s="50" t="s">
        <v>26</v>
      </c>
      <c r="B25" s="282">
        <f>SUM('PG&amp;E (Table 1)'!C25,'SCE (Table 1)'!C25,'SDG&amp;E (Table 1)'!C25,'PacifiCorp (Table 1)'!C25,'Liberty (Table 1)'!C25)</f>
        <v>754391540.79999995</v>
      </c>
      <c r="C25" s="282">
        <f>SUM('PG&amp;E (Table 1)'!D25,'SCE (Table 1)'!D25,'SDG&amp;E (Table 1)'!D25,'PacifiCorp (Table 1)'!D25,'Liberty (Table 1)'!D25)</f>
        <v>815488125.15000021</v>
      </c>
      <c r="D25" s="51"/>
      <c r="E25" s="10"/>
      <c r="F25" s="151"/>
      <c r="G25" s="151"/>
      <c r="H25" s="152"/>
      <c r="I25" s="10"/>
    </row>
    <row r="26" spans="1:9" ht="37.35" customHeight="1" thickBot="1" x14ac:dyDescent="0.3">
      <c r="A26" s="76" t="s">
        <v>27</v>
      </c>
      <c r="B26" s="282">
        <f>SUM('PG&amp;E (Table 1)'!C26,'SCE (Table 1)'!C26,'SDG&amp;E (Table 1)'!C26,'PacifiCorp (Table 1)'!C26,'Liberty (Table 1)'!C26)</f>
        <v>6979858.3399999999</v>
      </c>
      <c r="C26" s="282">
        <f>SUM('PG&amp;E (Table 1)'!D26,'SCE (Table 1)'!D26,'SDG&amp;E (Table 1)'!D26,'PacifiCorp (Table 1)'!D26,'Liberty (Table 1)'!D26)</f>
        <v>6944630.8600000003</v>
      </c>
      <c r="D26" s="53"/>
      <c r="E26" s="10"/>
      <c r="F26" s="151"/>
      <c r="G26" s="151"/>
      <c r="H26" s="152"/>
      <c r="I26" s="10"/>
    </row>
    <row r="27" spans="1:9" ht="32.1" customHeight="1" thickBot="1" x14ac:dyDescent="0.3">
      <c r="A27" s="54"/>
      <c r="B27" s="55"/>
      <c r="C27" s="55"/>
      <c r="D27" s="56"/>
      <c r="E27" s="10"/>
      <c r="F27" s="10"/>
      <c r="G27" s="10"/>
      <c r="H27" s="10"/>
      <c r="I27" s="10"/>
    </row>
    <row r="28" spans="1:9" ht="49.7" customHeight="1" thickBot="1" x14ac:dyDescent="0.25">
      <c r="A28" s="406" t="s">
        <v>28</v>
      </c>
      <c r="B28" s="407"/>
      <c r="C28" s="407"/>
      <c r="D28" s="407"/>
      <c r="E28" s="10"/>
      <c r="F28" s="10"/>
      <c r="G28" s="10"/>
      <c r="H28" s="10"/>
      <c r="I28" s="10"/>
    </row>
    <row r="29" spans="1:9" ht="62.1" customHeight="1" x14ac:dyDescent="0.2">
      <c r="A29" s="405" t="s">
        <v>57</v>
      </c>
      <c r="B29" s="405"/>
      <c r="C29" s="405"/>
      <c r="D29" s="405"/>
      <c r="E29" s="10"/>
      <c r="F29" s="10"/>
      <c r="G29" s="10"/>
      <c r="H29" s="10"/>
      <c r="I29" s="10"/>
    </row>
    <row r="30" spans="1:9" ht="62.1" customHeight="1" x14ac:dyDescent="0.2">
      <c r="A30" s="404" t="s">
        <v>31</v>
      </c>
      <c r="B30" s="404"/>
      <c r="C30" s="404"/>
      <c r="D30" s="404"/>
      <c r="E30" s="10"/>
      <c r="F30" s="10"/>
      <c r="G30" s="10"/>
      <c r="H30" s="63"/>
      <c r="I30" s="63"/>
    </row>
    <row r="31" spans="1:9" ht="62.1" customHeight="1" x14ac:dyDescent="0.2">
      <c r="A31" s="403" t="s">
        <v>32</v>
      </c>
      <c r="B31" s="403"/>
      <c r="C31" s="403"/>
      <c r="D31" s="403"/>
      <c r="E31" s="10"/>
      <c r="F31" s="10"/>
      <c r="G31" s="10"/>
      <c r="H31" s="10"/>
      <c r="I31" s="10"/>
    </row>
    <row r="32" spans="1:9" ht="108" customHeight="1" x14ac:dyDescent="0.2">
      <c r="A32" s="403" t="s">
        <v>34</v>
      </c>
      <c r="B32" s="403"/>
      <c r="C32" s="403"/>
      <c r="D32" s="403"/>
      <c r="E32" s="10"/>
      <c r="F32" s="10"/>
      <c r="G32" s="10"/>
      <c r="H32" s="10"/>
      <c r="I32" s="10"/>
    </row>
    <row r="33" spans="1:9" ht="62.1" customHeight="1" x14ac:dyDescent="0.2">
      <c r="A33" s="403" t="s">
        <v>35</v>
      </c>
      <c r="B33" s="403"/>
      <c r="C33" s="403"/>
      <c r="D33" s="403"/>
      <c r="E33" s="10"/>
      <c r="F33" s="10"/>
      <c r="G33" s="10"/>
      <c r="H33" s="10"/>
      <c r="I33" s="10"/>
    </row>
    <row r="34" spans="1:9" ht="62.1" customHeight="1" x14ac:dyDescent="0.2">
      <c r="A34" s="408" t="s">
        <v>36</v>
      </c>
      <c r="B34" s="408"/>
      <c r="C34" s="408"/>
      <c r="D34" s="408"/>
      <c r="E34" s="10"/>
      <c r="F34" s="10"/>
      <c r="G34" s="10"/>
      <c r="H34" s="10"/>
      <c r="I34" s="10"/>
    </row>
    <row r="35" spans="1:9" ht="62.1" customHeight="1" x14ac:dyDescent="0.2">
      <c r="A35" s="403" t="s">
        <v>37</v>
      </c>
      <c r="B35" s="403"/>
      <c r="C35" s="403"/>
      <c r="D35" s="403"/>
      <c r="E35" s="10"/>
      <c r="F35" s="10"/>
      <c r="G35" s="10"/>
      <c r="H35" s="10"/>
      <c r="I35" s="10"/>
    </row>
    <row r="36" spans="1:9" ht="62.1" customHeight="1" x14ac:dyDescent="0.2">
      <c r="A36" s="403" t="s">
        <v>38</v>
      </c>
      <c r="B36" s="403"/>
      <c r="C36" s="403"/>
      <c r="D36" s="403"/>
      <c r="E36" s="10"/>
      <c r="F36" s="10"/>
      <c r="G36" s="10"/>
      <c r="H36" s="10"/>
      <c r="I36" s="10"/>
    </row>
    <row r="37" spans="1:9" ht="62.1" customHeight="1" x14ac:dyDescent="0.2">
      <c r="A37" s="403" t="s">
        <v>39</v>
      </c>
      <c r="B37" s="403"/>
      <c r="C37" s="403"/>
      <c r="D37" s="403"/>
      <c r="E37" s="10"/>
      <c r="F37" s="10"/>
      <c r="G37" s="10"/>
      <c r="H37" s="10"/>
      <c r="I37" s="10"/>
    </row>
    <row r="38" spans="1:9" ht="62.1" customHeight="1" x14ac:dyDescent="0.2">
      <c r="A38" s="404" t="s">
        <v>40</v>
      </c>
      <c r="B38" s="404"/>
      <c r="C38" s="404"/>
      <c r="D38" s="404"/>
      <c r="E38" s="10"/>
      <c r="F38" s="10"/>
      <c r="G38" s="10"/>
      <c r="H38" s="10"/>
      <c r="I38" s="10"/>
    </row>
    <row r="39" spans="1:9" ht="62.1" customHeight="1" x14ac:dyDescent="0.2">
      <c r="A39" s="408" t="s">
        <v>41</v>
      </c>
      <c r="B39" s="408"/>
      <c r="C39" s="408"/>
      <c r="D39" s="408"/>
      <c r="E39" s="10"/>
      <c r="F39" s="10"/>
      <c r="G39" s="10"/>
      <c r="H39" s="10"/>
      <c r="I39" s="10"/>
    </row>
    <row r="40" spans="1:9" ht="62.1" customHeight="1" x14ac:dyDescent="0.2">
      <c r="A40" s="408" t="s">
        <v>42</v>
      </c>
      <c r="B40" s="408"/>
      <c r="C40" s="408"/>
      <c r="D40" s="408"/>
      <c r="E40" s="10"/>
      <c r="F40" s="10"/>
      <c r="G40" s="10"/>
      <c r="H40" s="10"/>
      <c r="I40" s="10"/>
    </row>
    <row r="41" spans="1:9" ht="62.1" customHeight="1" x14ac:dyDescent="0.2">
      <c r="A41" s="408" t="s">
        <v>43</v>
      </c>
      <c r="B41" s="408"/>
      <c r="C41" s="408"/>
      <c r="D41" s="408"/>
      <c r="E41" s="10"/>
      <c r="F41" s="10"/>
      <c r="G41" s="10"/>
      <c r="H41" s="10"/>
      <c r="I41" s="10"/>
    </row>
    <row r="42" spans="1:9" ht="62.1" customHeight="1" x14ac:dyDescent="0.2">
      <c r="A42" s="408" t="s">
        <v>44</v>
      </c>
      <c r="B42" s="408"/>
      <c r="C42" s="408"/>
      <c r="D42" s="408"/>
      <c r="E42" s="10"/>
      <c r="F42" s="10"/>
      <c r="G42" s="10"/>
      <c r="H42" s="10"/>
      <c r="I42" s="10"/>
    </row>
    <row r="43" spans="1:9" ht="62.1" customHeight="1" x14ac:dyDescent="0.2">
      <c r="A43" s="61"/>
      <c r="B43" s="10"/>
      <c r="C43" s="10"/>
      <c r="D43" s="10"/>
      <c r="E43" s="10"/>
      <c r="F43" s="10"/>
      <c r="G43" s="10"/>
      <c r="H43" s="10"/>
      <c r="I43" s="10"/>
    </row>
    <row r="44" spans="1:9" x14ac:dyDescent="0.2">
      <c r="A44" s="77" t="s">
        <v>52</v>
      </c>
    </row>
  </sheetData>
  <mergeCells count="18">
    <mergeCell ref="A35:D35"/>
    <mergeCell ref="A36:D36"/>
    <mergeCell ref="A41:D41"/>
    <mergeCell ref="A42:D42"/>
    <mergeCell ref="A30:D30"/>
    <mergeCell ref="A31:D31"/>
    <mergeCell ref="A37:D37"/>
    <mergeCell ref="A38:D38"/>
    <mergeCell ref="A39:D39"/>
    <mergeCell ref="A40:D40"/>
    <mergeCell ref="A32:D32"/>
    <mergeCell ref="A33:D33"/>
    <mergeCell ref="A34:D34"/>
    <mergeCell ref="A1:D1"/>
    <mergeCell ref="A2:D2"/>
    <mergeCell ref="A3:D3"/>
    <mergeCell ref="A28:D28"/>
    <mergeCell ref="A29:D29"/>
  </mergeCells>
  <printOptions headings="1"/>
  <pageMargins left="0.27" right="0.26" top="1" bottom="1" header="0.5" footer="0.5"/>
  <pageSetup scale="91" orientation="landscape" r:id="rId1"/>
  <headerFooter alignWithMargins="0">
    <oddHeader>&amp;CAll IOUs (Table 2) - SOMAH Program IOU Semi-Annual Administrative Expense Report</oddHeader>
    <oddFooter xml:space="preserve">&amp;C_x000D_&amp;1#&amp;"Calibri"&amp;12&amp;K000000 Public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BE53D-6773-42D5-982E-5937AE0E1856}">
  <sheetPr>
    <pageSetUpPr fitToPage="1"/>
  </sheetPr>
  <dimension ref="A1:G29"/>
  <sheetViews>
    <sheetView tabSelected="1" zoomScaleNormal="100" workbookViewId="0">
      <selection activeCell="B11" sqref="B11"/>
    </sheetView>
  </sheetViews>
  <sheetFormatPr defaultRowHeight="12.75" x14ac:dyDescent="0.2"/>
  <cols>
    <col min="1" max="1" width="47.42578125" customWidth="1"/>
    <col min="2" max="2" width="30.42578125" customWidth="1"/>
    <col min="3" max="3" width="13.140625" customWidth="1"/>
    <col min="4" max="4" width="43.5703125" bestFit="1" customWidth="1"/>
    <col min="5" max="5" width="34.140625" customWidth="1"/>
    <col min="7" max="7" width="19.140625" customWidth="1"/>
    <col min="8" max="8" width="35.42578125" customWidth="1"/>
  </cols>
  <sheetData>
    <row r="1" spans="1:5" s="6" customFormat="1" ht="23.25" customHeight="1" x14ac:dyDescent="0.2">
      <c r="A1" s="509" t="s">
        <v>88</v>
      </c>
      <c r="B1" s="510"/>
      <c r="D1" s="509" t="s">
        <v>88</v>
      </c>
      <c r="E1" s="510"/>
    </row>
    <row r="2" spans="1:5" ht="15" x14ac:dyDescent="0.25">
      <c r="A2" s="511" t="s">
        <v>89</v>
      </c>
      <c r="B2" s="512"/>
      <c r="C2" s="4"/>
      <c r="D2" s="511" t="s">
        <v>89</v>
      </c>
      <c r="E2" s="512"/>
    </row>
    <row r="3" spans="1:5" ht="16.5" customHeight="1" x14ac:dyDescent="0.25">
      <c r="A3" s="513" t="s">
        <v>67</v>
      </c>
      <c r="B3" s="514"/>
      <c r="D3" s="513" t="s">
        <v>90</v>
      </c>
      <c r="E3" s="514"/>
    </row>
    <row r="4" spans="1:5" s="271" customFormat="1" ht="25.5" x14ac:dyDescent="0.2">
      <c r="A4" s="269" t="s">
        <v>91</v>
      </c>
      <c r="B4" s="270" t="s">
        <v>92</v>
      </c>
      <c r="D4" s="269" t="s">
        <v>91</v>
      </c>
      <c r="E4" s="270" t="s">
        <v>93</v>
      </c>
    </row>
    <row r="5" spans="1:5" ht="15" customHeight="1" x14ac:dyDescent="0.2">
      <c r="A5" s="5" t="s">
        <v>94</v>
      </c>
      <c r="B5" s="382">
        <f>SUM('PG&amp;E (Table 1)'!D18)+E5</f>
        <v>2015464.14</v>
      </c>
      <c r="D5" s="5" t="s">
        <v>94</v>
      </c>
      <c r="E5" s="147">
        <v>1850617.44</v>
      </c>
    </row>
    <row r="6" spans="1:5" ht="15" customHeight="1" x14ac:dyDescent="0.2">
      <c r="A6" s="1" t="s">
        <v>95</v>
      </c>
      <c r="B6" s="147">
        <v>2900208</v>
      </c>
      <c r="D6" s="1" t="s">
        <v>95</v>
      </c>
      <c r="E6" s="147">
        <v>2438686</v>
      </c>
    </row>
    <row r="7" spans="1:5" ht="15" customHeight="1" x14ac:dyDescent="0.2">
      <c r="A7" s="1" t="s">
        <v>96</v>
      </c>
      <c r="B7" s="147">
        <v>1995620.98</v>
      </c>
      <c r="C7" s="164"/>
      <c r="D7" s="1" t="s">
        <v>96</v>
      </c>
      <c r="E7" s="259">
        <v>1826369.36</v>
      </c>
    </row>
    <row r="8" spans="1:5" ht="15" customHeight="1" x14ac:dyDescent="0.2">
      <c r="A8" s="1" t="s">
        <v>97</v>
      </c>
      <c r="B8" s="146">
        <v>101823.5</v>
      </c>
      <c r="D8" s="1" t="s">
        <v>97</v>
      </c>
      <c r="E8" s="147">
        <v>95447</v>
      </c>
    </row>
    <row r="9" spans="1:5" ht="15" customHeight="1" x14ac:dyDescent="0.2">
      <c r="A9" s="1" t="s">
        <v>98</v>
      </c>
      <c r="B9" s="275">
        <f>'Liberty (Table 1)'!D18+'Cumulative Costs (Table 3)'!E9</f>
        <v>29461.19</v>
      </c>
      <c r="D9" s="1" t="s">
        <v>98</v>
      </c>
      <c r="E9" s="147">
        <v>26262.01</v>
      </c>
    </row>
    <row r="10" spans="1:5" ht="15" customHeight="1" x14ac:dyDescent="0.2">
      <c r="A10" s="2"/>
      <c r="B10" s="2"/>
      <c r="D10" s="2"/>
      <c r="E10" s="148"/>
    </row>
    <row r="11" spans="1:5" ht="15" customHeight="1" thickBot="1" x14ac:dyDescent="0.25">
      <c r="A11" s="3" t="s">
        <v>99</v>
      </c>
      <c r="B11" s="383">
        <f>SUM(B5:B9)</f>
        <v>7042577.8099999996</v>
      </c>
      <c r="D11" s="3" t="s">
        <v>99</v>
      </c>
      <c r="E11" s="384">
        <f>SUM(E5:E9)</f>
        <v>6237381.8099999996</v>
      </c>
    </row>
    <row r="13" spans="1:5" x14ac:dyDescent="0.2">
      <c r="A13" s="369" t="s">
        <v>100</v>
      </c>
    </row>
    <row r="14" spans="1:5" x14ac:dyDescent="0.2">
      <c r="A14" s="351"/>
    </row>
    <row r="15" spans="1:5" x14ac:dyDescent="0.2">
      <c r="A15" s="363" t="s">
        <v>101</v>
      </c>
      <c r="B15" s="364"/>
      <c r="C15" s="364"/>
      <c r="D15" s="364"/>
      <c r="E15" s="365"/>
    </row>
    <row r="16" spans="1:5" ht="63.75" customHeight="1" x14ac:dyDescent="0.2">
      <c r="A16" s="506" t="s">
        <v>102</v>
      </c>
      <c r="B16" s="507"/>
      <c r="C16" s="507"/>
      <c r="D16" s="507"/>
      <c r="E16" s="508"/>
    </row>
    <row r="17" spans="1:7" x14ac:dyDescent="0.2">
      <c r="A17" s="366" t="s">
        <v>103</v>
      </c>
      <c r="B17" s="367"/>
      <c r="C17" s="367"/>
      <c r="D17" s="367"/>
      <c r="E17" s="368"/>
      <c r="G17" s="350"/>
    </row>
    <row r="18" spans="1:7" ht="12.75" customHeight="1" x14ac:dyDescent="0.25">
      <c r="A18" s="355" t="s">
        <v>104</v>
      </c>
      <c r="B18" s="353"/>
      <c r="C18" s="353"/>
      <c r="D18" s="353"/>
      <c r="E18" s="356"/>
      <c r="G18" s="350"/>
    </row>
    <row r="19" spans="1:7" ht="15" x14ac:dyDescent="0.25">
      <c r="A19" s="357" t="s">
        <v>105</v>
      </c>
      <c r="B19" s="354"/>
      <c r="C19" s="354"/>
      <c r="D19" s="354"/>
      <c r="E19" s="358"/>
      <c r="G19" s="350"/>
    </row>
    <row r="20" spans="1:7" ht="15" customHeight="1" x14ac:dyDescent="0.25">
      <c r="A20" s="357" t="s">
        <v>106</v>
      </c>
      <c r="B20" s="354"/>
      <c r="C20" s="354"/>
      <c r="D20" s="354"/>
      <c r="E20" s="358"/>
    </row>
    <row r="21" spans="1:7" x14ac:dyDescent="0.2">
      <c r="A21" s="374" t="s">
        <v>107</v>
      </c>
      <c r="B21" s="375"/>
      <c r="C21" s="375"/>
      <c r="D21" s="375"/>
      <c r="E21" s="376"/>
    </row>
    <row r="22" spans="1:7" ht="12.6" customHeight="1" x14ac:dyDescent="0.2">
      <c r="A22" s="500" t="s">
        <v>108</v>
      </c>
      <c r="B22" s="501"/>
      <c r="C22" s="501"/>
      <c r="D22" s="501"/>
      <c r="E22" s="502"/>
    </row>
    <row r="23" spans="1:7" ht="13.5" customHeight="1" x14ac:dyDescent="0.2">
      <c r="A23" s="503"/>
      <c r="B23" s="504"/>
      <c r="C23" s="504"/>
      <c r="D23" s="504"/>
      <c r="E23" s="505"/>
    </row>
    <row r="24" spans="1:7" x14ac:dyDescent="0.2">
      <c r="A24" s="379" t="s">
        <v>98</v>
      </c>
      <c r="B24" s="380"/>
      <c r="C24" s="380"/>
      <c r="D24" s="380"/>
      <c r="E24" s="381"/>
    </row>
    <row r="25" spans="1:7" x14ac:dyDescent="0.2">
      <c r="A25" s="377"/>
      <c r="E25" s="378"/>
    </row>
    <row r="26" spans="1:7" x14ac:dyDescent="0.2">
      <c r="A26" s="360"/>
      <c r="B26" s="361"/>
      <c r="C26" s="361"/>
      <c r="D26" s="361"/>
      <c r="E26" s="362"/>
    </row>
    <row r="27" spans="1:7" x14ac:dyDescent="0.2">
      <c r="A27" s="371" t="s">
        <v>109</v>
      </c>
      <c r="B27" s="372"/>
      <c r="C27" s="372"/>
      <c r="D27" s="372"/>
      <c r="E27" s="373"/>
    </row>
    <row r="28" spans="1:7" x14ac:dyDescent="0.2">
      <c r="A28" s="370" t="s">
        <v>110</v>
      </c>
      <c r="B28" s="352"/>
      <c r="C28" s="352"/>
      <c r="D28" s="352"/>
      <c r="E28" s="359"/>
    </row>
    <row r="29" spans="1:7" x14ac:dyDescent="0.2">
      <c r="A29" s="360"/>
      <c r="B29" s="361"/>
      <c r="C29" s="361"/>
      <c r="D29" s="361"/>
      <c r="E29" s="362"/>
    </row>
  </sheetData>
  <mergeCells count="8">
    <mergeCell ref="A22:E23"/>
    <mergeCell ref="A16:E16"/>
    <mergeCell ref="A1:B1"/>
    <mergeCell ref="A2:B2"/>
    <mergeCell ref="A3:B3"/>
    <mergeCell ref="D1:E1"/>
    <mergeCell ref="D2:E2"/>
    <mergeCell ref="D3:E3"/>
  </mergeCells>
  <printOptions headings="1"/>
  <pageMargins left="0.27" right="0.26" top="1" bottom="1" header="0.5" footer="0.5"/>
  <pageSetup orientation="landscape" r:id="rId1"/>
  <headerFooter alignWithMargins="0">
    <oddHeader>&amp;CCumulative Totals (Table 3) - SOMAH Program IOU Semi-Annual Administrative Expense Report</oddHeader>
    <oddFooter xml:space="preserve">&amp;C_x000D_&amp;1#&amp;"Calibri"&amp;12&amp;K000000 Public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FB822-4DA7-4BD2-A3CB-E073279CB8D8}">
  <sheetPr>
    <pageSetUpPr fitToPage="1"/>
  </sheetPr>
  <dimension ref="B1:N69"/>
  <sheetViews>
    <sheetView zoomScale="80" zoomScaleNormal="80" workbookViewId="0">
      <selection activeCell="E12" sqref="E12"/>
    </sheetView>
  </sheetViews>
  <sheetFormatPr defaultRowHeight="12.75" x14ac:dyDescent="0.2"/>
  <cols>
    <col min="1" max="1" width="3.28515625" customWidth="1"/>
    <col min="2" max="2" width="35.42578125" customWidth="1"/>
    <col min="3" max="3" width="18.5703125" customWidth="1"/>
    <col min="4" max="10" width="22.42578125" customWidth="1"/>
    <col min="11" max="14" width="18.5703125" customWidth="1"/>
  </cols>
  <sheetData>
    <row r="1" spans="2:14" ht="13.5" thickBot="1" x14ac:dyDescent="0.25"/>
    <row r="2" spans="2:14" ht="32.25" customHeight="1" x14ac:dyDescent="0.25">
      <c r="B2" s="519" t="s">
        <v>111</v>
      </c>
      <c r="C2" s="520"/>
      <c r="D2" s="520"/>
      <c r="E2" s="520"/>
      <c r="F2" s="520"/>
      <c r="G2" s="520"/>
      <c r="H2" s="520"/>
      <c r="I2" s="520"/>
      <c r="J2" s="520"/>
      <c r="K2" s="520"/>
      <c r="L2" s="520"/>
      <c r="M2" s="520"/>
      <c r="N2" s="521"/>
    </row>
    <row r="3" spans="2:14" ht="15.75" x14ac:dyDescent="0.25">
      <c r="B3" s="493" t="s">
        <v>86</v>
      </c>
      <c r="C3" s="494"/>
      <c r="D3" s="494"/>
      <c r="E3" s="494"/>
      <c r="F3" s="494"/>
      <c r="G3" s="494"/>
      <c r="H3" s="494"/>
      <c r="I3" s="494"/>
      <c r="J3" s="494"/>
      <c r="K3" s="494"/>
      <c r="L3" s="494"/>
      <c r="M3" s="494"/>
      <c r="N3" s="518"/>
    </row>
    <row r="4" spans="2:14" ht="16.5" thickBot="1" x14ac:dyDescent="0.3">
      <c r="B4" s="515" t="s">
        <v>67</v>
      </c>
      <c r="C4" s="516"/>
      <c r="D4" s="516"/>
      <c r="E4" s="516"/>
      <c r="F4" s="516"/>
      <c r="G4" s="516"/>
      <c r="H4" s="516"/>
      <c r="I4" s="516"/>
      <c r="J4" s="516"/>
      <c r="K4" s="516"/>
      <c r="L4" s="516"/>
      <c r="M4" s="516"/>
      <c r="N4" s="517"/>
    </row>
    <row r="5" spans="2:14" ht="16.5" thickBot="1" x14ac:dyDescent="0.3">
      <c r="B5" s="129"/>
      <c r="C5" s="89"/>
      <c r="D5" s="89"/>
      <c r="E5" s="89"/>
      <c r="F5" s="89"/>
      <c r="G5" s="126"/>
      <c r="H5" s="89"/>
      <c r="I5" s="126"/>
      <c r="J5" s="89"/>
      <c r="K5" s="126"/>
      <c r="L5" s="126"/>
      <c r="M5" s="126"/>
      <c r="N5" s="126"/>
    </row>
    <row r="6" spans="2:14" ht="16.5" thickBot="1" x14ac:dyDescent="0.3">
      <c r="B6" s="92"/>
      <c r="C6" s="522" t="s">
        <v>112</v>
      </c>
      <c r="D6" s="523"/>
      <c r="E6" s="523"/>
      <c r="F6" s="524"/>
      <c r="G6" s="134"/>
      <c r="H6" s="522" t="s">
        <v>113</v>
      </c>
      <c r="I6" s="523"/>
      <c r="J6" s="524"/>
      <c r="M6" s="126"/>
      <c r="N6" s="126"/>
    </row>
    <row r="7" spans="2:14" ht="90.75" customHeight="1" x14ac:dyDescent="0.2">
      <c r="B7" s="118" t="s">
        <v>91</v>
      </c>
      <c r="C7" s="119" t="s">
        <v>114</v>
      </c>
      <c r="D7" s="119" t="s">
        <v>115</v>
      </c>
      <c r="E7" s="130" t="s">
        <v>116</v>
      </c>
      <c r="F7" s="119" t="s">
        <v>117</v>
      </c>
      <c r="G7" s="133"/>
      <c r="H7" s="119" t="s">
        <v>118</v>
      </c>
      <c r="I7" s="119" t="s">
        <v>119</v>
      </c>
      <c r="J7" s="119" t="s">
        <v>120</v>
      </c>
    </row>
    <row r="8" spans="2:14" x14ac:dyDescent="0.2">
      <c r="B8" s="79" t="s">
        <v>94</v>
      </c>
      <c r="C8" s="140">
        <f>'PG&amp;E (Table 1)'!D7</f>
        <v>2905875</v>
      </c>
      <c r="D8" s="389">
        <f>'PG&amp;E (Table 1)'!D20</f>
        <v>0</v>
      </c>
      <c r="E8" s="139"/>
      <c r="F8" s="140">
        <f>'PG&amp;E (Table 1)'!D26</f>
        <v>2905875</v>
      </c>
      <c r="G8" s="95"/>
      <c r="H8" s="112">
        <v>334282</v>
      </c>
      <c r="I8" s="116"/>
      <c r="J8" s="113">
        <f>N58-H8</f>
        <v>3402015.8740765606</v>
      </c>
      <c r="K8" s="166"/>
    </row>
    <row r="9" spans="2:14" x14ac:dyDescent="0.2">
      <c r="B9" s="80" t="s">
        <v>95</v>
      </c>
      <c r="C9" s="112">
        <f>'SCE (Table 1)'!D7</f>
        <v>3078699.84</v>
      </c>
      <c r="D9" s="388" t="str">
        <f>'SCE (Table 1)'!D20</f>
        <v xml:space="preserve"> $                                                   -</v>
      </c>
      <c r="E9" s="128"/>
      <c r="F9" s="78">
        <f>'SCE (Table 1)'!D26</f>
        <v>3078699.84</v>
      </c>
      <c r="G9" s="95"/>
      <c r="H9" s="112">
        <f>242392.02+172232.14</f>
        <v>414624.16000000003</v>
      </c>
      <c r="I9" s="100"/>
      <c r="J9" s="113">
        <f>N59-H9</f>
        <v>3546449.9063026523</v>
      </c>
    </row>
    <row r="10" spans="2:14" x14ac:dyDescent="0.2">
      <c r="B10" s="80" t="s">
        <v>96</v>
      </c>
      <c r="C10" s="112">
        <f>'SDG&amp;E (Table 1)'!D7</f>
        <v>893076.54</v>
      </c>
      <c r="D10" s="387">
        <f>'SDG&amp;E (Table 1)'!D20</f>
        <v>68540</v>
      </c>
      <c r="E10" s="349">
        <v>0</v>
      </c>
      <c r="F10" s="78">
        <f>'SDG&amp;E (Table 1)'!D26</f>
        <v>824536.54</v>
      </c>
      <c r="G10" s="95"/>
      <c r="H10" s="112">
        <v>849046</v>
      </c>
      <c r="I10" s="144">
        <v>445701.63</v>
      </c>
      <c r="J10" s="113">
        <f>N60-H10+I10</f>
        <v>254879.96271249792</v>
      </c>
    </row>
    <row r="11" spans="2:14" x14ac:dyDescent="0.2">
      <c r="B11" s="80" t="s">
        <v>97</v>
      </c>
      <c r="C11" s="112">
        <f>'PacifiCorp (Table 1)'!D7</f>
        <v>110070</v>
      </c>
      <c r="D11" s="386">
        <f>'PacifiCorp (Table 1)'!D20</f>
        <v>0</v>
      </c>
      <c r="E11" s="128"/>
      <c r="F11" s="78">
        <f>'PacifiCorp (Table 1)'!D26</f>
        <v>110070</v>
      </c>
      <c r="G11" s="95"/>
      <c r="H11" s="112">
        <v>4676.3100000000004</v>
      </c>
      <c r="I11" s="100"/>
      <c r="J11" s="113">
        <f>N61-H11</f>
        <v>110070.17523718461</v>
      </c>
    </row>
    <row r="12" spans="2:14" x14ac:dyDescent="0.2">
      <c r="B12" s="80" t="s">
        <v>98</v>
      </c>
      <c r="C12" s="112">
        <f>'Liberty (Table 1)'!D7</f>
        <v>25449.48</v>
      </c>
      <c r="D12" s="388" t="str">
        <f>'Liberty (Table 1)'!D20</f>
        <v xml:space="preserve"> $                                                -  </v>
      </c>
      <c r="E12" s="128"/>
      <c r="F12" s="78">
        <f>'Liberty (Table 1)'!D26</f>
        <v>25449.48</v>
      </c>
      <c r="G12" s="95"/>
      <c r="H12" s="112">
        <v>3291</v>
      </c>
      <c r="I12" s="100"/>
      <c r="J12" s="113">
        <f>N62-H12</f>
        <v>26728.483342208769</v>
      </c>
    </row>
    <row r="13" spans="2:14" x14ac:dyDescent="0.2">
      <c r="B13" s="81"/>
      <c r="C13" s="2"/>
      <c r="D13" s="385"/>
      <c r="E13" s="83"/>
      <c r="F13" s="2"/>
      <c r="G13" s="135"/>
      <c r="H13" s="81"/>
      <c r="I13" s="100"/>
      <c r="J13" s="114"/>
    </row>
    <row r="14" spans="2:14" ht="13.5" thickBot="1" x14ac:dyDescent="0.25">
      <c r="B14" s="82" t="s">
        <v>121</v>
      </c>
      <c r="C14" s="136">
        <f>SUM(C8:C12)</f>
        <v>7013170.8600000003</v>
      </c>
      <c r="D14" s="136">
        <f>SUM(D8:D12)</f>
        <v>68540</v>
      </c>
      <c r="E14" s="137">
        <f>SUM(E8:E12)</f>
        <v>0</v>
      </c>
      <c r="F14" s="136">
        <f>SUM(F8:F13)</f>
        <v>6944630.8600000003</v>
      </c>
      <c r="G14" s="96"/>
      <c r="H14" s="131"/>
      <c r="I14" s="111"/>
      <c r="J14" s="115">
        <f>SUM(J8:J12)</f>
        <v>7340144.4016711051</v>
      </c>
    </row>
    <row r="15" spans="2:14" x14ac:dyDescent="0.2">
      <c r="B15" s="127" t="s">
        <v>122</v>
      </c>
    </row>
    <row r="16" spans="2:14" x14ac:dyDescent="0.2">
      <c r="B16" s="127"/>
    </row>
    <row r="18" spans="2:14" ht="13.5" thickBot="1" x14ac:dyDescent="0.25"/>
    <row r="19" spans="2:14" ht="15.6" customHeight="1" x14ac:dyDescent="0.25">
      <c r="B19" s="519" t="s">
        <v>123</v>
      </c>
      <c r="C19" s="520"/>
      <c r="D19" s="520"/>
      <c r="E19" s="520"/>
      <c r="F19" s="520"/>
      <c r="G19" s="520"/>
      <c r="H19" s="520"/>
      <c r="I19" s="520"/>
      <c r="J19" s="520"/>
      <c r="K19" s="520"/>
      <c r="L19" s="520"/>
      <c r="M19" s="520"/>
      <c r="N19" s="521"/>
    </row>
    <row r="20" spans="2:14" ht="15.75" x14ac:dyDescent="0.25">
      <c r="B20" s="493" t="s">
        <v>86</v>
      </c>
      <c r="C20" s="494"/>
      <c r="D20" s="494"/>
      <c r="E20" s="494"/>
      <c r="F20" s="494"/>
      <c r="G20" s="494"/>
      <c r="H20" s="494"/>
      <c r="I20" s="494"/>
      <c r="J20" s="494"/>
      <c r="K20" s="494"/>
      <c r="L20" s="494"/>
      <c r="M20" s="494"/>
      <c r="N20" s="518"/>
    </row>
    <row r="21" spans="2:14" ht="16.5" thickBot="1" x14ac:dyDescent="0.3">
      <c r="B21" s="515" t="s">
        <v>67</v>
      </c>
      <c r="C21" s="516"/>
      <c r="D21" s="516"/>
      <c r="E21" s="516"/>
      <c r="F21" s="516"/>
      <c r="G21" s="516"/>
      <c r="H21" s="516"/>
      <c r="I21" s="516"/>
      <c r="J21" s="516"/>
      <c r="K21" s="516"/>
      <c r="L21" s="516"/>
      <c r="M21" s="516"/>
      <c r="N21" s="517"/>
    </row>
    <row r="22" spans="2:14" ht="16.5" thickBot="1" x14ac:dyDescent="0.3">
      <c r="B22" s="88"/>
      <c r="C22" s="89"/>
      <c r="D22" s="89"/>
      <c r="E22" s="89"/>
      <c r="F22" s="89"/>
      <c r="G22" s="89"/>
      <c r="H22" s="89"/>
      <c r="I22" s="89"/>
      <c r="J22" s="89"/>
      <c r="K22" s="89"/>
      <c r="L22" s="89"/>
      <c r="M22" s="126"/>
      <c r="N22" s="126"/>
    </row>
    <row r="23" spans="2:14" ht="38.25" x14ac:dyDescent="0.2">
      <c r="B23" s="90" t="s">
        <v>124</v>
      </c>
      <c r="C23" s="91" t="s">
        <v>125</v>
      </c>
      <c r="D23" s="91" t="s">
        <v>126</v>
      </c>
      <c r="E23" s="91" t="s">
        <v>127</v>
      </c>
      <c r="F23" s="91" t="s">
        <v>128</v>
      </c>
      <c r="G23" s="93" t="s">
        <v>129</v>
      </c>
      <c r="H23" s="253" t="s">
        <v>130</v>
      </c>
      <c r="I23" s="124"/>
      <c r="J23" s="124"/>
      <c r="K23" s="124"/>
      <c r="L23" s="124"/>
    </row>
    <row r="24" spans="2:14" x14ac:dyDescent="0.2">
      <c r="B24" s="79" t="s">
        <v>94</v>
      </c>
      <c r="C24" s="162">
        <v>0.46550000000000002</v>
      </c>
      <c r="D24" s="162">
        <v>0.40379999999999999</v>
      </c>
      <c r="E24" s="169">
        <v>0.40144999999999997</v>
      </c>
      <c r="F24" s="169">
        <v>0.3847557481531213</v>
      </c>
      <c r="G24" s="170">
        <v>0.38745000000000002</v>
      </c>
      <c r="H24" s="246">
        <v>0.38732</v>
      </c>
      <c r="I24" s="108"/>
      <c r="J24" s="108"/>
      <c r="K24" s="108"/>
      <c r="L24" s="108"/>
    </row>
    <row r="25" spans="2:14" x14ac:dyDescent="0.2">
      <c r="B25" s="80" t="s">
        <v>95</v>
      </c>
      <c r="C25" s="162">
        <v>0.46350000000000002</v>
      </c>
      <c r="D25" s="162">
        <v>0.46650000000000003</v>
      </c>
      <c r="E25" s="169">
        <v>0.46667999999999998</v>
      </c>
      <c r="F25" s="169">
        <v>0.47874813260530485</v>
      </c>
      <c r="G25" s="170">
        <v>0.47621999999999998</v>
      </c>
      <c r="H25" s="246">
        <v>0.46775</v>
      </c>
      <c r="I25" s="103"/>
      <c r="J25" s="103"/>
      <c r="K25" s="103"/>
      <c r="L25" s="103"/>
    </row>
    <row r="26" spans="2:14" x14ac:dyDescent="0.2">
      <c r="B26" s="80" t="s">
        <v>96</v>
      </c>
      <c r="C26" s="162">
        <v>5.4399999999999997E-2</v>
      </c>
      <c r="D26" s="162">
        <v>0.11169999999999999</v>
      </c>
      <c r="E26" s="169">
        <v>0.11476</v>
      </c>
      <c r="F26" s="169">
        <v>0.11963866542499586</v>
      </c>
      <c r="G26" s="170">
        <v>0.11877</v>
      </c>
      <c r="H26" s="246">
        <v>0.12659000000000001</v>
      </c>
      <c r="I26" s="103"/>
      <c r="J26" s="103"/>
      <c r="K26" s="103"/>
      <c r="L26" s="103"/>
    </row>
    <row r="27" spans="2:14" x14ac:dyDescent="0.2">
      <c r="B27" s="80" t="s">
        <v>97</v>
      </c>
      <c r="C27" s="162">
        <v>1.35E-2</v>
      </c>
      <c r="D27" s="162">
        <v>1.3899999999999999E-2</v>
      </c>
      <c r="E27" s="169">
        <v>1.3089999999999999E-2</v>
      </c>
      <c r="F27" s="169">
        <v>1.3032970474369222E-2</v>
      </c>
      <c r="G27" s="170">
        <v>1.3429999999999999E-2</v>
      </c>
      <c r="H27" s="246">
        <v>1.3769999999999999E-2</v>
      </c>
      <c r="I27" s="103"/>
      <c r="J27" s="103"/>
      <c r="K27" s="103"/>
      <c r="L27" s="103"/>
    </row>
    <row r="28" spans="2:14" x14ac:dyDescent="0.2">
      <c r="B28" s="80" t="s">
        <v>98</v>
      </c>
      <c r="C28" s="162">
        <v>3.0999999999999999E-3</v>
      </c>
      <c r="D28" s="162">
        <v>4.1000000000000003E-3</v>
      </c>
      <c r="E28" s="169">
        <v>4.0200000000000001E-3</v>
      </c>
      <c r="F28" s="169">
        <v>3.824483342208767E-3</v>
      </c>
      <c r="G28" s="170">
        <v>4.13E-3</v>
      </c>
      <c r="H28" s="246">
        <v>4.5700000000000003E-3</v>
      </c>
      <c r="I28" s="103"/>
      <c r="J28" s="103"/>
      <c r="K28" s="103"/>
      <c r="L28" s="103"/>
    </row>
    <row r="29" spans="2:14" x14ac:dyDescent="0.2">
      <c r="B29" s="81"/>
      <c r="C29" s="158"/>
      <c r="D29" s="158"/>
      <c r="E29" s="158"/>
      <c r="F29" s="158"/>
      <c r="G29" s="159"/>
      <c r="H29" s="252"/>
      <c r="I29" s="100"/>
      <c r="J29" s="100"/>
      <c r="K29" s="100"/>
      <c r="L29" s="100"/>
    </row>
    <row r="30" spans="2:14" x14ac:dyDescent="0.2">
      <c r="B30" s="82" t="s">
        <v>121</v>
      </c>
      <c r="C30" s="160">
        <f t="shared" ref="C30:H30" si="0">SUM(C24:C28)</f>
        <v>1</v>
      </c>
      <c r="D30" s="160">
        <f t="shared" si="0"/>
        <v>1.0000000000000002</v>
      </c>
      <c r="E30" s="160">
        <f t="shared" si="0"/>
        <v>1</v>
      </c>
      <c r="F30" s="160">
        <f t="shared" si="0"/>
        <v>1</v>
      </c>
      <c r="G30" s="161">
        <f t="shared" si="0"/>
        <v>1</v>
      </c>
      <c r="H30" s="247">
        <f t="shared" si="0"/>
        <v>0.99999999999999989</v>
      </c>
      <c r="I30" s="123"/>
      <c r="J30" s="123"/>
      <c r="K30" s="123"/>
      <c r="L30" s="123"/>
    </row>
    <row r="31" spans="2:14" x14ac:dyDescent="0.2">
      <c r="B31" s="138" t="s">
        <v>131</v>
      </c>
    </row>
    <row r="33" spans="2:14" ht="15" customHeight="1" thickBot="1" x14ac:dyDescent="0.25"/>
    <row r="34" spans="2:14" ht="15.6" customHeight="1" x14ac:dyDescent="0.25">
      <c r="B34" s="519" t="s">
        <v>132</v>
      </c>
      <c r="C34" s="520"/>
      <c r="D34" s="520"/>
      <c r="E34" s="520"/>
      <c r="F34" s="520"/>
      <c r="G34" s="520"/>
      <c r="H34" s="520"/>
      <c r="I34" s="520"/>
      <c r="J34" s="520"/>
      <c r="K34" s="520"/>
      <c r="L34" s="520"/>
      <c r="M34" s="520"/>
      <c r="N34" s="521"/>
    </row>
    <row r="35" spans="2:14" ht="16.5" thickBot="1" x14ac:dyDescent="0.3">
      <c r="B35" s="531" t="s">
        <v>133</v>
      </c>
      <c r="C35" s="532"/>
      <c r="D35" s="532"/>
      <c r="E35" s="532"/>
      <c r="F35" s="532"/>
      <c r="G35" s="532"/>
      <c r="H35" s="532"/>
      <c r="I35" s="532"/>
      <c r="J35" s="532"/>
      <c r="K35" s="532"/>
      <c r="L35" s="532"/>
      <c r="M35" s="532"/>
      <c r="N35" s="533"/>
    </row>
    <row r="36" spans="2:14" ht="16.5" thickBot="1" x14ac:dyDescent="0.3">
      <c r="B36" s="132"/>
      <c r="C36" s="94"/>
      <c r="D36" s="94"/>
      <c r="E36" s="87"/>
      <c r="F36" s="87"/>
      <c r="G36" s="87"/>
      <c r="H36" s="87"/>
      <c r="I36" s="87"/>
      <c r="J36" s="87"/>
      <c r="K36" s="87"/>
      <c r="L36" s="87"/>
      <c r="M36" s="87"/>
      <c r="N36" s="87"/>
    </row>
    <row r="37" spans="2:14" ht="45" customHeight="1" thickBot="1" x14ac:dyDescent="0.25">
      <c r="B37" s="90" t="s">
        <v>134</v>
      </c>
      <c r="C37" s="527" t="s">
        <v>135</v>
      </c>
      <c r="D37" s="528"/>
    </row>
    <row r="38" spans="2:14" x14ac:dyDescent="0.2">
      <c r="B38" s="84" t="s">
        <v>136</v>
      </c>
      <c r="C38" s="529">
        <f>2000000*0.5</f>
        <v>1000000</v>
      </c>
      <c r="D38" s="530"/>
      <c r="F38" s="181"/>
    </row>
    <row r="39" spans="2:14" x14ac:dyDescent="0.2">
      <c r="B39" s="80">
        <v>2017</v>
      </c>
      <c r="C39" s="525">
        <v>2000000</v>
      </c>
      <c r="D39" s="526"/>
      <c r="E39" s="168"/>
      <c r="F39" s="180"/>
    </row>
    <row r="40" spans="2:14" x14ac:dyDescent="0.2">
      <c r="B40" s="80">
        <v>2018</v>
      </c>
      <c r="C40" s="525">
        <v>2000000</v>
      </c>
      <c r="D40" s="526"/>
    </row>
    <row r="41" spans="2:14" x14ac:dyDescent="0.2">
      <c r="B41" s="80">
        <v>2019</v>
      </c>
      <c r="C41" s="525">
        <v>500000</v>
      </c>
      <c r="D41" s="526"/>
    </row>
    <row r="42" spans="2:14" x14ac:dyDescent="0.2">
      <c r="B42" s="80">
        <v>2020</v>
      </c>
      <c r="C42" s="525">
        <v>500000</v>
      </c>
      <c r="D42" s="526"/>
    </row>
    <row r="43" spans="2:14" x14ac:dyDescent="0.2">
      <c r="B43" s="80">
        <v>2021</v>
      </c>
      <c r="C43" s="525">
        <v>500000</v>
      </c>
      <c r="D43" s="526"/>
    </row>
    <row r="44" spans="2:14" x14ac:dyDescent="0.2">
      <c r="B44" s="80">
        <v>2022</v>
      </c>
      <c r="C44" s="525">
        <v>500000</v>
      </c>
      <c r="D44" s="526"/>
    </row>
    <row r="45" spans="2:14" x14ac:dyDescent="0.2">
      <c r="B45" s="80">
        <v>2023</v>
      </c>
      <c r="C45" s="525">
        <v>500000</v>
      </c>
      <c r="D45" s="526"/>
    </row>
    <row r="46" spans="2:14" x14ac:dyDescent="0.2">
      <c r="B46" s="80">
        <v>2024</v>
      </c>
      <c r="C46" s="525">
        <v>500000</v>
      </c>
      <c r="D46" s="526"/>
    </row>
    <row r="47" spans="2:14" x14ac:dyDescent="0.2">
      <c r="B47" s="80">
        <v>2025</v>
      </c>
      <c r="C47" s="525">
        <v>500000</v>
      </c>
      <c r="D47" s="526"/>
    </row>
    <row r="48" spans="2:14" ht="13.5" thickBot="1" x14ac:dyDescent="0.25">
      <c r="B48" s="85" t="s">
        <v>137</v>
      </c>
      <c r="C48" s="536">
        <f t="shared" ref="C48" si="1">500000*0.5</f>
        <v>250000</v>
      </c>
      <c r="D48" s="537"/>
    </row>
    <row r="49" spans="2:14" x14ac:dyDescent="0.2">
      <c r="B49" s="81"/>
      <c r="C49" s="538"/>
      <c r="D49" s="539"/>
    </row>
    <row r="50" spans="2:14" ht="13.5" thickBot="1" x14ac:dyDescent="0.25">
      <c r="B50" s="86" t="s">
        <v>138</v>
      </c>
      <c r="C50" s="534">
        <f>SUM(C38:C48)</f>
        <v>8750000</v>
      </c>
      <c r="D50" s="535"/>
    </row>
    <row r="51" spans="2:14" x14ac:dyDescent="0.2">
      <c r="B51" s="97"/>
      <c r="C51" s="98"/>
      <c r="D51" s="98"/>
    </row>
    <row r="52" spans="2:14" ht="13.5" thickBot="1" x14ac:dyDescent="0.25"/>
    <row r="53" spans="2:14" ht="17.45" customHeight="1" x14ac:dyDescent="0.25">
      <c r="B53" s="519" t="s">
        <v>139</v>
      </c>
      <c r="C53" s="520"/>
      <c r="D53" s="520"/>
      <c r="E53" s="520"/>
      <c r="F53" s="520"/>
      <c r="G53" s="520"/>
      <c r="H53" s="520"/>
      <c r="I53" s="520"/>
      <c r="J53" s="520"/>
      <c r="K53" s="520"/>
      <c r="L53" s="520"/>
      <c r="M53" s="520"/>
      <c r="N53" s="521"/>
    </row>
    <row r="54" spans="2:14" ht="16.5" thickBot="1" x14ac:dyDescent="0.3">
      <c r="B54" s="531" t="s">
        <v>140</v>
      </c>
      <c r="C54" s="532"/>
      <c r="D54" s="532"/>
      <c r="E54" s="532"/>
      <c r="F54" s="532"/>
      <c r="G54" s="532"/>
      <c r="H54" s="532"/>
      <c r="I54" s="532"/>
      <c r="J54" s="532"/>
      <c r="K54" s="532"/>
      <c r="L54" s="532"/>
      <c r="M54" s="532"/>
      <c r="N54" s="533"/>
    </row>
    <row r="55" spans="2:14" ht="13.5" thickBot="1" x14ac:dyDescent="0.25"/>
    <row r="56" spans="2:14" s="99" customFormat="1" x14ac:dyDescent="0.2">
      <c r="B56" s="109" t="s">
        <v>141</v>
      </c>
      <c r="C56" s="110" t="s">
        <v>136</v>
      </c>
      <c r="D56" s="110">
        <v>2017</v>
      </c>
      <c r="E56" s="110">
        <v>2018</v>
      </c>
      <c r="F56" s="110">
        <v>2019</v>
      </c>
      <c r="G56" s="110">
        <v>2020</v>
      </c>
      <c r="H56" s="110">
        <v>2021</v>
      </c>
      <c r="I56" s="110">
        <v>2022</v>
      </c>
      <c r="J56" s="110">
        <v>2023</v>
      </c>
      <c r="K56" s="250">
        <v>2024</v>
      </c>
      <c r="L56" s="110">
        <v>2025</v>
      </c>
      <c r="M56" s="110" t="s">
        <v>137</v>
      </c>
      <c r="N56" s="117" t="s">
        <v>142</v>
      </c>
    </row>
    <row r="57" spans="2:14" x14ac:dyDescent="0.2">
      <c r="B57" s="120" t="s">
        <v>143</v>
      </c>
      <c r="C57" s="255" t="str">
        <f>C23</f>
        <v>Original Agreement</v>
      </c>
      <c r="D57" s="255" t="str">
        <f>C23</f>
        <v>Original Agreement</v>
      </c>
      <c r="E57" s="255" t="str">
        <f>C23</f>
        <v>Original Agreement</v>
      </c>
      <c r="F57" s="255" t="str">
        <f t="shared" ref="F57:K57" si="2">C23</f>
        <v>Original Agreement</v>
      </c>
      <c r="G57" s="255" t="str">
        <f t="shared" si="2"/>
        <v>Amendment #1</v>
      </c>
      <c r="H57" s="255" t="str">
        <f t="shared" si="2"/>
        <v>Amendment #2</v>
      </c>
      <c r="I57" s="255" t="str">
        <f t="shared" si="2"/>
        <v>Amendment #3</v>
      </c>
      <c r="J57" s="255" t="str">
        <f t="shared" si="2"/>
        <v>Amendment #4</v>
      </c>
      <c r="K57" s="258" t="str">
        <f t="shared" si="2"/>
        <v>Amendment #5</v>
      </c>
      <c r="L57" s="255" t="s">
        <v>130</v>
      </c>
      <c r="M57" s="255"/>
      <c r="N57" s="256"/>
    </row>
    <row r="58" spans="2:14" x14ac:dyDescent="0.2">
      <c r="B58" s="106" t="s">
        <v>94</v>
      </c>
      <c r="C58" s="107">
        <f>C24*$C$38</f>
        <v>465500</v>
      </c>
      <c r="D58" s="107">
        <f>C$24*$C$39</f>
        <v>931000</v>
      </c>
      <c r="E58" s="107">
        <f>C$24*$C$40</f>
        <v>931000</v>
      </c>
      <c r="F58" s="107">
        <f>C$24*$C$41</f>
        <v>232750</v>
      </c>
      <c r="G58" s="107">
        <f>D24*$C$42</f>
        <v>201900</v>
      </c>
      <c r="H58" s="107">
        <f>E24*$C$43</f>
        <v>200725</v>
      </c>
      <c r="I58" s="107">
        <f>$C$44*F24</f>
        <v>192377.87407656066</v>
      </c>
      <c r="J58" s="107">
        <f>G24*$C$45</f>
        <v>193725</v>
      </c>
      <c r="K58" s="248">
        <f>+H24*$C$46</f>
        <v>193660</v>
      </c>
      <c r="L58" s="248">
        <f>SUM(H24*$C$47)</f>
        <v>193660</v>
      </c>
      <c r="M58" s="108"/>
      <c r="N58" s="107">
        <f>SUM(C58:M58)</f>
        <v>3736297.8740765606</v>
      </c>
    </row>
    <row r="59" spans="2:14" x14ac:dyDescent="0.2">
      <c r="B59" s="101" t="s">
        <v>95</v>
      </c>
      <c r="C59" s="102">
        <f>C25*$C$38</f>
        <v>463500</v>
      </c>
      <c r="D59" s="107">
        <f>C$25*$C$39</f>
        <v>927000</v>
      </c>
      <c r="E59" s="107">
        <f>C$25*$C$40</f>
        <v>927000</v>
      </c>
      <c r="F59" s="107">
        <f>C$25*$C$41</f>
        <v>231750</v>
      </c>
      <c r="G59" s="107">
        <f>D25*$C$42</f>
        <v>233250</v>
      </c>
      <c r="H59" s="107">
        <f>E25*$C$43</f>
        <v>233340</v>
      </c>
      <c r="I59" s="107">
        <f>$C$44*F25</f>
        <v>239374.06630265244</v>
      </c>
      <c r="J59" s="107">
        <f>G25*$C$45</f>
        <v>238110</v>
      </c>
      <c r="K59" s="248">
        <f t="shared" ref="K59:K62" si="3">+H25*$C$46</f>
        <v>233875</v>
      </c>
      <c r="L59" s="248">
        <f>SUM(H25*$C$47)</f>
        <v>233875</v>
      </c>
      <c r="M59" s="103"/>
      <c r="N59" s="102">
        <f t="shared" ref="N59:N62" si="4">SUM(C59:M59)</f>
        <v>3961074.0663026525</v>
      </c>
    </row>
    <row r="60" spans="2:14" x14ac:dyDescent="0.2">
      <c r="B60" s="101" t="s">
        <v>96</v>
      </c>
      <c r="C60" s="102">
        <f>C26*$C$38</f>
        <v>54400</v>
      </c>
      <c r="D60" s="107">
        <f>C$26*$C$39</f>
        <v>108800</v>
      </c>
      <c r="E60" s="107">
        <f>C$26*$C$40</f>
        <v>108800</v>
      </c>
      <c r="F60" s="107">
        <f>C$26*$C$41</f>
        <v>27200</v>
      </c>
      <c r="G60" s="107">
        <f>D26*$C$42</f>
        <v>55850</v>
      </c>
      <c r="H60" s="107">
        <f>E26*$C$43</f>
        <v>57380</v>
      </c>
      <c r="I60" s="107">
        <f>$C$44*F26</f>
        <v>59819.332712497933</v>
      </c>
      <c r="J60" s="107">
        <f>G26*$C$45</f>
        <v>59385</v>
      </c>
      <c r="K60" s="248">
        <f t="shared" si="3"/>
        <v>63295.000000000007</v>
      </c>
      <c r="L60" s="248">
        <f>SUM(H26*$C$47)</f>
        <v>63295.000000000007</v>
      </c>
      <c r="M60" s="103"/>
      <c r="N60" s="102">
        <f t="shared" si="4"/>
        <v>658224.33271249791</v>
      </c>
    </row>
    <row r="61" spans="2:14" x14ac:dyDescent="0.2">
      <c r="B61" s="101" t="s">
        <v>97</v>
      </c>
      <c r="C61" s="102">
        <f>C27*$C$38</f>
        <v>13500</v>
      </c>
      <c r="D61" s="107">
        <f>C$27*$C$39</f>
        <v>27000</v>
      </c>
      <c r="E61" s="107">
        <f>C$27*$C$40</f>
        <v>27000</v>
      </c>
      <c r="F61" s="107">
        <f>C$27*$C$41</f>
        <v>6750</v>
      </c>
      <c r="G61" s="107">
        <f>D27*$C$42</f>
        <v>6950</v>
      </c>
      <c r="H61" s="107">
        <f>E27*$C$43</f>
        <v>6545</v>
      </c>
      <c r="I61" s="107">
        <f>$C$44*F27</f>
        <v>6516.4852371846109</v>
      </c>
      <c r="J61" s="107">
        <f>G27*$C$45</f>
        <v>6715</v>
      </c>
      <c r="K61" s="248">
        <f>+H27*$C$46</f>
        <v>6885</v>
      </c>
      <c r="L61" s="248">
        <f>+H27*$C$46</f>
        <v>6885</v>
      </c>
      <c r="M61" s="103"/>
      <c r="N61" s="102">
        <f t="shared" si="4"/>
        <v>114746.48523718461</v>
      </c>
    </row>
    <row r="62" spans="2:14" x14ac:dyDescent="0.2">
      <c r="B62" s="101" t="s">
        <v>98</v>
      </c>
      <c r="C62" s="102">
        <f>C28*$C$38</f>
        <v>3100</v>
      </c>
      <c r="D62" s="107">
        <f>C$28*$C$39</f>
        <v>6200</v>
      </c>
      <c r="E62" s="107">
        <f>C$28*$C$40</f>
        <v>6200</v>
      </c>
      <c r="F62" s="107">
        <f>F28*$C$41</f>
        <v>1912.2416711043836</v>
      </c>
      <c r="G62" s="107">
        <f>D28*$C$42</f>
        <v>2050</v>
      </c>
      <c r="H62" s="107">
        <f>E28*$C$43</f>
        <v>2010</v>
      </c>
      <c r="I62" s="107">
        <f>$C$44*F28</f>
        <v>1912.2416711043836</v>
      </c>
      <c r="J62" s="107">
        <f>G28*$C$45</f>
        <v>2065</v>
      </c>
      <c r="K62" s="248">
        <f t="shared" si="3"/>
        <v>2285</v>
      </c>
      <c r="L62" s="248">
        <f>+H28*$C$46</f>
        <v>2285</v>
      </c>
      <c r="M62" s="103"/>
      <c r="N62" s="102">
        <f t="shared" si="4"/>
        <v>30019.483342208769</v>
      </c>
    </row>
    <row r="63" spans="2:14" x14ac:dyDescent="0.2">
      <c r="B63" s="104"/>
      <c r="C63" s="125"/>
      <c r="D63" s="125"/>
      <c r="E63" s="125"/>
      <c r="F63" s="125"/>
      <c r="G63" s="125"/>
      <c r="H63" s="125"/>
      <c r="I63" s="125"/>
      <c r="J63" s="125"/>
      <c r="K63" s="251"/>
      <c r="L63" s="104"/>
      <c r="M63" s="104"/>
      <c r="N63" s="100"/>
    </row>
    <row r="64" spans="2:14" x14ac:dyDescent="0.2">
      <c r="B64" s="105" t="s">
        <v>121</v>
      </c>
      <c r="C64" s="102">
        <f t="shared" ref="C64:M64" si="5">SUM(C58:C62)</f>
        <v>1000000</v>
      </c>
      <c r="D64" s="102">
        <f t="shared" si="5"/>
        <v>2000000</v>
      </c>
      <c r="E64" s="102">
        <f t="shared" si="5"/>
        <v>2000000</v>
      </c>
      <c r="F64" s="102">
        <f t="shared" si="5"/>
        <v>500362.24167110439</v>
      </c>
      <c r="G64" s="102">
        <f t="shared" si="5"/>
        <v>500000</v>
      </c>
      <c r="H64" s="102">
        <f t="shared" si="5"/>
        <v>500000</v>
      </c>
      <c r="I64" s="102">
        <f t="shared" si="5"/>
        <v>500000</v>
      </c>
      <c r="J64" s="102">
        <f t="shared" si="5"/>
        <v>500000</v>
      </c>
      <c r="K64" s="249">
        <f t="shared" si="5"/>
        <v>500000</v>
      </c>
      <c r="L64" s="102">
        <f t="shared" si="5"/>
        <v>500000</v>
      </c>
      <c r="M64" s="102">
        <f t="shared" si="5"/>
        <v>0</v>
      </c>
      <c r="N64" s="102">
        <f>SUM(C64:M64)</f>
        <v>8500362.241671104</v>
      </c>
    </row>
    <row r="65" spans="2:2" x14ac:dyDescent="0.2">
      <c r="B65" s="254" t="s">
        <v>144</v>
      </c>
    </row>
    <row r="67" spans="2:2" x14ac:dyDescent="0.2">
      <c r="B67" s="77" t="s">
        <v>145</v>
      </c>
    </row>
    <row r="69" spans="2:2" s="150" customFormat="1" x14ac:dyDescent="0.2"/>
  </sheetData>
  <mergeCells count="26">
    <mergeCell ref="B54:N54"/>
    <mergeCell ref="B53:N53"/>
    <mergeCell ref="C50:D50"/>
    <mergeCell ref="B35:N35"/>
    <mergeCell ref="B34:N34"/>
    <mergeCell ref="C48:D48"/>
    <mergeCell ref="C49:D49"/>
    <mergeCell ref="B21:N21"/>
    <mergeCell ref="B20:N20"/>
    <mergeCell ref="C45:D45"/>
    <mergeCell ref="C46:D46"/>
    <mergeCell ref="C47:D47"/>
    <mergeCell ref="C41:D41"/>
    <mergeCell ref="C42:D42"/>
    <mergeCell ref="C43:D43"/>
    <mergeCell ref="C44:D44"/>
    <mergeCell ref="C37:D37"/>
    <mergeCell ref="C38:D38"/>
    <mergeCell ref="C39:D39"/>
    <mergeCell ref="C40:D40"/>
    <mergeCell ref="B4:N4"/>
    <mergeCell ref="B3:N3"/>
    <mergeCell ref="B2:N2"/>
    <mergeCell ref="B19:N19"/>
    <mergeCell ref="C6:F6"/>
    <mergeCell ref="H6:J6"/>
  </mergeCells>
  <phoneticPr fontId="33" type="noConversion"/>
  <dataValidations count="5">
    <dataValidation type="whole" allowBlank="1" showInputMessage="1" showErrorMessage="1" errorTitle="Do not delete" error="Do not delete" sqref="C38:D50" xr:uid="{4F8B9F4D-AD25-428D-B696-319B2BE892C6}">
      <formula1>250000</formula1>
      <formula2>2000000</formula2>
    </dataValidation>
    <dataValidation type="whole" operator="equal" allowBlank="1" showInputMessage="1" showErrorMessage="1" errorTitle="Values Dont Match" error="Value should be equal to approved amount in Table 6" sqref="C64" xr:uid="{25BC0A48-DFE5-490B-AB85-77DE35ED5A50}">
      <formula1>C38</formula1>
    </dataValidation>
    <dataValidation type="whole" operator="equal" allowBlank="1" showInputMessage="1" showErrorMessage="1" errorTitle="Error" error="Value should match Table 6" sqref="K64" xr:uid="{45A72CCC-A50C-4C7D-9497-1A9C276C520A}">
      <formula1>C46</formula1>
    </dataValidation>
    <dataValidation type="whole" operator="equal" allowBlank="1" showInputMessage="1" showErrorMessage="1" errorTitle="Error" error="Value should Match Table 6" sqref="L64" xr:uid="{4DEA6FF4-04CD-4EE8-8339-4EBFF8C2E6E1}">
      <formula1>C47</formula1>
    </dataValidation>
    <dataValidation type="whole" operator="equal" allowBlank="1" showInputMessage="1" errorTitle="Error" error="Value should match Table 6" sqref="M64" xr:uid="{0B1F8CE1-85A3-4A2E-A471-FEC031A48D0E}">
      <formula1>C48</formula1>
    </dataValidation>
  </dataValidations>
  <printOptions headings="1"/>
  <pageMargins left="0.27" right="0.26" top="1" bottom="1" header="0.5" footer="0.5"/>
  <pageSetup orientation="landscape" r:id="rId1"/>
  <headerFooter alignWithMargins="0">
    <oddHeader>&amp;CCumulative Totals (Table 3) - SOMAH Program IOU Semi-Annual Administrative Expense Report</oddHeader>
    <oddFooter xml:space="preserve">&amp;C_x000D_&amp;1#&amp;"Calibri"&amp;12&amp;K000000 Public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pgeRetentionTriggerDate xmlns="97e57212-3e02-407f-8b2d-05f7d7f19b15" xsi:nil="true"/>
    <mca9ac2a47d44219b4ff213ace4480ec xmlns="97e57212-3e02-407f-8b2d-05f7d7f19b15">
      <Terms xmlns="http://schemas.microsoft.com/office/infopath/2007/PartnerControls"/>
    </mca9ac2a47d44219b4ff213ace4480ec>
    <pgeInformationSecurityClassification xmlns="97e57212-3e02-407f-8b2d-05f7d7f19b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9CEAB571C3554199D4407FE0351FFC" ma:contentTypeVersion="7" ma:contentTypeDescription="Create a new document." ma:contentTypeScope="" ma:versionID="e2eba413da7abca1accf917ca1e11680">
  <xsd:schema xmlns:xsd="http://www.w3.org/2001/XMLSchema" xmlns:xs="http://www.w3.org/2001/XMLSchema" xmlns:p="http://schemas.microsoft.com/office/2006/metadata/properties" xmlns:ns2="97e57212-3e02-407f-8b2d-05f7d7f19b15" xmlns:ns3="615ffcfe-e198-4a2d-815d-77f1f5f9dd8d" targetNamespace="http://schemas.microsoft.com/office/2006/metadata/properties" ma:root="true" ma:fieldsID="28c4bdbfff04e9995d45c86702fd0390" ns2:_="" ns3:_="">
    <xsd:import namespace="97e57212-3e02-407f-8b2d-05f7d7f19b15"/>
    <xsd:import namespace="615ffcfe-e198-4a2d-815d-77f1f5f9dd8d"/>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64330bc5-dff8-469b-8a33-11e090abfe27}" ma:internalName="TaxCatchAll" ma:showField="CatchAllData" ma:web="97ace528-859b-4970-8167-e84bbd6c8922">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64330bc5-dff8-469b-8a33-11e090abfe27}" ma:internalName="TaxCatchAllLabel" ma:readOnly="true" ma:showField="CatchAllDataLabel" ma:web="97ace528-859b-4970-8167-e84bbd6c8922">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15ffcfe-e198-4a2d-815d-77f1f5f9dd8d"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01" PreviousValue="false"/>
</file>

<file path=customXml/itemProps1.xml><?xml version="1.0" encoding="utf-8"?>
<ds:datastoreItem xmlns:ds="http://schemas.openxmlformats.org/officeDocument/2006/customXml" ds:itemID="{DBB8FBD1-45F6-4B89-A1F1-E62F7C634FBA}">
  <ds:schemaRefs>
    <ds:schemaRef ds:uri="http://schemas.microsoft.com/sharepoint/v3/contenttype/forms"/>
  </ds:schemaRefs>
</ds:datastoreItem>
</file>

<file path=customXml/itemProps2.xml><?xml version="1.0" encoding="utf-8"?>
<ds:datastoreItem xmlns:ds="http://schemas.openxmlformats.org/officeDocument/2006/customXml" ds:itemID="{0DB5F181-17F2-4898-8CF3-F310C40E8EAF}">
  <ds:schemaRefs>
    <ds:schemaRef ds:uri="http://schemas.microsoft.com/office/2006/metadata/properties"/>
    <ds:schemaRef ds:uri="http://schemas.microsoft.com/office/infopath/2007/PartnerControls"/>
    <ds:schemaRef ds:uri="97e57212-3e02-407f-8b2d-05f7d7f19b15"/>
  </ds:schemaRefs>
</ds:datastoreItem>
</file>

<file path=customXml/itemProps3.xml><?xml version="1.0" encoding="utf-8"?>
<ds:datastoreItem xmlns:ds="http://schemas.openxmlformats.org/officeDocument/2006/customXml" ds:itemID="{3B723EEF-9D8A-483F-8CA1-C124303A1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615ffcfe-e198-4a2d-815d-77f1f5f9d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9643BE4-F172-455C-909E-55B2335282F8}">
  <ds:schemaRefs>
    <ds:schemaRef ds:uri="Microsoft.SharePoint.Taxonomy.ContentTypeSync"/>
  </ds:schemaRefs>
</ds:datastoreItem>
</file>

<file path=docMetadata/LabelInfo.xml><?xml version="1.0" encoding="utf-8"?>
<clbl:labelList xmlns:clbl="http://schemas.microsoft.com/office/2020/mipLabelMetadata">
  <clbl:label id="{d3837e6c-d705-437e-b3ab-e6d8024f5cad}"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Per IOU (Table 1)</vt:lpstr>
      <vt:lpstr>PG&amp;E (Table 1)</vt:lpstr>
      <vt:lpstr>SDG&amp;E (Table 1)</vt:lpstr>
      <vt:lpstr>SCE (Table 1)</vt:lpstr>
      <vt:lpstr>PacifiCorp (Table 1)</vt:lpstr>
      <vt:lpstr>Liberty (Table 1)</vt:lpstr>
      <vt:lpstr>All IOUs (Table 2)</vt:lpstr>
      <vt:lpstr>Cumulative Costs (Table 3)</vt:lpstr>
      <vt:lpstr>EM&amp;V (Table 4 to 7)</vt:lpstr>
      <vt:lpstr>'All IOUs (Table 2)'!Print_Area</vt:lpstr>
      <vt:lpstr>'Cumulative Costs (Table 3)'!Print_Area</vt:lpstr>
      <vt:lpstr>'EM&amp;V (Table 4 to 7)'!Print_Area</vt:lpstr>
      <vt:lpstr>'Per IOU (Table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R1407002 - IOU_2024_Jul_SOMAH Semi Annual Expense Report</dc:subject>
  <dc:creator>Francisco, Tory</dc:creator>
  <cp:keywords/>
  <dc:description/>
  <cp:lastModifiedBy>Salavitch, Mark</cp:lastModifiedBy>
  <cp:revision/>
  <dcterms:created xsi:type="dcterms:W3CDTF">2019-04-22T17:20:11Z</dcterms:created>
  <dcterms:modified xsi:type="dcterms:W3CDTF">2025-09-10T17:57:23Z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0x010100A49CEAB571C3554199D4407FE0351FFC</vt:lpwstr>
  </property>
  <property fmtid="{D5CDD505-2E9C-101B-9397-08002B2CF9AE}" pid="3" name="pgeRecordCategory">
    <vt:lpwstr/>
  </property>
  <property fmtid="{D5CDD505-2E9C-101B-9397-08002B2CF9AE}" pid="4" name="MSIP_Label_6b0d6fe9-5d6a-4bc0-a54c-bcad7a1ba9de_Enabled">
    <vt:lpwstr>true</vt:lpwstr>
  </property>
  <property fmtid="{D5CDD505-2E9C-101B-9397-08002B2CF9AE}" pid="5" name="MSIP_Label_6b0d6fe9-5d6a-4bc0-a54c-bcad7a1ba9de_SetDate">
    <vt:lpwstr>2023-11-03T00:36:58Z</vt:lpwstr>
  </property>
  <property fmtid="{D5CDD505-2E9C-101B-9397-08002B2CF9AE}" pid="6" name="MSIP_Label_6b0d6fe9-5d6a-4bc0-a54c-bcad7a1ba9de_Method">
    <vt:lpwstr>Privileged</vt:lpwstr>
  </property>
  <property fmtid="{D5CDD505-2E9C-101B-9397-08002B2CF9AE}" pid="7" name="MSIP_Label_6b0d6fe9-5d6a-4bc0-a54c-bcad7a1ba9de_Name">
    <vt:lpwstr>Internal (No Markings)</vt:lpwstr>
  </property>
  <property fmtid="{D5CDD505-2E9C-101B-9397-08002B2CF9AE}" pid="8" name="MSIP_Label_6b0d6fe9-5d6a-4bc0-a54c-bcad7a1ba9de_SiteId">
    <vt:lpwstr>44ae661a-ece6-41aa-bc96-7c2c85a08941</vt:lpwstr>
  </property>
  <property fmtid="{D5CDD505-2E9C-101B-9397-08002B2CF9AE}" pid="9" name="MSIP_Label_6b0d6fe9-5d6a-4bc0-a54c-bcad7a1ba9de_ActionId">
    <vt:lpwstr>d0407163-9554-4e46-b9de-207a0829b971</vt:lpwstr>
  </property>
  <property fmtid="{D5CDD505-2E9C-101B-9397-08002B2CF9AE}" pid="10" name="MSIP_Label_6b0d6fe9-5d6a-4bc0-a54c-bcad7a1ba9de_ContentBits">
    <vt:lpwstr>0</vt:lpwstr>
  </property>
  <property fmtid="{D5CDD505-2E9C-101B-9397-08002B2CF9AE}" pid="11" name="MediaServiceImageTags">
    <vt:lpwstr/>
  </property>
  <property fmtid="{D5CDD505-2E9C-101B-9397-08002B2CF9AE}" pid="12" name="MSIP_Label_bc3dd1c7-2c40-4a31-84b2-bec599b321a0_Enabled">
    <vt:lpwstr>true</vt:lpwstr>
  </property>
  <property fmtid="{D5CDD505-2E9C-101B-9397-08002B2CF9AE}" pid="13" name="MSIP_Label_bc3dd1c7-2c40-4a31-84b2-bec599b321a0_SetDate">
    <vt:lpwstr>2024-06-11T18:43:59Z</vt:lpwstr>
  </property>
  <property fmtid="{D5CDD505-2E9C-101B-9397-08002B2CF9AE}" pid="14" name="MSIP_Label_bc3dd1c7-2c40-4a31-84b2-bec599b321a0_Method">
    <vt:lpwstr>Standard</vt:lpwstr>
  </property>
  <property fmtid="{D5CDD505-2E9C-101B-9397-08002B2CF9AE}" pid="15" name="MSIP_Label_bc3dd1c7-2c40-4a31-84b2-bec599b321a0_Name">
    <vt:lpwstr>bc3dd1c7-2c40-4a31-84b2-bec599b321a0</vt:lpwstr>
  </property>
  <property fmtid="{D5CDD505-2E9C-101B-9397-08002B2CF9AE}" pid="16" name="MSIP_Label_bc3dd1c7-2c40-4a31-84b2-bec599b321a0_SiteId">
    <vt:lpwstr>5b2a8fee-4c95-4bdc-8aae-196f8aacb1b6</vt:lpwstr>
  </property>
  <property fmtid="{D5CDD505-2E9C-101B-9397-08002B2CF9AE}" pid="17" name="MSIP_Label_bc3dd1c7-2c40-4a31-84b2-bec599b321a0_ActionId">
    <vt:lpwstr>87d390a4-3b4f-40f8-8098-a595485746b7</vt:lpwstr>
  </property>
  <property fmtid="{D5CDD505-2E9C-101B-9397-08002B2CF9AE}" pid="18" name="MSIP_Label_bc3dd1c7-2c40-4a31-84b2-bec599b321a0_ContentBits">
    <vt:lpwstr>0</vt:lpwstr>
  </property>
  <property fmtid="{D5CDD505-2E9C-101B-9397-08002B2CF9AE}" pid="19" name="_dlc_DocIdItemGuid">
    <vt:lpwstr>b0c3d896-48aa-4e2c-b3f6-d5b42900e91e</vt:lpwstr>
  </property>
</Properties>
</file>