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Regulatory Affairs - NEW\Proceedings\5-Regulatory Calendars\Derek's Assignments\SOMAH Compliance\SOMAH SAR 01.24\"/>
    </mc:Choice>
  </mc:AlternateContent>
  <xr:revisionPtr revIDLastSave="0" documentId="13_ncr:1_{2DB32846-6039-4770-8310-CEA358D59673}" xr6:coauthVersionLast="47" xr6:coauthVersionMax="47" xr10:uidLastSave="{00000000-0000-0000-0000-000000000000}"/>
  <bookViews>
    <workbookView xWindow="22932" yWindow="-108" windowWidth="23256" windowHeight="12576" firstSheet="4" activeTab="8" xr2:uid="{5FBF522B-CC71-4504-8151-9702B7D39162}"/>
  </bookViews>
  <sheets>
    <sheet name="Per IOU (Table 1)" sheetId="1" r:id="rId1"/>
    <sheet name="PG&amp;E (Table 1)" sheetId="10" r:id="rId2"/>
    <sheet name="SCE (Table 1)" sheetId="11" r:id="rId3"/>
    <sheet name="SDG&amp;E (Table 1)" sheetId="12" r:id="rId4"/>
    <sheet name="PacifiCorp (Table 1)" sheetId="8" r:id="rId5"/>
    <sheet name="Liberty (Table 1)" sheetId="9" r:id="rId6"/>
    <sheet name="All IOUs (Table 2)" sheetId="5" r:id="rId7"/>
    <sheet name="Cumulative Costs (Table 3)" sheetId="4" r:id="rId8"/>
    <sheet name="EM&amp;V (Table 4 to 7)" sheetId="7" r:id="rId9"/>
  </sheets>
  <externalReferences>
    <externalReference r:id="rId10"/>
  </externalReferences>
  <definedNames>
    <definedName name="NotTollFree">'[1]PG&amp;E'!$T$6:$T$12</definedName>
    <definedName name="_xlnm.Print_Area" localSheetId="6">'All IOUs (Table 2)'!$A$1:$D$4</definedName>
    <definedName name="_xlnm.Print_Area" localSheetId="7">'Cumulative Costs (Table 3)'!$A$1:$B$11</definedName>
    <definedName name="_xlnm.Print_Area" localSheetId="8">'EM&amp;V (Table 4 to 7)'!$B$2:$C$12</definedName>
    <definedName name="_xlnm.Print_Area" localSheetId="0">'Per IOU (Table 1)'!$B$1:$E$25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 l="1"/>
  <c r="B9" i="4"/>
  <c r="B8" i="4"/>
  <c r="B7" i="4"/>
  <c r="B6" i="4"/>
  <c r="B5" i="4"/>
  <c r="D16" i="5"/>
  <c r="D17" i="5"/>
  <c r="D18" i="5"/>
  <c r="D15" i="5"/>
  <c r="D10" i="5"/>
  <c r="D9" i="5"/>
  <c r="C9" i="5"/>
  <c r="C10" i="5"/>
  <c r="C11" i="5"/>
  <c r="C12" i="5"/>
  <c r="C13" i="5"/>
  <c r="C15" i="5"/>
  <c r="C16" i="5"/>
  <c r="C17" i="5"/>
  <c r="C18" i="5"/>
  <c r="C20" i="5"/>
  <c r="C22" i="5"/>
  <c r="C23" i="5"/>
  <c r="C25" i="5"/>
  <c r="C26" i="5"/>
  <c r="B9" i="5"/>
  <c r="B10" i="5"/>
  <c r="B11" i="5"/>
  <c r="B12" i="5"/>
  <c r="B13" i="5"/>
  <c r="B15" i="5"/>
  <c r="B16" i="5"/>
  <c r="B17" i="5"/>
  <c r="B18" i="5"/>
  <c r="B20" i="5"/>
  <c r="B22" i="5"/>
  <c r="B23" i="5"/>
  <c r="B25" i="5"/>
  <c r="B26" i="5"/>
  <c r="C7" i="5"/>
  <c r="C6" i="5"/>
  <c r="B7" i="5"/>
  <c r="B6" i="5"/>
  <c r="G5" i="5"/>
  <c r="D26" i="10" l="1"/>
  <c r="C26" i="10"/>
  <c r="E18" i="10"/>
  <c r="D18" i="10"/>
  <c r="C18" i="10"/>
  <c r="D13" i="10"/>
  <c r="D25" i="10" s="1"/>
  <c r="C13" i="10"/>
  <c r="C25" i="10" s="1"/>
  <c r="D10" i="10"/>
  <c r="D9" i="10"/>
  <c r="C12" i="7" l="1"/>
  <c r="D12" i="7"/>
  <c r="E18" i="9" l="1"/>
  <c r="D26" i="9"/>
  <c r="F12" i="7" s="1"/>
  <c r="D25" i="9"/>
  <c r="D18" i="9"/>
  <c r="D13" i="9"/>
  <c r="F10" i="7" l="1"/>
  <c r="D10" i="7"/>
  <c r="C10" i="7"/>
  <c r="F9" i="7"/>
  <c r="D9" i="7"/>
  <c r="C9" i="7"/>
  <c r="F8" i="7" l="1"/>
  <c r="D8" i="7"/>
  <c r="C8" i="7"/>
  <c r="F11" i="7"/>
  <c r="D11" i="7"/>
  <c r="C11" i="7"/>
  <c r="C18" i="9"/>
  <c r="C13" i="9"/>
  <c r="C26" i="9"/>
  <c r="C25" i="9"/>
  <c r="J12" i="7" l="1"/>
  <c r="J11" i="7"/>
  <c r="J9" i="7"/>
  <c r="J8" i="7"/>
  <c r="J10" i="7"/>
  <c r="F14" i="7"/>
  <c r="C14" i="7"/>
  <c r="E14" i="7"/>
  <c r="D14" i="7"/>
  <c r="M64" i="7"/>
  <c r="L64" i="7"/>
  <c r="K64" i="7"/>
  <c r="C25" i="1"/>
  <c r="D25" i="1"/>
  <c r="D26" i="1"/>
  <c r="C26" i="1"/>
  <c r="J59" i="7"/>
  <c r="J60" i="7"/>
  <c r="J61" i="7"/>
  <c r="J62" i="7"/>
  <c r="J58" i="7"/>
  <c r="J64" i="7" s="1"/>
  <c r="I59" i="7"/>
  <c r="I60" i="7"/>
  <c r="I61" i="7"/>
  <c r="I62" i="7"/>
  <c r="I58" i="7"/>
  <c r="H59" i="7"/>
  <c r="H60" i="7"/>
  <c r="H61" i="7"/>
  <c r="H62" i="7"/>
  <c r="H58" i="7"/>
  <c r="G59" i="7"/>
  <c r="G60" i="7"/>
  <c r="G61" i="7"/>
  <c r="G62" i="7"/>
  <c r="G58" i="7"/>
  <c r="F59" i="7"/>
  <c r="F60" i="7"/>
  <c r="F61" i="7"/>
  <c r="F62" i="7"/>
  <c r="F58" i="7"/>
  <c r="E59" i="7"/>
  <c r="E60" i="7"/>
  <c r="E61" i="7"/>
  <c r="E62" i="7"/>
  <c r="E58" i="7"/>
  <c r="D59" i="7"/>
  <c r="D60" i="7"/>
  <c r="D61" i="7"/>
  <c r="D62" i="7"/>
  <c r="D58" i="7"/>
  <c r="D64" i="7" s="1"/>
  <c r="E57" i="7"/>
  <c r="F57" i="7"/>
  <c r="D57" i="7"/>
  <c r="J57" i="7"/>
  <c r="I57" i="7"/>
  <c r="H57" i="7"/>
  <c r="G57" i="7"/>
  <c r="C57" i="7"/>
  <c r="C48" i="7"/>
  <c r="C38" i="7"/>
  <c r="C59" i="7" s="1"/>
  <c r="G30" i="7"/>
  <c r="F30" i="7"/>
  <c r="E30" i="7"/>
  <c r="D30" i="7"/>
  <c r="C30" i="7"/>
  <c r="J14" i="7" l="1"/>
  <c r="H64" i="7"/>
  <c r="F64" i="7"/>
  <c r="I64" i="7"/>
  <c r="G64" i="7"/>
  <c r="N59" i="7"/>
  <c r="E64" i="7"/>
  <c r="C62" i="7"/>
  <c r="N62" i="7" s="1"/>
  <c r="C61" i="7"/>
  <c r="N61" i="7" s="1"/>
  <c r="C58" i="7"/>
  <c r="C60" i="7"/>
  <c r="N60" i="7" s="1"/>
  <c r="C50" i="7"/>
  <c r="C64" i="7" l="1"/>
  <c r="N64" i="7" s="1"/>
  <c r="N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tc={BFD65DE4-E520-4CE0-8507-94420C4A72F0}</author>
    <author>tc={912B3040-CE61-4B66-8A20-89F2535E969F}</author>
    <author>tc={6512C98D-A4C7-4866-AEF8-253E46F47D6F}</author>
    <author>tc={B3E2F3A1-DC9D-407D-A246-AA50A7E734DB}</author>
    <author>tc={9924CA81-0F73-4D08-A7C8-820822B75777}</author>
    <author>tc={0267A73A-06F6-46C0-BFB3-AAA73B137F46}</author>
  </authors>
  <commentList>
    <comment ref="C6" authorId="0" shapeId="0" xr:uid="{BFD65DE4-E520-4CE0-8507-94420C4A72F0}">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912B3040-CE61-4B66-8A20-89F2535E969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6512C98D-A4C7-4866-AEF8-253E46F47D6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B3E2F3A1-DC9D-407D-A246-AA50A7E734D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9924CA81-0F73-4D08-A7C8-820822B7577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0267A73A-06F6-46C0-BFB3-AAA73B137F4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tc={7258C664-909E-46C8-B96A-A3C96BB3E0C0}</author>
    <author>tc={F81868B4-CED0-4CEF-B932-A2183E835C08}</author>
    <author>tc={55DB47E4-8B8F-4095-8F08-AA2DFC2E06B3}</author>
    <author>tc={3819575C-6D5F-4B6F-A7AE-4BD850DDE8F5}</author>
    <author>tc={F8A31452-79E3-491B-AAC8-5953EE0697F0}</author>
    <author>tc={E651C46D-E0F1-437F-BF5D-CE31AAF5AB27}</author>
    <author>tc={9B76459B-0ABA-4672-B2B6-2AD7AA095304}</author>
  </authors>
  <commentList>
    <comment ref="C6" authorId="0" shapeId="0" xr:uid="{7258C664-909E-46C8-B96A-A3C96BB3E0C0}">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F81868B4-CED0-4CEF-B932-A2183E835C08}">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E15" authorId="2" shapeId="0" xr:uid="{55DB47E4-8B8F-4095-8F08-AA2DFC2E06B3}">
      <text>
        <t>[Threaded comment]
Your version of Excel allows you to read this threaded comment; however, any edits to it will get removed if the file is opened in a newer version of Excel. Learn more: https://go.microsoft.com/fwlink/?linkid=870924
Comment:
    Internal PG&amp;E Regulatory hourly charges are billed under Program Mgmt Support</t>
      </text>
    </comment>
    <comment ref="C25" authorId="3" shapeId="0" xr:uid="{3819575C-6D5F-4B6F-A7AE-4BD850DDE8F5}">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4" shapeId="0" xr:uid="{F8A31452-79E3-491B-AAC8-5953EE0697F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5" shapeId="0" xr:uid="{E651C46D-E0F1-437F-BF5D-CE31AAF5AB2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6" shapeId="0" xr:uid="{9B76459B-0ABA-4672-B2B6-2AD7AA095304}">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tc={6D0437F8-7A0F-4AB5-BF97-0B68406A325B}</author>
    <author>tc={EA2721F8-9C82-4B6A-865D-AE1485CD5753}</author>
    <author>tc={D4E4D397-C8E7-4AD4-9718-823E57C892F5}</author>
    <author>tc={9442BEE5-A21A-43A8-A510-B2999DFBB0FC}</author>
    <author>tc={8980D54D-4445-4AEE-BCB2-E6692670FBF5}</author>
    <author>tc={695B51A3-269A-4855-9998-1FED063886AB}</author>
  </authors>
  <commentList>
    <comment ref="C6" authorId="0" shapeId="0" xr:uid="{6D0437F8-7A0F-4AB5-BF97-0B68406A325B}">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EA2721F8-9C82-4B6A-865D-AE1485CD5753}">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D4E4D397-C8E7-4AD4-9718-823E57C892F5}">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9442BEE5-A21A-43A8-A510-B2999DFBB0F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8980D54D-4445-4AEE-BCB2-E6692670FBF5}">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695B51A3-269A-4855-9998-1FED063886A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tc={385D14D7-E227-4DC8-9F46-8C840F534E0F}</author>
    <author>tc={F18C3DB3-EBC9-4855-B066-C8310B9508BF}</author>
    <author>tc={FD70A270-EAD8-4AD9-B681-FCCD6CDD8F38}</author>
    <author>tc={E4F10DEC-F472-4D4F-A94F-DE04C119E200}</author>
    <author>tc={C315748C-A338-4729-98BC-2DE2725F5F1B}</author>
    <author>tc={F4A42FD4-8A4F-49E7-871D-9E3F2D57FC43}</author>
  </authors>
  <commentList>
    <comment ref="C6" authorId="0" shapeId="0" xr:uid="{385D14D7-E227-4DC8-9F46-8C840F534E0F}">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F18C3DB3-EBC9-4855-B066-C8310B9508B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FD70A270-EAD8-4AD9-B681-FCCD6CDD8F38}">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E4F10DEC-F472-4D4F-A94F-DE04C119E20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C315748C-A338-4729-98BC-2DE2725F5F1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F4A42FD4-8A4F-49E7-871D-9E3F2D57FC4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tc={8CB72007-56B4-4475-A9BA-0A08150255E8}</author>
    <author>tc={9F2AE3D7-9491-4592-BCF7-94EFFA850841}</author>
    <author>tc={F29AA802-302D-4E43-845D-120B2B73E1D8}</author>
    <author>tc={8D1673E5-7ACB-43D0-93D1-D217A704FFE9}</author>
    <author>tc={25084297-BC3A-48A4-90EA-B379D8E893CE}</author>
    <author>tc={C15DE963-C2E3-4D8D-881D-4E8AD0B2C17D}</author>
  </authors>
  <commentList>
    <comment ref="C6" authorId="0" shapeId="0" xr:uid="{8CB72007-56B4-4475-A9BA-0A08150255E8}">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9F2AE3D7-9491-4592-BCF7-94EFFA85084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F29AA802-302D-4E43-845D-120B2B73E1D8}">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8D1673E5-7ACB-43D0-93D1-D217A704FFE9}">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25084297-BC3A-48A4-90EA-B379D8E893CE}">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C15DE963-C2E3-4D8D-881D-4E8AD0B2C17D}">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tc={895F0D0C-DF4D-4A05-801E-0EA6EEDAB66A}</author>
    <author>tc={143405EA-711B-4F3A-9575-D65AA03784B1}</author>
    <author>tc={EF3EC255-D4FE-45F3-8B20-A2AFA86A5E3C}</author>
    <author>tc={A5BB37B1-ECEE-4C0A-A321-2E485BB5E2CB}</author>
    <author>tc={799ADBD6-920F-47FD-8477-77A63AE06C91}</author>
    <author>tc={1B7384B3-D70B-4DB3-9486-5AB8ECBE574B}</author>
  </authors>
  <commentList>
    <comment ref="C6" authorId="0" shapeId="0" xr:uid="{895F0D0C-DF4D-4A05-801E-0EA6EEDAB66A}">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143405EA-711B-4F3A-9575-D65AA03784B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EF3EC255-D4FE-45F3-8B20-A2AFA86A5E3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A5BB37B1-ECEE-4C0A-A321-2E485BB5E2C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799ADBD6-920F-47FD-8477-77A63AE06C91}">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1B7384B3-D70B-4DB3-9486-5AB8ECBE574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tc={E5301BE0-5E07-4E09-9330-67039D893367}</author>
    <author>tc={E8FB5B72-55F6-4894-944C-482C36226550}</author>
    <author>tc={D505D0EF-3FEA-4BA2-9050-E9465D6DB255}</author>
    <author>tc={1ED039BC-7F75-49FC-BDDA-89A7A5566AA4}</author>
    <author>tc={F0E57D61-C187-40E8-B441-4C3AD0909270}</author>
    <author>tc={C5CDEDD0-02B6-4FB1-9597-1AC13D45FF47}</author>
    <author>tc={6B2C5ADE-BA92-4533-83FC-1DFA4337DB60}</author>
    <author>tc={7DD9BB34-7F5A-4645-966D-90E19E1ED0A2}</author>
    <author>tc={C383256F-C165-44C8-82B9-105346AF2A2A}</author>
  </authors>
  <commentList>
    <comment ref="B3" authorId="0" shapeId="0" xr:uid="{E5301BE0-5E07-4E09-9330-67039D893367}">
      <text>
        <t>[Threaded comment]
Your version of Excel allows you to read this threaded comment; however, any edits to it will get removed if the file is opened in a newer version of Excel. Learn more: https://go.microsoft.com/fwlink/?linkid=870924
Comment:
    This is a joint table</t>
      </text>
    </comment>
    <comment ref="D7" authorId="1" shapeId="0" xr:uid="{E8FB5B72-55F6-4894-944C-482C36226550}">
      <text>
        <t>[Threaded comment]
Your version of Excel allows you to read this threaded comment; however, any edits to it will get removed if the file is opened in a newer version of Excel. Learn more: https://go.microsoft.com/fwlink/?linkid=870924
Comment:
    EM&amp;V expenditures from past 6 months</t>
      </text>
    </comment>
    <comment ref="E7" authorId="2" shapeId="0" xr:uid="{D505D0EF-3FEA-4BA2-9050-E9465D6DB255}">
      <text>
        <t>[Threaded comment]
Your version of Excel allows you to read this threaded comment; however, any edits to it will get removed if the file is opened in a newer version of Excel. Learn more: https://go.microsoft.com/fwlink/?linkid=870924
Comment:
    EM&amp;V funds received from co-fund from past 6 months (SDG&amp;E only)</t>
      </text>
    </comment>
    <comment ref="I7" authorId="3" shapeId="0" xr:uid="{1ED039BC-7F75-49FC-BDDA-89A7A5566AA4}">
      <text>
        <t>[Threaded comment]
Your version of Excel allows you to read this threaded comment; however, any edits to it will get removed if the file is opened in a newer version of Excel. Learn more: https://go.microsoft.com/fwlink/?linkid=870924
Comment:
    Only completed by SDG&amp;E</t>
      </text>
    </comment>
    <comment ref="J7" authorId="4" shapeId="0" xr:uid="{F0E57D61-C187-40E8-B441-4C3AD0909270}">
      <text>
        <t>[Threaded comment]
Your version of Excel allows you to read this threaded comment; however, any edits to it will get removed if the file is opened in a newer version of Excel. Learn more: https://go.microsoft.com/fwlink/?linkid=870924
Comment:
    This column will auto populate using data from Table 4 and Table 7</t>
      </text>
    </comment>
    <comment ref="C8" authorId="5" shapeId="0" xr:uid="{C5CDEDD0-02B6-4FB1-9597-1AC13D45FF47}">
      <text>
        <t xml:space="preserve">[Threaded comment]
Your version of Excel allows you to read this threaded comment; however, any edits to it will get removed if the file is opened in a newer version of Excel. Learn more: https://go.microsoft.com/fwlink/?linkid=870924
Comment:
    Sample data showing a scenario where $1000 was spent on EMV during the reporting period, and $500 of that $1000 was sent from PG&amp;E to SDG&amp;E. 
Reply:
    All Blue Text here is sample data </t>
      </text>
    </comment>
    <comment ref="J8" authorId="6" shapeId="0" xr:uid="{6B2C5ADE-BA92-4533-83FC-1DFA4337DB60}">
      <text>
        <t>[Threaded comment]
Your version of Excel allows you to read this threaded comment; however, any edits to it will get removed if the file is opened in a newer version of Excel. Learn more: https://go.microsoft.com/fwlink/?linkid=870924
Comment:
    These cells have formulas and will populate automatically</t>
      </text>
    </comment>
    <comment ref="G23" authorId="7" shapeId="0" xr:uid="{7DD9BB34-7F5A-4645-966D-90E19E1ED0A2}">
      <text>
        <t xml:space="preserve">[Threaded comment]
Your version of Excel allows you to read this threaded comment; however, any edits to it will get removed if the file is opened in a newer version of Excel. Learn more: https://go.microsoft.com/fwlink/?linkid=870924
Comment:
    IOUs will add to this table as needed </t>
      </text>
    </comment>
    <comment ref="C57" authorId="8" shapeId="0" xr:uid="{C383256F-C165-44C8-82B9-105346AF2A2A}">
      <text>
        <t>[Threaded comment]
Your version of Excel allows you to read this threaded comment; however, any edits to it will get removed if the file is opened in a newer version of Excel. Learn more: https://go.microsoft.com/fwlink/?linkid=870924
Comment:
    Update Funding Agreement As Correct</t>
      </text>
    </comment>
  </commentList>
</comments>
</file>

<file path=xl/sharedStrings.xml><?xml version="1.0" encoding="utf-8"?>
<sst xmlns="http://schemas.openxmlformats.org/spreadsheetml/2006/main" count="499" uniqueCount="127">
  <si>
    <t>SOMAH Program Table 1 - Status of SOMAH Balancing Account Funds</t>
  </si>
  <si>
    <t>Each Electric Company</t>
  </si>
  <si>
    <t>Starting Balance</t>
  </si>
  <si>
    <t>IOU Administrative Costs</t>
  </si>
  <si>
    <t>F. Regulatory Compliance [6]</t>
  </si>
  <si>
    <t>G. Program Management Support [7]</t>
  </si>
  <si>
    <t>H. IT / Customer Billing [8]</t>
  </si>
  <si>
    <t>Ending Balance</t>
  </si>
  <si>
    <t>[1] Carryover includes unspent/uncommitted funds  that have not yet been allocated for or spent and carried over from the previous report period.  These can include administrative or incentive funds, or both.</t>
  </si>
  <si>
    <t>[6] Compliance Filings Directed by SOMAH Decision(s), Creation of SOMAH Tariff, Ad-hoc Energy Division Data Requests Pertaining to SOMAH</t>
  </si>
  <si>
    <t>All 5 IOUs</t>
  </si>
  <si>
    <t>SOMAH Program Table 3 - Total IOU SOMAH Program Administration Expenses to date</t>
  </si>
  <si>
    <t>Cumulative totals for all 5 IOUs</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</si>
  <si>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</si>
  <si>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</si>
  <si>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</si>
  <si>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</si>
  <si>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</si>
  <si>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</si>
  <si>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</si>
  <si>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</si>
  <si>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 xml:space="preserve">Non-IOU Incentive and Program Administrative Costs </t>
  </si>
  <si>
    <t>Yes</t>
  </si>
  <si>
    <t>E. Total Funds Accrued in the Reporting Period (Sum of B+C+D)</t>
  </si>
  <si>
    <t xml:space="preserve">I. IOU Administrative Costs TOTAL (Sum of F+G+H) </t>
  </si>
  <si>
    <t>Funding</t>
  </si>
  <si>
    <t>A. Starting Balance of the 6-Month Reporting Period (including Carryover) [1]</t>
  </si>
  <si>
    <t>Non-IOU, Non-PA Implementation Cost</t>
  </si>
  <si>
    <t>M1. Ending Balance of Funds Available to CPUC Energy Division for EM&amp;V [2] (Equals A1 Minus J)</t>
  </si>
  <si>
    <t>[4] Interest accrued in current reporting period of 6 months.</t>
  </si>
  <si>
    <t>C. Interest Accrued in this period [4]</t>
  </si>
  <si>
    <t>D. Funds Received per IOU Co-funding Agreements or similar [5]</t>
  </si>
  <si>
    <t>J. EM&amp;V Amount Transferred to or Expended on behalf of CPUC Energy Division, includes Co-funding Agreements for this purpose [9]</t>
  </si>
  <si>
    <t>[10] Sum of any invoices paid to SOMAH PA for the purposes of incentive payments (including progress and final payments) and program administrative expenses.</t>
  </si>
  <si>
    <t>K. Amount Transfered for SOMAH Customer Incentive Payments to SOMAH Program Administrator [10]</t>
  </si>
  <si>
    <t>M. Ending Balance in Account Balance at Report Date [11] (Equals A Plus E Minus Sum of I, J, K and L)</t>
  </si>
  <si>
    <t>L. Amount Transferred or Expended for SOMAH Co-funding Agreements for SOMAH Program Administrator (PA) administration [10]</t>
  </si>
  <si>
    <t>[7] Contract Management (Staffing, Legal Fees, Contract Processing/Support), Incentive Processing, SOMAH PA Data Requests, Working Group Meetings/Meetings with SOMAH PA, Internal Administration.</t>
  </si>
  <si>
    <r>
      <t xml:space="preserve">Through </t>
    </r>
    <r>
      <rPr>
        <b/>
        <sz val="14"/>
        <color rgb="FFFF0000"/>
        <rFont val="Arial"/>
        <family val="2"/>
      </rPr>
      <t>Report</t>
    </r>
    <r>
      <rPr>
        <b/>
        <sz val="14"/>
        <rFont val="Arial"/>
        <family val="2"/>
      </rPr>
      <t xml:space="preserve"> </t>
    </r>
    <r>
      <rPr>
        <b/>
        <sz val="14"/>
        <color rgb="FFFF0000"/>
        <rFont val="Arial"/>
        <family val="2"/>
      </rPr>
      <t>Period Start and End Date</t>
    </r>
  </si>
  <si>
    <t>Additional Information Required?</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</si>
  <si>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</si>
  <si>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</si>
  <si>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</si>
  <si>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[11] Semi-Annual Ending Balance is the total of the Starting Balance of the 6-month Period including Carryover and other revenues minus all costs. It is expected to be the basis for the next report's Carryover.</t>
  </si>
  <si>
    <t>Prior Amounts Reported
In Last Report</t>
  </si>
  <si>
    <t>Amounts As of Report Date [12]</t>
  </si>
  <si>
    <t>Forecasted  Amounts (Next 6 Months) [13]</t>
  </si>
  <si>
    <t xml:space="preserve">[3] Response </t>
  </si>
  <si>
    <t>[5] Response</t>
  </si>
  <si>
    <t xml:space="preserve">[9] Response </t>
  </si>
  <si>
    <t>[12] Response</t>
  </si>
  <si>
    <t xml:space="preserve">[13] Response </t>
  </si>
  <si>
    <t>B. Approved ERRA/ECAC funds transferred in this period [3]</t>
  </si>
  <si>
    <t>B1. ERRA/ECAC Budget approved for the current funding year (Information Only) [3A]</t>
  </si>
  <si>
    <t>A1. Starting Sub-Balance of Funds Available to CPUC Energy Division for EM&amp;V (Information Only) [2]</t>
  </si>
  <si>
    <t>Notes, Table 2</t>
  </si>
  <si>
    <r>
      <t xml:space="preserve">Response to Notes, Table 3 </t>
    </r>
    <r>
      <rPr>
        <sz val="11"/>
        <rFont val="Arial"/>
        <family val="2"/>
      </rPr>
      <t>(IOUs will respond to Notes above which require specific information as part of the reporting)</t>
    </r>
  </si>
  <si>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</si>
  <si>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</si>
  <si>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t>[3A] Response</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</si>
  <si>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</si>
  <si>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</si>
  <si>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New Template Issued December 2021</t>
  </si>
  <si>
    <t>All IOUs (Sum of [1]-[5])</t>
  </si>
  <si>
    <t>SOMAH Program Table 4 - Available EM&amp;V Funds</t>
  </si>
  <si>
    <t>Original Agreement</t>
  </si>
  <si>
    <t>Amendment #1</t>
  </si>
  <si>
    <t>Amendment #2</t>
  </si>
  <si>
    <t>Amendment #3</t>
  </si>
  <si>
    <t>Amendment #4</t>
  </si>
  <si>
    <t>Total</t>
  </si>
  <si>
    <t>Year</t>
  </si>
  <si>
    <t>Historical IOU Cost Share Per SOMAH Admin Co-Funding Agreement</t>
  </si>
  <si>
    <t>Sub-Balance of Funds Available to CPUC Energy Division for EM&amp;V Through June 30, 2026 (Before Expenses)</t>
  </si>
  <si>
    <t>2026 Jan - June</t>
  </si>
  <si>
    <t>2016 July - Dec</t>
  </si>
  <si>
    <t>Historical Budget by IOU</t>
  </si>
  <si>
    <t>Total by IOU</t>
  </si>
  <si>
    <t>SOMAH Program Table 6 - SOMAH EM&amp;V Budget Collections by Year</t>
  </si>
  <si>
    <t>SOMAH Program Table 7 - SOMAH EM&amp;V Budget Collections by Year AND by IOU</t>
  </si>
  <si>
    <t>Total Ending Balance of Funds Available to CPUC Energy Division for EM&amp;V (Budget Table 7 Minus Expenses Table 4)</t>
  </si>
  <si>
    <t xml:space="preserve">Note: San Deigo Gas &amp; Electric Company holds the EMV contracts. Their expended amounts may exceed their budgeted amounts since they must collect from the other IOUs per their co-funding agreements. </t>
  </si>
  <si>
    <t xml:space="preserve">Agreement </t>
  </si>
  <si>
    <t>All 5 IOUs - Fixed - Do not adjust for reference only</t>
  </si>
  <si>
    <t>Reporting Period</t>
  </si>
  <si>
    <t>Since Program Start in 2016 through Reporting Period</t>
  </si>
  <si>
    <r>
      <t xml:space="preserve">Total EM&amp;V Amount </t>
    </r>
    <r>
      <rPr>
        <b/>
        <u/>
        <sz val="10"/>
        <rFont val="Arial"/>
        <family val="2"/>
      </rPr>
      <t>Collected</t>
    </r>
    <r>
      <rPr>
        <b/>
        <sz val="10"/>
        <rFont val="Arial"/>
        <family val="2"/>
      </rPr>
      <t xml:space="preserve"> per EMV Co-Funding Agreement (from 2016 trhough Reporting Period)</t>
    </r>
  </si>
  <si>
    <r>
      <t xml:space="preserve">Total EM&amp;V Amount </t>
    </r>
    <r>
      <rPr>
        <b/>
        <u/>
        <sz val="10"/>
        <rFont val="Arial"/>
        <family val="2"/>
      </rPr>
      <t>Expended</t>
    </r>
    <r>
      <rPr>
        <b/>
        <sz val="10"/>
        <rFont val="Arial"/>
        <family val="2"/>
      </rPr>
      <t xml:space="preserve"> (from 2016 through Reporting Period)</t>
    </r>
  </si>
  <si>
    <t>Total Starting Sub-Balance of Funds Available to CPUC Energy Division for EM&amp;V [Table 1 A1]</t>
  </si>
  <si>
    <t>EM&amp;V Amount Transferred to or Expended on behalf of CPUC Energy Division (during Reporting Period) [Table 1 J]</t>
  </si>
  <si>
    <t>EM&amp;V Funds Received per IOU Co-funding Agreements or similar (during Reporting Period) [Table 1 D]</t>
  </si>
  <si>
    <t>Total Ending Sub-Balance of Funds Available to CPUC Energy Division for EM&amp;V (At Close of Reporting Period) [Table 1 M1]</t>
  </si>
  <si>
    <t>New Template Issued January 2024</t>
  </si>
  <si>
    <t>SOMAH Program Table 5 - Cost Share Tracking for IOUs for EMV Evaluations</t>
  </si>
  <si>
    <t xml:space="preserve">Note: IOUs must updated Line 57 with the correct funding agreement to identify the divide of the budget and expenses. </t>
  </si>
  <si>
    <t>All 5 IOUs - Table updated Annually</t>
  </si>
  <si>
    <t>Note: These funding agreement divisions represent those used for the program administration contract. These should updated or adjusted as appropriate given how the EMV contract cost sharing is structured. Add columns to this table as needed.</t>
  </si>
  <si>
    <t>PacifiCorp</t>
  </si>
  <si>
    <t xml:space="preserve">July 1, 2023 through December 31, 2023 </t>
  </si>
  <si>
    <t>Decision 23-03-008 Approved GHG settlement for 2023 ECAC filed August 1, 2022 (Application 22-08-001).</t>
  </si>
  <si>
    <t>There were no SOMAH funds approved in the ECAC for July-December 2023.</t>
  </si>
  <si>
    <t>N/A</t>
  </si>
  <si>
    <t>Liberty</t>
  </si>
  <si>
    <t>July 1, 2023 Through December 31, 2023</t>
  </si>
  <si>
    <t>PG&amp;E</t>
  </si>
  <si>
    <t xml:space="preserve">[3] For field "B" include only the Individual IOU's SOMAH funds approved and transferred in this report period, note the transfer date(s) and Decision citation(s) in the 'Response to Notes' table below (per Individual IOU). This is inclusive of all SOMAH funds to be transferred, including SOMAH Actual Set-Aside and any Prior Year True-Up Amounts. </t>
  </si>
  <si>
    <t>Southern California Edison</t>
  </si>
  <si>
    <t>July 1, 2023 - December 31, 2023</t>
  </si>
  <si>
    <t>Current reporting period includes $22,400 EM&amp;V ending balance adjustment true-up amount.</t>
  </si>
  <si>
    <t>San Diego Gas &amp; Electric</t>
  </si>
  <si>
    <t xml:space="preserve">The EM&amp;V amount reported is for all participating IOUs. SDG&amp;E is the lead IOU and is only responsible for 11.96% of the studies cost. A co-funding agreement is in place for PG&amp;E to pay 38.48%, SCE 47.87%, PacifiCorp 1.30%, and Liberty 0.38% to cover the remaining cost. 
The $(414,937) consists of expenditures incurred for July through December of $30,765 and IOU reimbursements of $(445,702). </t>
  </si>
  <si>
    <t>Liberty's forecast set-aside for 2023 is $332,411. Liberty's 2023 ECAC (A.22-11-018) is pending a final decision. Expected Decision in Q1, 2024.</t>
  </si>
  <si>
    <t>Expenses related to IT and customer billing are dependent on participation in the Program. Liberty is aware of two participants in its service territory. At the time of this report, Liberty does anticipate incurring  expenses in this category for the forecasted reporting period. Liberty anticipates approval of 2023 ECAC in the January 1-June 30, 2024 reporting period. There are no pending approvals for transfer in the forecasted reporting period. Upon 2023 ECAC approval during the next six months, Liberty will transfer SOMAH funding accordingly.</t>
  </si>
  <si>
    <t>Ending balance in Liberty's SOMAHBA = $2,422,557.51. The sum of $1,924 and $21,097 reflected in this report remains in Liberty's SOMAHBA.</t>
  </si>
  <si>
    <t>Per D.22-09-009 and D.23-12-044, a forecasted amount of $39.76M was directed to be set aside on a quarterly basis in 2023 along with the 2021 true-up of $2.91M. During the reporting period, $12.85M was transferred to the SOMAHBA in January 2023 and $9.94M in April 2023. PG&amp;E expects to transfer $9.94M in July 2023 and $9.94M in October 2023.</t>
  </si>
  <si>
    <t>PG&amp;E does not lead any co-funding agreements for the SOMAH program</t>
  </si>
  <si>
    <t>PG&amp;E has not received any invoices for EM&amp;V as of this report date.</t>
  </si>
  <si>
    <t>Through December 31, 2023</t>
  </si>
  <si>
    <t>Prior</t>
  </si>
  <si>
    <t>PGE</t>
  </si>
  <si>
    <t>SCE</t>
  </si>
  <si>
    <t>SDGE</t>
  </si>
  <si>
    <t>Pac</t>
  </si>
  <si>
    <t>Lib</t>
  </si>
  <si>
    <t>SOMAH Program Table 7 - Total IOU SOMAH Program Administration Expenses to Date</t>
  </si>
  <si>
    <t>Through June 30, 2023</t>
  </si>
  <si>
    <t>D.23.12.022 (issued December 12, 2023) approved the 2024 forecasted SOMAH set aside of $39.76M and the 2023 true-up of $11.59M. As of this report date, PG&amp;E has filed its 2024 ERRA forecast (Application A.23-05-012). In its May filing, PG&amp;E proposed a set aside for SOMAH that included $39.76M for 2024 and ($11.59M) for the 2022 over-forecast (true-up), and PG&amp;E may update these set asides in the Fall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</si>
</sst>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 #,##0_);_(* \(#,##0\);_(* &quot;-&quot;??_);_(@_)"/>
    <numFmt numFmtId="167" formatCode="_([$$-409]* #,##0_);_([$$-409]* \(#,##0\);_([$$-409]* &quot;-&quot;_);_(@_)"/>
    <numFmt numFmtId="168" formatCode="_([$$-409]* #,##0_);_([$$-409]* \(#,##0\);_([$$-409]* &quot;-&quot;??_);_(@_)"/>
  </numFmts>
  <fonts count="30"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b/>
      <sz val="11"/>
      <color theme="1"/>
      <name val="Arial"/>
      <family val="2"/>
    </font>
    <font>
      <sz val="11"/>
      <color theme="9" tint="-0.249977111117893"/>
      <name val="Arial"/>
      <family val="2"/>
    </font>
    <font>
      <u/>
      <sz val="11"/>
      <name val="Arial"/>
      <family val="2"/>
    </font>
    <font>
      <i/>
      <sz val="10"/>
      <name val="Arial"/>
      <family val="2"/>
    </font>
    <font>
      <sz val="10"/>
      <name val="Arial"/>
      <family val="2"/>
    </font>
    <font>
      <b/>
      <u/>
      <sz val="10"/>
      <name val="Arial"/>
      <family val="2"/>
    </font>
    <font>
      <sz val="10"/>
      <color theme="8" tint="-0.249977111117893"/>
      <name val="Arial"/>
      <family val="2"/>
    </font>
    <font>
      <sz val="11"/>
      <color rgb="FF000000"/>
      <name val="Arial"/>
      <family val="2"/>
    </font>
    <font>
      <sz val="10"/>
      <name val="Arial"/>
    </font>
    <font>
      <sz val="10"/>
      <color theme="1"/>
      <name val="Arial"/>
      <family val="2"/>
    </font>
    <font>
      <sz val="10"/>
      <name val="Arial"/>
      <family val="2"/>
      <charset val="1"/>
    </font>
  </fonts>
  <fills count="14">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FFFF00"/>
        <bgColor indexed="64"/>
      </patternFill>
    </fill>
  </fills>
  <borders count="53">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style="thin">
        <color rgb="FF000000"/>
      </bottom>
      <diagonal/>
    </border>
  </borders>
  <cellStyleXfs count="16">
    <xf numFmtId="0" fontId="0"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43" fontId="23" fillId="0" borderId="0" applyFont="0" applyFill="0" applyBorder="0" applyAlignment="0" applyProtection="0"/>
    <xf numFmtId="9" fontId="23" fillId="0" borderId="0" applyFont="0" applyFill="0" applyBorder="0" applyAlignment="0" applyProtection="0"/>
    <xf numFmtId="43" fontId="3" fillId="0" borderId="0" applyFont="0" applyFill="0" applyBorder="0" applyAlignment="0" applyProtection="0"/>
    <xf numFmtId="44" fontId="27"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cellStyleXfs>
  <cellXfs count="524">
    <xf numFmtId="0" fontId="0" fillId="0" borderId="0" xfId="0"/>
    <xf numFmtId="0" fontId="5" fillId="2" borderId="2" xfId="1" applyFont="1" applyFill="1" applyBorder="1"/>
    <xf numFmtId="0" fontId="3" fillId="0" borderId="3" xfId="1" applyBorder="1"/>
    <xf numFmtId="0" fontId="5" fillId="2" borderId="3" xfId="1" applyFont="1" applyFill="1" applyBorder="1"/>
    <xf numFmtId="0" fontId="3" fillId="0" borderId="6" xfId="1" applyBorder="1"/>
    <xf numFmtId="0" fontId="5" fillId="2" borderId="2" xfId="1" applyFont="1" applyFill="1" applyBorder="1" applyAlignment="1">
      <alignment horizontal="center" wrapText="1"/>
    </xf>
    <xf numFmtId="0" fontId="8" fillId="0" borderId="0" xfId="2" applyFont="1"/>
    <xf numFmtId="0" fontId="3" fillId="0" borderId="4" xfId="1" applyBorder="1"/>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0" fontId="15" fillId="0" borderId="20" xfId="1" applyFont="1" applyBorder="1"/>
    <xf numFmtId="164" fontId="15" fillId="0" borderId="20" xfId="3" applyNumberFormat="1" applyFont="1" applyFill="1" applyBorder="1"/>
    <xf numFmtId="0" fontId="14" fillId="2" borderId="20" xfId="1" applyFont="1" applyFill="1" applyBorder="1"/>
    <xf numFmtId="0" fontId="15" fillId="0" borderId="19" xfId="1" applyFont="1" applyBorder="1" applyAlignment="1">
      <alignment horizontal="left" vertical="center" wrapText="1" indent="1"/>
    </xf>
    <xf numFmtId="0" fontId="15" fillId="0" borderId="19" xfId="1" applyFont="1" applyBorder="1"/>
    <xf numFmtId="164" fontId="15" fillId="0" borderId="19" xfId="3" applyNumberFormat="1" applyFont="1" applyFill="1" applyBorder="1"/>
    <xf numFmtId="0" fontId="14" fillId="2" borderId="19" xfId="1" applyFont="1" applyFill="1" applyBorder="1"/>
    <xf numFmtId="0" fontId="16" fillId="4" borderId="23" xfId="0" applyFont="1" applyFill="1" applyBorder="1" applyAlignment="1">
      <alignment vertical="center"/>
    </xf>
    <xf numFmtId="0" fontId="15" fillId="4" borderId="23" xfId="1" applyFont="1" applyFill="1" applyBorder="1"/>
    <xf numFmtId="164" fontId="15" fillId="4" borderId="23" xfId="3" applyNumberFormat="1" applyFont="1" applyFill="1" applyBorder="1"/>
    <xf numFmtId="0" fontId="15" fillId="0" borderId="22" xfId="1" applyFont="1" applyBorder="1" applyAlignment="1">
      <alignment vertical="center"/>
    </xf>
    <xf numFmtId="0" fontId="15" fillId="0" borderId="22" xfId="1" applyFont="1" applyBorder="1"/>
    <xf numFmtId="164" fontId="15" fillId="0" borderId="22" xfId="3" applyNumberFormat="1" applyFont="1" applyFill="1" applyBorder="1"/>
    <xf numFmtId="0" fontId="15" fillId="0" borderId="19" xfId="1" applyFont="1" applyBorder="1" applyAlignment="1">
      <alignment vertical="center"/>
    </xf>
    <xf numFmtId="0" fontId="15" fillId="0" borderId="23" xfId="1" applyFont="1" applyBorder="1" applyAlignment="1">
      <alignment vertical="center"/>
    </xf>
    <xf numFmtId="0" fontId="15" fillId="0" borderId="23" xfId="1" applyFont="1" applyBorder="1"/>
    <xf numFmtId="164" fontId="15" fillId="0" borderId="23" xfId="3" applyNumberFormat="1" applyFont="1" applyFill="1" applyBorder="1"/>
    <xf numFmtId="0" fontId="14" fillId="0" borderId="20" xfId="0" applyFont="1" applyBorder="1" applyAlignment="1">
      <alignment vertical="center"/>
    </xf>
    <xf numFmtId="165" fontId="15" fillId="0" borderId="20" xfId="1" applyNumberFormat="1" applyFont="1" applyBorder="1"/>
    <xf numFmtId="165" fontId="15" fillId="0" borderId="20" xfId="3" applyNumberFormat="1" applyFont="1" applyFill="1" applyBorder="1"/>
    <xf numFmtId="165" fontId="15" fillId="0" borderId="19" xfId="1" applyNumberFormat="1" applyFont="1" applyBorder="1"/>
    <xf numFmtId="165" fontId="15" fillId="0" borderId="19" xfId="3" applyNumberFormat="1" applyFont="1" applyFill="1" applyBorder="1"/>
    <xf numFmtId="165" fontId="15" fillId="0" borderId="23" xfId="1" applyNumberFormat="1" applyFont="1" applyBorder="1"/>
    <xf numFmtId="165" fontId="15" fillId="0" borderId="23" xfId="3" applyNumberFormat="1" applyFont="1" applyFill="1" applyBorder="1"/>
    <xf numFmtId="0" fontId="14" fillId="0" borderId="20" xfId="1" applyFont="1" applyBorder="1" applyAlignment="1">
      <alignment vertical="center"/>
    </xf>
    <xf numFmtId="165" fontId="14" fillId="0" borderId="20" xfId="1" applyNumberFormat="1" applyFont="1" applyBorder="1"/>
    <xf numFmtId="0" fontId="17" fillId="0" borderId="20" xfId="2" applyFont="1" applyBorder="1" applyAlignment="1">
      <alignment vertical="center" wrapText="1"/>
    </xf>
    <xf numFmtId="165" fontId="15" fillId="6" borderId="20" xfId="1" applyNumberFormat="1" applyFont="1" applyFill="1" applyBorder="1"/>
    <xf numFmtId="0" fontId="14" fillId="4" borderId="23" xfId="2" applyFont="1" applyFill="1" applyBorder="1" applyAlignment="1">
      <alignment vertical="center"/>
    </xf>
    <xf numFmtId="0" fontId="15" fillId="5" borderId="20" xfId="1" applyFont="1" applyFill="1" applyBorder="1"/>
    <xf numFmtId="0" fontId="15" fillId="6" borderId="20" xfId="1" applyFont="1" applyFill="1" applyBorder="1"/>
    <xf numFmtId="0" fontId="17" fillId="0" borderId="24" xfId="2" applyFont="1" applyBorder="1" applyAlignment="1">
      <alignment vertical="center" wrapText="1"/>
    </xf>
    <xf numFmtId="0" fontId="15" fillId="5" borderId="24" xfId="1" applyFont="1" applyFill="1" applyBorder="1"/>
    <xf numFmtId="0" fontId="15" fillId="6" borderId="24" xfId="1" applyFont="1" applyFill="1" applyBorder="1"/>
    <xf numFmtId="0" fontId="14" fillId="2" borderId="23" xfId="1" applyFont="1" applyFill="1" applyBorder="1" applyAlignment="1">
      <alignment horizontal="center" wrapText="1"/>
    </xf>
    <xf numFmtId="0" fontId="17" fillId="0" borderId="20" xfId="1" applyFont="1" applyBorder="1" applyAlignment="1">
      <alignment vertical="center" wrapText="1"/>
    </xf>
    <xf numFmtId="165" fontId="14" fillId="4" borderId="20" xfId="1" applyNumberFormat="1" applyFont="1" applyFill="1" applyBorder="1" applyAlignment="1">
      <alignment wrapText="1"/>
    </xf>
    <xf numFmtId="0" fontId="17" fillId="0" borderId="23" xfId="1" applyFont="1" applyBorder="1" applyAlignment="1">
      <alignment horizontal="left" vertical="center" wrapText="1" indent="1"/>
    </xf>
    <xf numFmtId="165" fontId="14" fillId="4" borderId="23" xfId="1" applyNumberFormat="1" applyFont="1" applyFill="1" applyBorder="1" applyAlignment="1">
      <alignment wrapTex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14" fillId="5" borderId="20" xfId="1" applyFont="1" applyFill="1" applyBorder="1"/>
    <xf numFmtId="0" fontId="9" fillId="0" borderId="0" xfId="2" applyFont="1" applyAlignment="1">
      <alignment vertical="center" wrapText="1"/>
    </xf>
    <xf numFmtId="0" fontId="15" fillId="0" borderId="20" xfId="1" applyFont="1" applyBorder="1" applyAlignment="1">
      <alignment horizontal="left" vertical="center" wrapText="1" indent="1"/>
    </xf>
    <xf numFmtId="0" fontId="15" fillId="0" borderId="20" xfId="1" applyFont="1" applyBorder="1" applyAlignment="1">
      <alignment vertical="center" wrapText="1"/>
    </xf>
    <xf numFmtId="0" fontId="15" fillId="0" borderId="19" xfId="1" applyFont="1" applyBorder="1" applyAlignment="1">
      <alignment horizontal="left" vertical="center" wrapText="1"/>
    </xf>
    <xf numFmtId="0" fontId="16" fillId="4" borderId="23" xfId="0" applyFont="1" applyFill="1" applyBorder="1" applyAlignment="1">
      <alignment vertical="center" wrapText="1"/>
    </xf>
    <xf numFmtId="0" fontId="15" fillId="0" borderId="22" xfId="1" applyFont="1" applyBorder="1" applyAlignment="1">
      <alignment vertical="center" wrapText="1"/>
    </xf>
    <xf numFmtId="0" fontId="15" fillId="0" borderId="20" xfId="1" applyFont="1" applyBorder="1" applyAlignment="1">
      <alignment horizontal="left" vertical="center" wrapText="1"/>
    </xf>
    <xf numFmtId="0" fontId="15" fillId="0" borderId="19" xfId="1" applyFont="1" applyBorder="1" applyAlignment="1">
      <alignment vertical="center" wrapText="1"/>
    </xf>
    <xf numFmtId="0" fontId="15" fillId="0" borderId="23" xfId="1" applyFont="1" applyBorder="1" applyAlignment="1">
      <alignment vertical="center" wrapText="1"/>
    </xf>
    <xf numFmtId="0" fontId="14" fillId="0" borderId="20" xfId="0" applyFont="1" applyBorder="1" applyAlignment="1">
      <alignment vertical="center" wrapText="1"/>
    </xf>
    <xf numFmtId="0" fontId="14" fillId="2" borderId="23" xfId="1" applyFont="1" applyFill="1" applyBorder="1" applyAlignment="1">
      <alignment vertical="center" wrapText="1"/>
    </xf>
    <xf numFmtId="0" fontId="14" fillId="0" borderId="20" xfId="1" applyFont="1" applyBorder="1" applyAlignment="1">
      <alignment vertical="center" wrapText="1"/>
    </xf>
    <xf numFmtId="0" fontId="14" fillId="4" borderId="23" xfId="2" applyFont="1" applyFill="1" applyBorder="1" applyAlignment="1">
      <alignment vertical="center" wrapText="1"/>
    </xf>
    <xf numFmtId="0" fontId="17" fillId="0" borderId="23" xfId="1" applyFont="1" applyBorder="1" applyAlignment="1">
      <alignment horizontal="left" vertical="center" wrapText="1"/>
    </xf>
    <xf numFmtId="0" fontId="22" fillId="0" borderId="0" xfId="0" applyFont="1" applyAlignment="1">
      <alignment vertical="center"/>
    </xf>
    <xf numFmtId="10" fontId="3" fillId="0" borderId="3" xfId="8" applyNumberFormat="1" applyFont="1" applyBorder="1"/>
    <xf numFmtId="166" fontId="3" fillId="0" borderId="3" xfId="1" applyNumberFormat="1" applyBorder="1"/>
    <xf numFmtId="0" fontId="3" fillId="0" borderId="40" xfId="1" applyBorder="1"/>
    <xf numFmtId="0" fontId="3" fillId="0" borderId="17" xfId="1" applyBorder="1"/>
    <xf numFmtId="0" fontId="5" fillId="2" borderId="17" xfId="1" applyFont="1" applyFill="1" applyBorder="1"/>
    <xf numFmtId="0" fontId="3" fillId="0" borderId="15" xfId="1" applyBorder="1" applyAlignment="1">
      <alignment wrapText="1"/>
    </xf>
    <xf numFmtId="9" fontId="3" fillId="0" borderId="6" xfId="8" applyFont="1" applyBorder="1"/>
    <xf numFmtId="0" fontId="5" fillId="2" borderId="26" xfId="1" applyFont="1" applyFill="1" applyBorder="1"/>
    <xf numFmtId="0" fontId="3" fillId="0" borderId="40" xfId="1" applyBorder="1" applyAlignment="1">
      <alignment horizontal="right"/>
    </xf>
    <xf numFmtId="0" fontId="3" fillId="0" borderId="17" xfId="1" applyBorder="1" applyAlignment="1">
      <alignment horizontal="right"/>
    </xf>
    <xf numFmtId="0" fontId="3" fillId="0" borderId="15" xfId="1" applyBorder="1" applyAlignment="1">
      <alignment horizontal="right" wrapText="1"/>
    </xf>
    <xf numFmtId="0" fontId="7" fillId="0" borderId="0" xfId="2" applyFont="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5" fillId="2" borderId="38" xfId="1" applyFont="1" applyFill="1" applyBorder="1" applyAlignment="1">
      <alignment wrapText="1"/>
    </xf>
    <xf numFmtId="0" fontId="5" fillId="2" borderId="5" xfId="1" applyFont="1" applyFill="1" applyBorder="1" applyAlignment="1">
      <alignment horizontal="center" wrapText="1"/>
    </xf>
    <xf numFmtId="0" fontId="4" fillId="0" borderId="45" xfId="1" applyFont="1" applyBorder="1" applyAlignment="1">
      <alignment horizontal="center"/>
    </xf>
    <xf numFmtId="0" fontId="5" fillId="2" borderId="38" xfId="1" applyFont="1" applyFill="1" applyBorder="1" applyAlignment="1">
      <alignment horizontal="center" wrapText="1"/>
    </xf>
    <xf numFmtId="0" fontId="7" fillId="0" borderId="39" xfId="2" applyFont="1" applyBorder="1" applyAlignment="1">
      <alignment horizontal="center"/>
    </xf>
    <xf numFmtId="166" fontId="3" fillId="9" borderId="3" xfId="1" applyNumberFormat="1" applyFill="1" applyBorder="1"/>
    <xf numFmtId="166" fontId="0" fillId="9" borderId="6" xfId="7" applyNumberFormat="1" applyFont="1" applyFill="1" applyBorder="1"/>
    <xf numFmtId="0" fontId="3" fillId="0" borderId="0" xfId="1" applyAlignment="1">
      <alignment horizontal="right" wrapText="1"/>
    </xf>
    <xf numFmtId="166" fontId="3" fillId="0" borderId="0" xfId="1" applyNumberFormat="1" applyAlignment="1">
      <alignment horizontal="center" wrapText="1"/>
    </xf>
    <xf numFmtId="0" fontId="0" fillId="0" borderId="0" xfId="0" applyAlignment="1">
      <alignment wrapText="1"/>
    </xf>
    <xf numFmtId="0" fontId="0" fillId="6" borderId="19" xfId="0" applyFill="1" applyBorder="1"/>
    <xf numFmtId="0" fontId="3" fillId="0" borderId="19" xfId="1" applyBorder="1"/>
    <xf numFmtId="43" fontId="0" fillId="0" borderId="19" xfId="0" applyNumberFormat="1" applyBorder="1"/>
    <xf numFmtId="0" fontId="0" fillId="0" borderId="19" xfId="0" applyBorder="1"/>
    <xf numFmtId="0" fontId="5" fillId="2" borderId="19" xfId="1" applyFont="1" applyFill="1" applyBorder="1"/>
    <xf numFmtId="0" fontId="3" fillId="0" borderId="19" xfId="1" applyBorder="1" applyAlignment="1">
      <alignment wrapText="1"/>
    </xf>
    <xf numFmtId="0" fontId="3" fillId="0" borderId="20" xfId="1" applyBorder="1"/>
    <xf numFmtId="43" fontId="0" fillId="0" borderId="20" xfId="0" applyNumberFormat="1" applyBorder="1"/>
    <xf numFmtId="0" fontId="0" fillId="0" borderId="20" xfId="0" applyBorder="1"/>
    <xf numFmtId="0" fontId="5" fillId="6" borderId="46" xfId="0" applyFont="1" applyFill="1" applyBorder="1" applyAlignment="1">
      <alignment wrapText="1"/>
    </xf>
    <xf numFmtId="0" fontId="5" fillId="6" borderId="22" xfId="1" applyFont="1" applyFill="1" applyBorder="1" applyAlignment="1">
      <alignment horizontal="center" wrapText="1"/>
    </xf>
    <xf numFmtId="0" fontId="0" fillId="6" borderId="23" xfId="0" applyFill="1" applyBorder="1"/>
    <xf numFmtId="166" fontId="3" fillId="0" borderId="17" xfId="1" applyNumberFormat="1" applyBorder="1"/>
    <xf numFmtId="166" fontId="3" fillId="8" borderId="41" xfId="1" applyNumberFormat="1" applyFill="1" applyBorder="1"/>
    <xf numFmtId="0" fontId="5" fillId="2" borderId="41" xfId="1" applyFont="1" applyFill="1" applyBorder="1"/>
    <xf numFmtId="166" fontId="3" fillId="8" borderId="29" xfId="1" applyNumberFormat="1" applyFill="1" applyBorder="1"/>
    <xf numFmtId="0" fontId="0" fillId="6" borderId="20" xfId="0" applyFill="1" applyBorder="1"/>
    <xf numFmtId="0" fontId="5" fillId="6" borderId="47" xfId="0" applyFont="1" applyFill="1" applyBorder="1" applyAlignment="1">
      <alignment wrapText="1"/>
    </xf>
    <xf numFmtId="0" fontId="5" fillId="6" borderId="49" xfId="0" applyFont="1" applyFill="1" applyBorder="1"/>
    <xf numFmtId="0" fontId="5" fillId="2" borderId="38" xfId="1" applyFont="1" applyFill="1" applyBorder="1"/>
    <xf numFmtId="0" fontId="5" fillId="2" borderId="5" xfId="1" applyFont="1" applyFill="1" applyBorder="1" applyAlignment="1">
      <alignment horizontal="center" vertical="center" wrapText="1"/>
    </xf>
    <xf numFmtId="0" fontId="3" fillId="6" borderId="48" xfId="0" applyFont="1" applyFill="1" applyBorder="1"/>
    <xf numFmtId="165" fontId="14" fillId="10" borderId="20" xfId="1" applyNumberFormat="1" applyFont="1" applyFill="1" applyBorder="1" applyAlignment="1">
      <alignment horizontal="center" wrapText="1"/>
    </xf>
    <xf numFmtId="165" fontId="14" fillId="10" borderId="23" xfId="1" applyNumberFormat="1" applyFont="1" applyFill="1" applyBorder="1" applyAlignment="1">
      <alignment horizontal="center" wrapText="1"/>
    </xf>
    <xf numFmtId="0" fontId="0" fillId="0" borderId="23" xfId="0" applyBorder="1"/>
    <xf numFmtId="10" fontId="3" fillId="0" borderId="17" xfId="8" applyNumberFormat="1" applyFont="1" applyBorder="1"/>
    <xf numFmtId="9" fontId="3" fillId="0" borderId="15" xfId="8" applyFont="1" applyBorder="1"/>
    <xf numFmtId="0" fontId="0" fillId="6" borderId="21" xfId="0" applyFill="1" applyBorder="1"/>
    <xf numFmtId="0" fontId="5" fillId="6" borderId="19" xfId="1" applyFont="1" applyFill="1" applyBorder="1"/>
    <xf numFmtId="0" fontId="4" fillId="0" borderId="0" xfId="1" applyFont="1" applyAlignment="1">
      <alignment horizontal="center"/>
    </xf>
    <xf numFmtId="0" fontId="3" fillId="0" borderId="0" xfId="1"/>
    <xf numFmtId="166" fontId="3" fillId="6" borderId="26" xfId="1" applyNumberFormat="1" applyFill="1" applyBorder="1"/>
    <xf numFmtId="0" fontId="4" fillId="0" borderId="43" xfId="1" applyFont="1" applyBorder="1" applyAlignment="1">
      <alignment horizontal="center"/>
    </xf>
    <xf numFmtId="0" fontId="5" fillId="2" borderId="38" xfId="1" applyFont="1" applyFill="1" applyBorder="1" applyAlignment="1">
      <alignment horizontal="center" vertical="center" wrapText="1"/>
    </xf>
    <xf numFmtId="166" fontId="0" fillId="6" borderId="15" xfId="7" applyNumberFormat="1" applyFont="1" applyFill="1" applyBorder="1"/>
    <xf numFmtId="0" fontId="7" fillId="0" borderId="36" xfId="2" applyFont="1" applyBorder="1" applyAlignment="1">
      <alignment horizontal="center"/>
    </xf>
    <xf numFmtId="0" fontId="5" fillId="11" borderId="5" xfId="1" applyFont="1" applyFill="1" applyBorder="1" applyAlignment="1">
      <alignment horizontal="center" wrapText="1"/>
    </xf>
    <xf numFmtId="0" fontId="4" fillId="11" borderId="50" xfId="1" applyFont="1" applyFill="1" applyBorder="1" applyAlignment="1">
      <alignment horizontal="center"/>
    </xf>
    <xf numFmtId="0" fontId="5" fillId="12" borderId="3" xfId="1" applyFont="1" applyFill="1" applyBorder="1"/>
    <xf numFmtId="166" fontId="25" fillId="10" borderId="6" xfId="7" applyNumberFormat="1" applyFont="1" applyFill="1" applyBorder="1"/>
    <xf numFmtId="166" fontId="0" fillId="10" borderId="15" xfId="7" applyNumberFormat="1" applyFont="1" applyFill="1" applyBorder="1"/>
    <xf numFmtId="0" fontId="3" fillId="13" borderId="24" xfId="1" applyFill="1" applyBorder="1"/>
    <xf numFmtId="0" fontId="0" fillId="13" borderId="0" xfId="0" applyFill="1"/>
    <xf numFmtId="0" fontId="3" fillId="0" borderId="10" xfId="1" applyFill="1" applyBorder="1"/>
    <xf numFmtId="0" fontId="4" fillId="0" borderId="0" xfId="1" applyFont="1" applyBorder="1" applyAlignment="1">
      <alignment horizontal="center"/>
    </xf>
    <xf numFmtId="0" fontId="0" fillId="0" borderId="0" xfId="0" applyBorder="1"/>
    <xf numFmtId="164" fontId="15" fillId="0" borderId="20" xfId="1" applyNumberFormat="1" applyFont="1" applyBorder="1"/>
    <xf numFmtId="168" fontId="15" fillId="0" borderId="20" xfId="1" applyNumberFormat="1" applyFont="1" applyBorder="1"/>
    <xf numFmtId="168" fontId="15" fillId="0" borderId="19" xfId="3" applyNumberFormat="1" applyFont="1" applyFill="1" applyBorder="1"/>
    <xf numFmtId="168" fontId="15" fillId="0" borderId="20" xfId="3" applyNumberFormat="1" applyFont="1" applyFill="1" applyBorder="1"/>
    <xf numFmtId="0" fontId="0" fillId="0" borderId="0" xfId="0"/>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164" fontId="15" fillId="0" borderId="20" xfId="3" applyNumberFormat="1" applyFont="1" applyFill="1" applyBorder="1"/>
    <xf numFmtId="0" fontId="14" fillId="2" borderId="20" xfId="1" applyFont="1" applyFill="1" applyBorder="1"/>
    <xf numFmtId="0" fontId="15" fillId="0" borderId="19" xfId="1" applyFont="1" applyBorder="1" applyAlignment="1">
      <alignment horizontal="left" vertical="center" wrapText="1" indent="1"/>
    </xf>
    <xf numFmtId="164" fontId="15" fillId="0" borderId="19" xfId="3" applyNumberFormat="1" applyFont="1" applyFill="1" applyBorder="1"/>
    <xf numFmtId="0" fontId="14" fillId="2" borderId="19" xfId="1" applyFont="1" applyFill="1" applyBorder="1"/>
    <xf numFmtId="0" fontId="16" fillId="4" borderId="23" xfId="0" applyFont="1" applyFill="1" applyBorder="1" applyAlignment="1">
      <alignment vertical="center"/>
    </xf>
    <xf numFmtId="0" fontId="15" fillId="4" borderId="23" xfId="1" applyFont="1" applyFill="1" applyBorder="1"/>
    <xf numFmtId="0" fontId="15" fillId="0" borderId="22" xfId="1" applyFont="1" applyBorder="1" applyAlignment="1">
      <alignment vertical="center"/>
    </xf>
    <xf numFmtId="0" fontId="15" fillId="0" borderId="19" xfId="1" applyFont="1" applyBorder="1" applyAlignment="1">
      <alignment vertical="center"/>
    </xf>
    <xf numFmtId="0" fontId="15" fillId="0" borderId="23" xfId="1" applyFont="1" applyBorder="1" applyAlignment="1">
      <alignment vertical="center"/>
    </xf>
    <xf numFmtId="0" fontId="14" fillId="0" borderId="20" xfId="0" applyFont="1" applyBorder="1" applyAlignment="1">
      <alignment vertical="center"/>
    </xf>
    <xf numFmtId="165" fontId="15" fillId="0" borderId="20" xfId="1" applyNumberFormat="1" applyFont="1" applyBorder="1"/>
    <xf numFmtId="165" fontId="15" fillId="0" borderId="23" xfId="3" applyNumberFormat="1" applyFont="1" applyFill="1" applyBorder="1"/>
    <xf numFmtId="0" fontId="14" fillId="0" borderId="20" xfId="1" applyFont="1" applyBorder="1" applyAlignment="1">
      <alignment vertical="center"/>
    </xf>
    <xf numFmtId="0" fontId="17" fillId="0" borderId="20" xfId="2" applyFont="1" applyBorder="1" applyAlignment="1">
      <alignment vertical="center" wrapText="1"/>
    </xf>
    <xf numFmtId="165" fontId="15" fillId="6" borderId="20" xfId="1" applyNumberFormat="1" applyFont="1" applyFill="1" applyBorder="1"/>
    <xf numFmtId="0" fontId="14" fillId="4" borderId="23" xfId="2" applyFont="1" applyFill="1" applyBorder="1" applyAlignment="1">
      <alignment vertical="center"/>
    </xf>
    <xf numFmtId="0" fontId="15" fillId="6" borderId="20" xfId="1" applyFont="1" applyFill="1" applyBorder="1"/>
    <xf numFmtId="0" fontId="17" fillId="0" borderId="24" xfId="2" applyFont="1" applyBorder="1" applyAlignment="1">
      <alignment vertical="center" wrapText="1"/>
    </xf>
    <xf numFmtId="0" fontId="15" fillId="6" borderId="24" xfId="1" applyFont="1" applyFill="1" applyBorder="1"/>
    <xf numFmtId="0" fontId="14" fillId="2" borderId="23" xfId="1" applyFont="1" applyFill="1" applyBorder="1" applyAlignment="1">
      <alignment horizontal="center" wrapText="1"/>
    </xf>
    <xf numFmtId="0" fontId="17" fillId="0" borderId="20" xfId="1" applyFont="1" applyBorder="1" applyAlignment="1">
      <alignment vertical="center" wrapText="1"/>
    </xf>
    <xf numFmtId="165" fontId="14" fillId="4" borderId="20" xfId="1" applyNumberFormat="1" applyFont="1" applyFill="1" applyBorder="1" applyAlignment="1">
      <alignment wrapText="1"/>
    </xf>
    <xf numFmtId="0" fontId="17" fillId="0" borderId="23" xfId="1" applyFont="1" applyBorder="1" applyAlignment="1">
      <alignment horizontal="left" vertical="center" wrapText="1" indent="1"/>
    </xf>
    <xf numFmtId="165" fontId="14" fillId="4" borderId="23" xfId="1" applyNumberFormat="1" applyFont="1" applyFill="1" applyBorder="1" applyAlignment="1">
      <alignment wrapTex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14" fillId="5" borderId="20" xfId="1" applyFont="1" applyFill="1" applyBorder="1"/>
    <xf numFmtId="0" fontId="9" fillId="0" borderId="0" xfId="2" applyFont="1" applyAlignment="1">
      <alignment vertical="center" wrapText="1"/>
    </xf>
    <xf numFmtId="0" fontId="15" fillId="0" borderId="20" xfId="1" applyFont="1" applyBorder="1" applyAlignment="1">
      <alignment horizontal="left" vertical="center" wrapText="1" indent="1"/>
    </xf>
    <xf numFmtId="0" fontId="22" fillId="0" borderId="0" xfId="0" applyFont="1" applyAlignment="1">
      <alignment vertical="center"/>
    </xf>
    <xf numFmtId="164" fontId="14" fillId="0" borderId="20" xfId="3" applyNumberFormat="1" applyFont="1" applyBorder="1"/>
    <xf numFmtId="0" fontId="14" fillId="2" borderId="23" xfId="1" applyFont="1" applyFill="1" applyBorder="1"/>
    <xf numFmtId="0" fontId="15" fillId="2" borderId="23" xfId="1" applyFont="1" applyFill="1" applyBorder="1"/>
    <xf numFmtId="164" fontId="15" fillId="0" borderId="20" xfId="3" applyNumberFormat="1" applyFont="1" applyFill="1" applyBorder="1"/>
    <xf numFmtId="0" fontId="14" fillId="2" borderId="20" xfId="1" applyFont="1" applyFill="1" applyBorder="1"/>
    <xf numFmtId="164" fontId="15" fillId="0" borderId="19" xfId="3" applyNumberFormat="1" applyFont="1" applyFill="1" applyBorder="1"/>
    <xf numFmtId="0" fontId="14" fillId="2" borderId="19" xfId="1" applyFont="1" applyFill="1" applyBorder="1"/>
    <xf numFmtId="0" fontId="15" fillId="4" borderId="23" xfId="1" applyFont="1" applyFill="1" applyBorder="1"/>
    <xf numFmtId="164" fontId="15" fillId="4" borderId="23" xfId="3" applyNumberFormat="1" applyFont="1" applyFill="1" applyBorder="1"/>
    <xf numFmtId="164" fontId="15" fillId="0" borderId="22" xfId="3" applyNumberFormat="1" applyFont="1" applyFill="1" applyBorder="1"/>
    <xf numFmtId="164" fontId="15" fillId="0" borderId="23" xfId="3" applyNumberFormat="1" applyFont="1" applyFill="1" applyBorder="1"/>
    <xf numFmtId="165" fontId="15" fillId="0" borderId="20" xfId="1" applyNumberFormat="1" applyFont="1" applyBorder="1"/>
    <xf numFmtId="165" fontId="15" fillId="0" borderId="20" xfId="3" applyNumberFormat="1" applyFont="1" applyFill="1" applyBorder="1"/>
    <xf numFmtId="165" fontId="15" fillId="6" borderId="20" xfId="1" applyNumberFormat="1" applyFont="1" applyFill="1" applyBorder="1"/>
    <xf numFmtId="0" fontId="15" fillId="6" borderId="20" xfId="1" applyFont="1" applyFill="1" applyBorder="1"/>
    <xf numFmtId="0" fontId="15" fillId="6" borderId="24" xfId="1" applyFont="1" applyFill="1" applyBorder="1"/>
    <xf numFmtId="0" fontId="14" fillId="2" borderId="23" xfId="1" applyFont="1" applyFill="1" applyBorder="1" applyAlignment="1">
      <alignment horizontal="center" wrapText="1"/>
    </xf>
    <xf numFmtId="165" fontId="14" fillId="4" borderId="20" xfId="1" applyNumberFormat="1" applyFont="1" applyFill="1" applyBorder="1" applyAlignment="1">
      <alignment wrapText="1"/>
    </xf>
    <xf numFmtId="165" fontId="14" fillId="4" borderId="23" xfId="1" applyNumberFormat="1" applyFont="1" applyFill="1" applyBorder="1" applyAlignment="1">
      <alignment wrapText="1"/>
    </xf>
    <xf numFmtId="164" fontId="15" fillId="0" borderId="20" xfId="3" applyNumberFormat="1" applyFont="1" applyFill="1" applyBorder="1" applyAlignment="1">
      <alignment horizontal="center" wrapText="1"/>
    </xf>
    <xf numFmtId="42" fontId="26" fillId="0" borderId="0" xfId="3" applyNumberFormat="1" applyFont="1"/>
    <xf numFmtId="164" fontId="14" fillId="0" borderId="20" xfId="3" applyNumberFormat="1" applyFont="1" applyFill="1" applyBorder="1"/>
    <xf numFmtId="164" fontId="15" fillId="2" borderId="23" xfId="3" applyNumberFormat="1" applyFont="1" applyFill="1" applyBorder="1"/>
    <xf numFmtId="164" fontId="15" fillId="0" borderId="20" xfId="5" applyNumberFormat="1" applyFont="1" applyBorder="1"/>
    <xf numFmtId="164" fontId="15" fillId="0" borderId="51" xfId="5" applyNumberFormat="1" applyFont="1" applyBorder="1"/>
    <xf numFmtId="164" fontId="14" fillId="0" borderId="20" xfId="3" applyNumberFormat="1" applyFont="1" applyBorder="1"/>
    <xf numFmtId="164" fontId="14" fillId="5" borderId="20" xfId="1" applyNumberFormat="1" applyFont="1" applyFill="1" applyBorder="1"/>
    <xf numFmtId="164" fontId="15" fillId="0" borderId="24" xfId="3" applyNumberFormat="1" applyFont="1" applyFill="1" applyBorder="1"/>
    <xf numFmtId="164" fontId="14" fillId="2" borderId="23" xfId="3" applyNumberFormat="1" applyFont="1" applyFill="1" applyBorder="1" applyAlignment="1">
      <alignment horizontal="center" wrapText="1"/>
    </xf>
    <xf numFmtId="164" fontId="14" fillId="0" borderId="20" xfId="3" applyNumberFormat="1" applyFont="1" applyFill="1" applyBorder="1" applyAlignment="1">
      <alignment horizontal="center" wrapText="1"/>
    </xf>
    <xf numFmtId="164" fontId="14" fillId="0" borderId="23" xfId="3" applyNumberFormat="1" applyFont="1" applyFill="1" applyBorder="1" applyAlignment="1">
      <alignment horizontal="center" wrapText="1"/>
    </xf>
    <xf numFmtId="42" fontId="15" fillId="0" borderId="19" xfId="3" applyNumberFormat="1" applyFont="1" applyFill="1" applyBorder="1"/>
    <xf numFmtId="42" fontId="15" fillId="0" borderId="23" xfId="3" applyNumberFormat="1" applyFont="1" applyFill="1" applyBorder="1"/>
    <xf numFmtId="42" fontId="14" fillId="0" borderId="20" xfId="3" applyNumberFormat="1" applyFont="1" applyFill="1" applyBorder="1"/>
    <xf numFmtId="167" fontId="14" fillId="10" borderId="20" xfId="1" applyNumberFormat="1" applyFont="1" applyFill="1" applyBorder="1" applyAlignment="1">
      <alignment horizontal="center" wrapText="1"/>
    </xf>
    <xf numFmtId="167" fontId="14" fillId="10" borderId="23" xfId="1" applyNumberFormat="1" applyFont="1" applyFill="1" applyBorder="1" applyAlignment="1">
      <alignment horizontal="center" wrapText="1"/>
    </xf>
    <xf numFmtId="0" fontId="15" fillId="0" borderId="0" xfId="0" applyFont="1"/>
    <xf numFmtId="166" fontId="28" fillId="6" borderId="26" xfId="1" applyNumberFormat="1" applyFont="1" applyFill="1" applyBorder="1"/>
    <xf numFmtId="166" fontId="28" fillId="0" borderId="3" xfId="1" applyNumberFormat="1" applyFont="1" applyBorder="1"/>
    <xf numFmtId="0" fontId="0" fillId="0" borderId="0" xfId="0"/>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164" fontId="15" fillId="0" borderId="20" xfId="3" applyNumberFormat="1" applyFont="1" applyFill="1" applyBorder="1"/>
    <xf numFmtId="0" fontId="15" fillId="0" borderId="19" xfId="1" applyFont="1" applyBorder="1" applyAlignment="1">
      <alignment horizontal="left" vertical="center" wrapText="1" indent="1"/>
    </xf>
    <xf numFmtId="0" fontId="16" fillId="4" borderId="23" xfId="0" applyFont="1" applyFill="1" applyBorder="1" applyAlignment="1">
      <alignment vertical="center"/>
    </xf>
    <xf numFmtId="0" fontId="15" fillId="0" borderId="22" xfId="1" applyFont="1" applyBorder="1" applyAlignment="1">
      <alignment vertical="center"/>
    </xf>
    <xf numFmtId="0" fontId="15" fillId="0" borderId="19" xfId="1" applyFont="1" applyBorder="1" applyAlignment="1">
      <alignment vertical="center"/>
    </xf>
    <xf numFmtId="0" fontId="15" fillId="0" borderId="23" xfId="1" applyFont="1" applyBorder="1" applyAlignment="1">
      <alignment vertical="center"/>
    </xf>
    <xf numFmtId="0" fontId="14" fillId="0" borderId="20" xfId="0" applyFont="1" applyBorder="1" applyAlignment="1">
      <alignment vertical="center"/>
    </xf>
    <xf numFmtId="0" fontId="14" fillId="0" borderId="20" xfId="1" applyFont="1" applyBorder="1" applyAlignment="1">
      <alignment vertical="center"/>
    </xf>
    <xf numFmtId="0" fontId="17" fillId="0" borderId="20" xfId="2" applyFont="1" applyBorder="1" applyAlignment="1">
      <alignment vertical="center" wrapText="1"/>
    </xf>
    <xf numFmtId="0" fontId="14" fillId="4" borderId="23" xfId="2" applyFont="1" applyFill="1" applyBorder="1" applyAlignment="1">
      <alignment vertical="center"/>
    </xf>
    <xf numFmtId="0" fontId="17" fillId="0" borderId="24" xfId="2" applyFont="1" applyBorder="1" applyAlignment="1">
      <alignment vertical="center" wrapText="1"/>
    </xf>
    <xf numFmtId="0" fontId="17" fillId="0" borderId="20" xfId="1" applyFont="1" applyBorder="1" applyAlignment="1">
      <alignment vertical="center" wrapText="1"/>
    </xf>
    <xf numFmtId="0" fontId="17" fillId="0" borderId="23" xfId="1" applyFont="1" applyBorder="1" applyAlignment="1">
      <alignment horizontal="left" vertical="center" wrapText="1" inden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9" fillId="0" borderId="0" xfId="2" applyFont="1" applyAlignment="1">
      <alignment vertical="center" wrapText="1"/>
    </xf>
    <xf numFmtId="0" fontId="15" fillId="0" borderId="20" xfId="1" applyFont="1" applyBorder="1" applyAlignment="1">
      <alignment horizontal="left" vertical="center" wrapText="1" indent="1"/>
    </xf>
    <xf numFmtId="0" fontId="22" fillId="0" borderId="0" xfId="0" applyFont="1" applyAlignment="1">
      <alignment vertical="center"/>
    </xf>
    <xf numFmtId="0" fontId="0" fillId="0" borderId="0" xfId="0"/>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0" fontId="15" fillId="0" borderId="19" xfId="1" applyFont="1" applyBorder="1" applyAlignment="1">
      <alignment horizontal="left" vertical="center" wrapText="1" indent="1"/>
    </xf>
    <xf numFmtId="0" fontId="16" fillId="4" borderId="23" xfId="0" applyFont="1" applyFill="1" applyBorder="1" applyAlignment="1">
      <alignment vertical="center"/>
    </xf>
    <xf numFmtId="0" fontId="15" fillId="0" borderId="22" xfId="1" applyFont="1" applyBorder="1" applyAlignment="1">
      <alignment vertical="center"/>
    </xf>
    <xf numFmtId="0" fontId="15" fillId="0" borderId="19" xfId="1" applyFont="1" applyBorder="1" applyAlignment="1">
      <alignment vertical="center"/>
    </xf>
    <xf numFmtId="0" fontId="15" fillId="0" borderId="23" xfId="1" applyFont="1" applyBorder="1" applyAlignment="1">
      <alignment vertical="center"/>
    </xf>
    <xf numFmtId="0" fontId="14" fillId="0" borderId="20" xfId="0" applyFont="1" applyBorder="1" applyAlignment="1">
      <alignment vertical="center"/>
    </xf>
    <xf numFmtId="0" fontId="14" fillId="0" borderId="20" xfId="1" applyFont="1" applyBorder="1" applyAlignment="1">
      <alignment vertical="center"/>
    </xf>
    <xf numFmtId="0" fontId="17" fillId="0" borderId="20" xfId="2" applyFont="1" applyBorder="1" applyAlignment="1">
      <alignment vertical="center" wrapText="1"/>
    </xf>
    <xf numFmtId="0" fontId="14" fillId="4" borderId="23" xfId="2" applyFont="1" applyFill="1" applyBorder="1" applyAlignment="1">
      <alignment vertical="center"/>
    </xf>
    <xf numFmtId="0" fontId="17" fillId="0" borderId="24" xfId="2" applyFont="1" applyBorder="1" applyAlignment="1">
      <alignment vertical="center" wrapText="1"/>
    </xf>
    <xf numFmtId="0" fontId="17" fillId="0" borderId="20" xfId="1" applyFont="1" applyBorder="1" applyAlignment="1">
      <alignment vertical="center" wrapText="1"/>
    </xf>
    <xf numFmtId="0" fontId="17" fillId="0" borderId="23" xfId="1" applyFont="1" applyBorder="1" applyAlignment="1">
      <alignment horizontal="left" vertical="center" wrapText="1" inden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9" fillId="0" borderId="0" xfId="2" applyFont="1" applyAlignment="1">
      <alignment vertical="center" wrapText="1"/>
    </xf>
    <xf numFmtId="0" fontId="15" fillId="0" borderId="20" xfId="1" applyFont="1" applyBorder="1" applyAlignment="1">
      <alignment horizontal="left" vertical="center" wrapText="1" indent="1"/>
    </xf>
    <xf numFmtId="0" fontId="22" fillId="0" borderId="0" xfId="0" applyFont="1" applyAlignment="1">
      <alignment vertical="center"/>
    </xf>
    <xf numFmtId="164" fontId="14" fillId="2" borderId="23" xfId="10" applyNumberFormat="1" applyFont="1" applyFill="1" applyBorder="1"/>
    <xf numFmtId="164" fontId="15" fillId="2" borderId="23" xfId="10" applyNumberFormat="1" applyFont="1" applyFill="1" applyBorder="1"/>
    <xf numFmtId="164" fontId="15" fillId="0" borderId="20" xfId="10" applyNumberFormat="1" applyFont="1" applyFill="1" applyBorder="1"/>
    <xf numFmtId="164" fontId="14" fillId="2" borderId="20" xfId="10" applyNumberFormat="1" applyFont="1" applyFill="1" applyBorder="1"/>
    <xf numFmtId="164" fontId="15" fillId="0" borderId="19" xfId="10" applyNumberFormat="1" applyFont="1" applyFill="1" applyBorder="1"/>
    <xf numFmtId="164" fontId="14" fillId="2" borderId="19" xfId="10" applyNumberFormat="1" applyFont="1" applyFill="1" applyBorder="1"/>
    <xf numFmtId="164" fontId="15" fillId="4" borderId="23" xfId="10" applyNumberFormat="1" applyFont="1" applyFill="1" applyBorder="1"/>
    <xf numFmtId="164" fontId="14" fillId="5" borderId="20" xfId="10" applyNumberFormat="1" applyFont="1" applyFill="1" applyBorder="1"/>
    <xf numFmtId="164" fontId="15" fillId="0" borderId="23" xfId="10" applyNumberFormat="1" applyFont="1" applyFill="1" applyBorder="1"/>
    <xf numFmtId="164" fontId="15" fillId="6" borderId="20" xfId="10" applyNumberFormat="1" applyFont="1" applyFill="1" applyBorder="1"/>
    <xf numFmtId="164" fontId="15" fillId="6" borderId="24" xfId="10" applyNumberFormat="1" applyFont="1" applyFill="1" applyBorder="1"/>
    <xf numFmtId="164" fontId="14" fillId="2" borderId="23" xfId="10" applyNumberFormat="1" applyFont="1" applyFill="1" applyBorder="1" applyAlignment="1">
      <alignment horizontal="center" wrapText="1"/>
    </xf>
    <xf numFmtId="164" fontId="14" fillId="10" borderId="20" xfId="10" applyNumberFormat="1" applyFont="1" applyFill="1" applyBorder="1" applyAlignment="1">
      <alignment horizontal="center" wrapText="1"/>
    </xf>
    <xf numFmtId="164" fontId="14" fillId="4" borderId="20" xfId="10" applyNumberFormat="1" applyFont="1" applyFill="1" applyBorder="1" applyAlignment="1">
      <alignment wrapText="1"/>
    </xf>
    <xf numFmtId="164" fontId="14" fillId="10" borderId="23" xfId="10" applyNumberFormat="1" applyFont="1" applyFill="1" applyBorder="1" applyAlignment="1">
      <alignment horizontal="center" wrapText="1"/>
    </xf>
    <xf numFmtId="164" fontId="14" fillId="4" borderId="23" xfId="10" applyNumberFormat="1" applyFont="1" applyFill="1" applyBorder="1" applyAlignment="1">
      <alignment wrapText="1"/>
    </xf>
    <xf numFmtId="164" fontId="15" fillId="0" borderId="23" xfId="3" applyNumberFormat="1" applyFont="1" applyBorder="1"/>
    <xf numFmtId="164" fontId="14" fillId="0" borderId="20" xfId="3" applyNumberFormat="1" applyFont="1" applyBorder="1"/>
    <xf numFmtId="164" fontId="15" fillId="0" borderId="24" xfId="3" applyNumberFormat="1" applyFont="1" applyFill="1" applyBorder="1"/>
    <xf numFmtId="6" fontId="26" fillId="0" borderId="22" xfId="0" applyNumberFormat="1" applyFont="1" applyBorder="1"/>
    <xf numFmtId="0" fontId="14" fillId="2" borderId="23" xfId="1" applyFont="1" applyFill="1" applyBorder="1"/>
    <xf numFmtId="0" fontId="15" fillId="2" borderId="23" xfId="1" applyFont="1" applyFill="1" applyBorder="1"/>
    <xf numFmtId="0" fontId="14" fillId="2" borderId="20" xfId="1" applyFont="1" applyFill="1" applyBorder="1"/>
    <xf numFmtId="0" fontId="14" fillId="2" borderId="19" xfId="1" applyFont="1" applyFill="1" applyBorder="1"/>
    <xf numFmtId="0" fontId="15" fillId="4" borderId="23" xfId="1" applyFont="1" applyFill="1" applyBorder="1"/>
    <xf numFmtId="165" fontId="15" fillId="6" borderId="20" xfId="1" applyNumberFormat="1" applyFont="1" applyFill="1" applyBorder="1"/>
    <xf numFmtId="0" fontId="15" fillId="5" borderId="20" xfId="1" applyFont="1" applyFill="1" applyBorder="1"/>
    <xf numFmtId="0" fontId="15" fillId="6" borderId="20" xfId="1" applyFont="1" applyFill="1" applyBorder="1"/>
    <xf numFmtId="0" fontId="15" fillId="6" borderId="24" xfId="1" applyFont="1" applyFill="1" applyBorder="1"/>
    <xf numFmtId="0" fontId="14" fillId="2" borderId="23" xfId="1" applyFont="1" applyFill="1" applyBorder="1" applyAlignment="1">
      <alignment horizontal="center" wrapText="1"/>
    </xf>
    <xf numFmtId="165" fontId="14" fillId="4" borderId="20" xfId="1" applyNumberFormat="1" applyFont="1" applyFill="1" applyBorder="1" applyAlignment="1">
      <alignment wrapText="1"/>
    </xf>
    <xf numFmtId="165" fontId="14" fillId="4" borderId="23" xfId="1" applyNumberFormat="1" applyFont="1" applyFill="1" applyBorder="1" applyAlignment="1">
      <alignment wrapText="1"/>
    </xf>
    <xf numFmtId="0" fontId="14" fillId="5" borderId="20" xfId="1" applyFont="1" applyFill="1" applyBorder="1"/>
    <xf numFmtId="42" fontId="15" fillId="0" borderId="20" xfId="1" applyNumberFormat="1" applyFont="1" applyBorder="1"/>
    <xf numFmtId="42" fontId="15" fillId="0" borderId="19" xfId="1" applyNumberFormat="1" applyFont="1" applyBorder="1"/>
    <xf numFmtId="42" fontId="15" fillId="4" borderId="23" xfId="1" applyNumberFormat="1" applyFont="1" applyFill="1" applyBorder="1"/>
    <xf numFmtId="42" fontId="15" fillId="0" borderId="22" xfId="1" applyNumberFormat="1" applyFont="1" applyBorder="1"/>
    <xf numFmtId="42" fontId="15" fillId="0" borderId="23" xfId="1" applyNumberFormat="1" applyFont="1" applyBorder="1"/>
    <xf numFmtId="42" fontId="14" fillId="2" borderId="23" xfId="1" applyNumberFormat="1" applyFont="1" applyFill="1" applyBorder="1"/>
    <xf numFmtId="42" fontId="14" fillId="0" borderId="20" xfId="1" applyNumberFormat="1" applyFont="1" applyBorder="1"/>
    <xf numFmtId="42" fontId="15" fillId="5" borderId="20" xfId="1" applyNumberFormat="1" applyFont="1" applyFill="1" applyBorder="1"/>
    <xf numFmtId="42" fontId="15" fillId="5" borderId="24" xfId="1" applyNumberFormat="1" applyFont="1" applyFill="1" applyBorder="1"/>
    <xf numFmtId="42" fontId="14" fillId="2" borderId="23" xfId="1" applyNumberFormat="1" applyFont="1" applyFill="1" applyBorder="1" applyAlignment="1">
      <alignment horizontal="center" wrapText="1"/>
    </xf>
    <xf numFmtId="42" fontId="14" fillId="10" borderId="20" xfId="1" applyNumberFormat="1" applyFont="1" applyFill="1" applyBorder="1" applyAlignment="1">
      <alignment horizontal="center" wrapText="1"/>
    </xf>
    <xf numFmtId="42" fontId="14" fillId="10" borderId="23" xfId="1" applyNumberFormat="1" applyFont="1" applyFill="1" applyBorder="1" applyAlignment="1">
      <alignment horizontal="center" wrapText="1"/>
    </xf>
    <xf numFmtId="164" fontId="15" fillId="0" borderId="20" xfId="3" applyNumberFormat="1" applyFont="1" applyFill="1" applyBorder="1"/>
    <xf numFmtId="164" fontId="15" fillId="0" borderId="19" xfId="3" applyNumberFormat="1" applyFont="1" applyFill="1" applyBorder="1"/>
    <xf numFmtId="164" fontId="15" fillId="4" borderId="23" xfId="3" applyNumberFormat="1" applyFont="1" applyFill="1" applyBorder="1"/>
    <xf numFmtId="164" fontId="15" fillId="0" borderId="22" xfId="3" applyNumberFormat="1" applyFont="1" applyFill="1" applyBorder="1"/>
    <xf numFmtId="164" fontId="15" fillId="0" borderId="23" xfId="3" applyNumberFormat="1" applyFont="1" applyFill="1" applyBorder="1"/>
    <xf numFmtId="164" fontId="15" fillId="2" borderId="23" xfId="3" applyNumberFormat="1" applyFont="1" applyFill="1" applyBorder="1"/>
    <xf numFmtId="164" fontId="15" fillId="0" borderId="20" xfId="3" applyNumberFormat="1" applyFont="1" applyBorder="1"/>
    <xf numFmtId="164" fontId="15" fillId="5" borderId="20" xfId="3" applyNumberFormat="1" applyFont="1" applyFill="1" applyBorder="1"/>
    <xf numFmtId="164" fontId="15" fillId="5" borderId="24" xfId="3" applyNumberFormat="1" applyFont="1" applyFill="1" applyBorder="1"/>
    <xf numFmtId="164" fontId="14" fillId="2" borderId="23" xfId="3" applyNumberFormat="1" applyFont="1" applyFill="1" applyBorder="1" applyAlignment="1">
      <alignment horizontal="center" wrapText="1"/>
    </xf>
    <xf numFmtId="164" fontId="14" fillId="10" borderId="20" xfId="3" applyNumberFormat="1" applyFont="1" applyFill="1" applyBorder="1" applyAlignment="1">
      <alignment horizontal="center" wrapText="1"/>
    </xf>
    <xf numFmtId="164" fontId="14" fillId="10" borderId="23" xfId="3" applyNumberFormat="1" applyFont="1" applyFill="1" applyBorder="1" applyAlignment="1">
      <alignment horizontal="center" wrapText="1"/>
    </xf>
    <xf numFmtId="164" fontId="15" fillId="0" borderId="20" xfId="1" applyNumberFormat="1" applyFont="1" applyFill="1" applyBorder="1"/>
    <xf numFmtId="166" fontId="3" fillId="0" borderId="3" xfId="1" applyNumberFormat="1" applyFont="1" applyBorder="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164" fontId="15" fillId="0" borderId="20" xfId="3" applyNumberFormat="1" applyFont="1" applyFill="1" applyBorder="1"/>
    <xf numFmtId="0" fontId="14" fillId="2" borderId="20" xfId="1" applyFont="1" applyFill="1" applyBorder="1"/>
    <xf numFmtId="0" fontId="15" fillId="0" borderId="19" xfId="1" applyFont="1" applyBorder="1" applyAlignment="1">
      <alignment horizontal="left" vertical="center" wrapText="1" indent="1"/>
    </xf>
    <xf numFmtId="164" fontId="15" fillId="0" borderId="19" xfId="3" applyNumberFormat="1" applyFont="1" applyFill="1" applyBorder="1"/>
    <xf numFmtId="0" fontId="14" fillId="2" borderId="19" xfId="1" applyFont="1" applyFill="1" applyBorder="1"/>
    <xf numFmtId="0" fontId="16" fillId="4" borderId="23" xfId="0" applyFont="1" applyFill="1" applyBorder="1" applyAlignment="1">
      <alignment vertical="center"/>
    </xf>
    <xf numFmtId="0" fontId="15" fillId="4" borderId="23" xfId="1" applyFont="1" applyFill="1" applyBorder="1"/>
    <xf numFmtId="164" fontId="15" fillId="4" borderId="23" xfId="3" applyNumberFormat="1" applyFont="1" applyFill="1" applyBorder="1"/>
    <xf numFmtId="0" fontId="15" fillId="0" borderId="22" xfId="1" applyFont="1" applyBorder="1" applyAlignment="1">
      <alignment vertical="center"/>
    </xf>
    <xf numFmtId="164" fontId="15" fillId="0" borderId="22" xfId="3" applyNumberFormat="1" applyFont="1" applyFill="1" applyBorder="1"/>
    <xf numFmtId="0" fontId="15" fillId="0" borderId="19" xfId="1" applyFont="1" applyBorder="1" applyAlignment="1">
      <alignment vertical="center"/>
    </xf>
    <xf numFmtId="0" fontId="15" fillId="0" borderId="23" xfId="1" applyFont="1" applyBorder="1" applyAlignment="1">
      <alignment vertical="center"/>
    </xf>
    <xf numFmtId="164" fontId="15" fillId="0" borderId="23" xfId="3" applyNumberFormat="1" applyFont="1" applyFill="1" applyBorder="1"/>
    <xf numFmtId="0" fontId="14" fillId="0" borderId="20" xfId="0" applyFont="1" applyBorder="1" applyAlignment="1">
      <alignment vertical="center"/>
    </xf>
    <xf numFmtId="0" fontId="14" fillId="0" borderId="20" xfId="1" applyFont="1" applyBorder="1" applyAlignment="1">
      <alignment vertical="center"/>
    </xf>
    <xf numFmtId="0" fontId="17" fillId="0" borderId="20" xfId="2" applyFont="1" applyBorder="1" applyAlignment="1">
      <alignment vertical="center" wrapText="1"/>
    </xf>
    <xf numFmtId="165" fontId="15" fillId="6" borderId="20" xfId="1" applyNumberFormat="1" applyFont="1" applyFill="1" applyBorder="1"/>
    <xf numFmtId="0" fontId="14" fillId="4" borderId="23" xfId="2" applyFont="1" applyFill="1" applyBorder="1" applyAlignment="1">
      <alignment vertical="center"/>
    </xf>
    <xf numFmtId="0" fontId="15" fillId="6" borderId="20" xfId="1" applyFont="1" applyFill="1" applyBorder="1"/>
    <xf numFmtId="0" fontId="17" fillId="0" borderId="24" xfId="2" applyFont="1" applyBorder="1" applyAlignment="1">
      <alignment vertical="center" wrapText="1"/>
    </xf>
    <xf numFmtId="0" fontId="15" fillId="6" borderId="24" xfId="1" applyFont="1" applyFill="1" applyBorder="1"/>
    <xf numFmtId="0" fontId="14" fillId="2" borderId="23" xfId="1" applyFont="1" applyFill="1" applyBorder="1" applyAlignment="1">
      <alignment horizontal="center" wrapText="1"/>
    </xf>
    <xf numFmtId="0" fontId="17" fillId="0" borderId="20" xfId="1" applyFont="1" applyBorder="1" applyAlignment="1">
      <alignment vertical="center" wrapText="1"/>
    </xf>
    <xf numFmtId="165" fontId="14" fillId="4" borderId="20" xfId="1" applyNumberFormat="1" applyFont="1" applyFill="1" applyBorder="1" applyAlignment="1">
      <alignment wrapText="1"/>
    </xf>
    <xf numFmtId="0" fontId="17" fillId="0" borderId="23" xfId="1" applyFont="1" applyBorder="1" applyAlignment="1">
      <alignment horizontal="left" vertical="center" wrapText="1" indent="1"/>
    </xf>
    <xf numFmtId="165" fontId="14" fillId="4" borderId="23" xfId="1" applyNumberFormat="1" applyFont="1" applyFill="1" applyBorder="1" applyAlignment="1">
      <alignment wrapText="1"/>
    </xf>
    <xf numFmtId="0" fontId="14" fillId="5" borderId="20" xfId="1" applyFont="1" applyFill="1" applyBorder="1"/>
    <xf numFmtId="0" fontId="15" fillId="0" borderId="20" xfId="1" applyFont="1" applyBorder="1" applyAlignment="1">
      <alignment horizontal="left" vertical="center" wrapText="1" indent="1"/>
    </xf>
    <xf numFmtId="44" fontId="15" fillId="0" borderId="20" xfId="10" applyFont="1" applyBorder="1"/>
    <xf numFmtId="44" fontId="15" fillId="4" borderId="23" xfId="10" applyFont="1" applyFill="1" applyBorder="1"/>
    <xf numFmtId="44" fontId="15" fillId="0" borderId="22" xfId="10" applyFont="1" applyBorder="1"/>
    <xf numFmtId="44" fontId="15" fillId="0" borderId="23" xfId="10" applyFont="1" applyBorder="1"/>
    <xf numFmtId="44" fontId="14" fillId="2" borderId="23" xfId="10" applyFont="1" applyFill="1" applyBorder="1"/>
    <xf numFmtId="44" fontId="15" fillId="5" borderId="24" xfId="10" applyFont="1" applyFill="1" applyBorder="1"/>
    <xf numFmtId="164" fontId="15" fillId="0" borderId="20" xfId="10" applyNumberFormat="1" applyFont="1" applyBorder="1"/>
    <xf numFmtId="164" fontId="15" fillId="0" borderId="19" xfId="10" applyNumberFormat="1" applyFont="1" applyBorder="1"/>
    <xf numFmtId="164" fontId="15" fillId="0" borderId="23" xfId="10" applyNumberFormat="1" applyFont="1" applyBorder="1"/>
    <xf numFmtId="164" fontId="15" fillId="5" borderId="20" xfId="10" applyNumberFormat="1" applyFont="1" applyFill="1" applyBorder="1"/>
    <xf numFmtId="164" fontId="15" fillId="5" borderId="24" xfId="10" applyNumberFormat="1" applyFont="1" applyFill="1" applyBorder="1"/>
    <xf numFmtId="168" fontId="14" fillId="10" borderId="20" xfId="1" applyNumberFormat="1" applyFont="1" applyFill="1" applyBorder="1" applyAlignment="1">
      <alignment horizontal="center" wrapText="1"/>
    </xf>
    <xf numFmtId="168" fontId="14" fillId="10" borderId="23" xfId="1" applyNumberFormat="1" applyFont="1" applyFill="1" applyBorder="1" applyAlignment="1">
      <alignment horizontal="center" wrapText="1"/>
    </xf>
    <xf numFmtId="164" fontId="0" fillId="0" borderId="23" xfId="10" applyNumberFormat="1" applyFont="1" applyBorder="1"/>
    <xf numFmtId="164" fontId="14" fillId="0" borderId="20" xfId="10" applyNumberFormat="1" applyFont="1" applyBorder="1"/>
    <xf numFmtId="0" fontId="17" fillId="0" borderId="20" xfId="2" applyFont="1" applyBorder="1" applyAlignment="1">
      <alignment horizontal="left" vertical="center" wrapText="1"/>
    </xf>
    <xf numFmtId="164" fontId="15" fillId="0" borderId="20" xfId="10" applyNumberFormat="1" applyFont="1" applyBorder="1" applyAlignment="1">
      <alignment horizontal="left" vertical="center"/>
    </xf>
    <xf numFmtId="166" fontId="3" fillId="0" borderId="17" xfId="1" applyNumberFormat="1" applyBorder="1"/>
    <xf numFmtId="166" fontId="3" fillId="0" borderId="19" xfId="9" applyNumberFormat="1" applyFont="1" applyBorder="1"/>
    <xf numFmtId="166" fontId="25" fillId="0" borderId="26" xfId="1" applyNumberFormat="1" applyFont="1" applyBorder="1"/>
    <xf numFmtId="168" fontId="15" fillId="0" borderId="23" xfId="3" applyNumberFormat="1" applyFont="1" applyFill="1" applyBorder="1"/>
    <xf numFmtId="164" fontId="15" fillId="0" borderId="0" xfId="0" applyNumberFormat="1" applyFont="1"/>
    <xf numFmtId="0" fontId="15" fillId="0" borderId="0" xfId="0" applyFont="1" applyFill="1" applyBorder="1"/>
    <xf numFmtId="164" fontId="3" fillId="0" borderId="3" xfId="1" applyNumberFormat="1" applyBorder="1"/>
    <xf numFmtId="164" fontId="3" fillId="0" borderId="5" xfId="1" applyNumberFormat="1" applyBorder="1"/>
    <xf numFmtId="168" fontId="3" fillId="0" borderId="3" xfId="1" applyNumberFormat="1" applyBorder="1"/>
    <xf numFmtId="0" fontId="5" fillId="2" borderId="2" xfId="1" applyFont="1" applyFill="1" applyBorder="1"/>
    <xf numFmtId="0" fontId="3" fillId="0" borderId="3" xfId="1" applyBorder="1"/>
    <xf numFmtId="0" fontId="5" fillId="2" borderId="3" xfId="1" applyFont="1" applyFill="1" applyBorder="1"/>
    <xf numFmtId="0" fontId="3" fillId="0" borderId="6" xfId="1" applyBorder="1"/>
    <xf numFmtId="0" fontId="5" fillId="2" borderId="2" xfId="1" applyFont="1" applyFill="1" applyBorder="1" applyAlignment="1">
      <alignment horizontal="center" wrapText="1"/>
    </xf>
    <xf numFmtId="0" fontId="3" fillId="0" borderId="4" xfId="1" applyBorder="1"/>
    <xf numFmtId="164" fontId="3" fillId="0" borderId="3" xfId="3" applyNumberFormat="1" applyFont="1" applyBorder="1"/>
    <xf numFmtId="164" fontId="5" fillId="2" borderId="3" xfId="3" applyNumberFormat="1" applyFont="1" applyFill="1" applyBorder="1"/>
    <xf numFmtId="164" fontId="3" fillId="0" borderId="5" xfId="3" applyNumberFormat="1" applyFont="1" applyBorder="1"/>
    <xf numFmtId="168" fontId="29" fillId="0" borderId="52" xfId="0" applyNumberFormat="1" applyFont="1" applyBorder="1"/>
    <xf numFmtId="164" fontId="3" fillId="0" borderId="3" xfId="3" applyNumberFormat="1" applyFont="1" applyBorder="1"/>
    <xf numFmtId="164" fontId="15" fillId="5" borderId="20" xfId="10" applyNumberFormat="1" applyFont="1" applyFill="1" applyBorder="1"/>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18" xfId="0" applyFont="1" applyBorder="1" applyAlignment="1">
      <alignment horizontal="left" vertical="center"/>
    </xf>
    <xf numFmtId="0" fontId="11" fillId="0" borderId="7" xfId="1" applyFont="1" applyBorder="1" applyAlignment="1">
      <alignment horizontal="center"/>
    </xf>
    <xf numFmtId="0" fontId="11" fillId="0" borderId="8" xfId="1" applyFont="1" applyBorder="1" applyAlignment="1">
      <alignment horizontal="center"/>
    </xf>
    <xf numFmtId="0" fontId="11" fillId="0" borderId="9" xfId="1" applyFont="1" applyBorder="1" applyAlignment="1">
      <alignment horizontal="center"/>
    </xf>
    <xf numFmtId="0" fontId="12" fillId="0" borderId="10" xfId="2" applyFont="1" applyBorder="1" applyAlignment="1">
      <alignment horizontal="center"/>
    </xf>
    <xf numFmtId="0" fontId="12" fillId="0" borderId="0" xfId="2" applyFont="1" applyAlignment="1">
      <alignment horizontal="center"/>
    </xf>
    <xf numFmtId="0" fontId="13" fillId="0" borderId="0" xfId="2" applyFont="1" applyAlignment="1">
      <alignment horizontal="center"/>
    </xf>
    <xf numFmtId="0" fontId="13" fillId="0" borderId="11" xfId="2" applyFont="1" applyBorder="1" applyAlignment="1">
      <alignment horizontal="center"/>
    </xf>
    <xf numFmtId="0" fontId="11" fillId="0" borderId="15" xfId="1" applyFont="1" applyBorder="1" applyAlignment="1">
      <alignment horizontal="center"/>
    </xf>
    <xf numFmtId="0" fontId="11" fillId="0" borderId="28" xfId="1" applyFont="1" applyBorder="1" applyAlignment="1">
      <alignment horizontal="center"/>
    </xf>
    <xf numFmtId="0" fontId="11" fillId="0" borderId="29" xfId="1" applyFont="1" applyBorder="1" applyAlignment="1">
      <alignment horizontal="center"/>
    </xf>
    <xf numFmtId="0" fontId="15" fillId="0" borderId="19" xfId="2" applyFont="1" applyBorder="1" applyAlignment="1">
      <alignment vertical="center" wrapText="1"/>
    </xf>
    <xf numFmtId="0" fontId="17" fillId="0" borderId="19" xfId="2" applyFont="1" applyBorder="1" applyAlignment="1">
      <alignment vertical="center" wrapText="1"/>
    </xf>
    <xf numFmtId="0" fontId="15" fillId="0" borderId="20" xfId="2" applyFont="1" applyBorder="1" applyAlignment="1">
      <alignment vertical="center" wrapText="1"/>
    </xf>
    <xf numFmtId="0" fontId="14" fillId="7" borderId="30" xfId="1" applyFont="1" applyFill="1" applyBorder="1" applyAlignment="1">
      <alignment horizontal="left" vertical="center" wrapText="1"/>
    </xf>
    <xf numFmtId="0" fontId="14" fillId="7" borderId="21" xfId="1" applyFont="1" applyFill="1" applyBorder="1" applyAlignment="1">
      <alignment horizontal="lef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left" wrapText="1"/>
    </xf>
    <xf numFmtId="0" fontId="15" fillId="0" borderId="0" xfId="2" applyFont="1" applyAlignment="1">
      <alignment horizontal="left" wrapText="1"/>
    </xf>
    <xf numFmtId="0" fontId="17" fillId="0" borderId="19" xfId="0" applyFont="1" applyBorder="1" applyAlignment="1">
      <alignment vertical="center" wrapText="1"/>
    </xf>
    <xf numFmtId="0" fontId="14" fillId="7" borderId="35" xfId="0" applyFont="1" applyFill="1" applyBorder="1" applyAlignment="1">
      <alignment horizontal="left" vertical="center"/>
    </xf>
    <xf numFmtId="0" fontId="14" fillId="7" borderId="36" xfId="0" applyFont="1" applyFill="1" applyBorder="1" applyAlignment="1">
      <alignment horizontal="left" vertical="center"/>
    </xf>
    <xf numFmtId="0" fontId="14" fillId="7" borderId="37" xfId="0" applyFont="1" applyFill="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18" xfId="0" applyFont="1" applyBorder="1" applyAlignment="1">
      <alignment horizontal="left" vertical="center"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0" borderId="18" xfId="2" applyFont="1" applyBorder="1" applyAlignment="1">
      <alignment horizontal="left" vertical="center" wrapText="1"/>
    </xf>
    <xf numFmtId="0" fontId="15" fillId="0" borderId="25" xfId="2" applyFont="1" applyBorder="1" applyAlignment="1">
      <alignment horizontal="left" vertical="center" wrapText="1"/>
    </xf>
    <xf numFmtId="0" fontId="15" fillId="0" borderId="26" xfId="2" applyFont="1" applyBorder="1" applyAlignment="1">
      <alignment horizontal="left" vertical="center" wrapText="1"/>
    </xf>
    <xf numFmtId="0" fontId="15" fillId="0" borderId="18" xfId="2" applyFont="1" applyBorder="1" applyAlignment="1">
      <alignment horizontal="left" vertical="center" wrapText="1"/>
    </xf>
    <xf numFmtId="0" fontId="15" fillId="0" borderId="25"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18" xfId="0" applyFont="1" applyBorder="1" applyAlignment="1">
      <alignment horizontal="left" vertical="center" wrapText="1"/>
    </xf>
    <xf numFmtId="0" fontId="4" fillId="0" borderId="7"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7" fillId="0" borderId="10" xfId="2" applyFont="1" applyBorder="1" applyAlignment="1">
      <alignment horizontal="center"/>
    </xf>
    <xf numFmtId="0" fontId="7" fillId="0" borderId="0" xfId="2" applyFont="1" applyAlignment="1">
      <alignment horizontal="center"/>
    </xf>
    <xf numFmtId="0" fontId="8" fillId="0" borderId="0" xfId="2" applyFont="1" applyAlignment="1">
      <alignment horizontal="center"/>
    </xf>
    <xf numFmtId="0" fontId="8" fillId="0" borderId="11" xfId="2" applyFont="1" applyBorder="1" applyAlignment="1">
      <alignment horizontal="center"/>
    </xf>
    <xf numFmtId="0" fontId="4" fillId="0" borderId="12" xfId="1" applyFont="1" applyBorder="1" applyAlignment="1">
      <alignment horizontal="center"/>
    </xf>
    <xf numFmtId="0" fontId="4" fillId="0" borderId="1" xfId="1" applyFont="1" applyBorder="1" applyAlignment="1">
      <alignment horizontal="center"/>
    </xf>
    <xf numFmtId="0" fontId="4" fillId="0" borderId="13" xfId="1" applyFont="1" applyBorder="1" applyAlignment="1">
      <alignment horizontal="center"/>
    </xf>
    <xf numFmtId="0" fontId="4" fillId="0" borderId="7" xfId="1" applyFont="1" applyBorder="1" applyAlignment="1">
      <alignment horizontal="center" wrapText="1"/>
    </xf>
    <xf numFmtId="0" fontId="4" fillId="0" borderId="14" xfId="1" applyFont="1" applyBorder="1" applyAlignment="1">
      <alignment horizontal="center" wrapText="1"/>
    </xf>
    <xf numFmtId="0" fontId="7" fillId="0" borderId="17" xfId="2" applyFont="1" applyBorder="1" applyAlignment="1">
      <alignment horizontal="center"/>
    </xf>
    <xf numFmtId="0" fontId="7" fillId="0" borderId="18" xfId="2"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4" fillId="0" borderId="45" xfId="1" applyFont="1" applyBorder="1" applyAlignment="1">
      <alignment horizontal="center"/>
    </xf>
    <xf numFmtId="0" fontId="7" fillId="0" borderId="11" xfId="2" applyFont="1" applyBorder="1" applyAlignment="1">
      <alignment horizontal="center"/>
    </xf>
    <xf numFmtId="0" fontId="4" fillId="0" borderId="42" xfId="1" applyFont="1" applyBorder="1" applyAlignment="1">
      <alignment horizontal="center" wrapText="1"/>
    </xf>
    <xf numFmtId="0" fontId="4" fillId="0" borderId="43" xfId="1" applyFont="1" applyBorder="1" applyAlignment="1">
      <alignment horizontal="center" wrapText="1"/>
    </xf>
    <xf numFmtId="0" fontId="4" fillId="0" borderId="44" xfId="1" applyFont="1" applyBorder="1" applyAlignment="1">
      <alignment horizontal="center" wrapText="1"/>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6" borderId="37" xfId="1" applyFont="1" applyFill="1" applyBorder="1" applyAlignment="1">
      <alignment horizontal="center"/>
    </xf>
    <xf numFmtId="166" fontId="3" fillId="0" borderId="17" xfId="7" applyNumberFormat="1" applyFont="1" applyBorder="1" applyAlignment="1">
      <alignment horizontal="center"/>
    </xf>
    <xf numFmtId="166" fontId="3" fillId="0" borderId="41" xfId="7" applyNumberFormat="1" applyFont="1" applyBorder="1" applyAlignment="1">
      <alignment horizontal="center"/>
    </xf>
    <xf numFmtId="0" fontId="5" fillId="2" borderId="38" xfId="1" applyFont="1" applyFill="1" applyBorder="1" applyAlignment="1">
      <alignment horizontal="center" wrapText="1"/>
    </xf>
    <xf numFmtId="0" fontId="5" fillId="2" borderId="45" xfId="1" applyFont="1" applyFill="1" applyBorder="1" applyAlignment="1">
      <alignment horizontal="center" wrapText="1"/>
    </xf>
    <xf numFmtId="166" fontId="3" fillId="0" borderId="7" xfId="7" applyNumberFormat="1" applyFont="1" applyBorder="1" applyAlignment="1">
      <alignment horizontal="center"/>
    </xf>
    <xf numFmtId="166" fontId="3" fillId="0" borderId="9" xfId="7" applyNumberFormat="1" applyFont="1" applyBorder="1" applyAlignment="1">
      <alignment horizontal="center"/>
    </xf>
    <xf numFmtId="0" fontId="7" fillId="0" borderId="38" xfId="2" applyFont="1" applyBorder="1" applyAlignment="1">
      <alignment horizontal="center"/>
    </xf>
    <xf numFmtId="0" fontId="7" fillId="0" borderId="39" xfId="2" applyFont="1" applyBorder="1" applyAlignment="1">
      <alignment horizontal="center"/>
    </xf>
    <xf numFmtId="0" fontId="7" fillId="0" borderId="45" xfId="2" applyFont="1" applyBorder="1" applyAlignment="1">
      <alignment horizontal="center"/>
    </xf>
    <xf numFmtId="166" fontId="3" fillId="0" borderId="15" xfId="1" applyNumberFormat="1" applyBorder="1" applyAlignment="1">
      <alignment horizontal="center" wrapText="1"/>
    </xf>
    <xf numFmtId="166" fontId="3" fillId="0" borderId="29" xfId="1" applyNumberFormat="1" applyBorder="1" applyAlignment="1">
      <alignment horizontal="center" wrapText="1"/>
    </xf>
    <xf numFmtId="166" fontId="3" fillId="0" borderId="15" xfId="7" applyNumberFormat="1" applyFont="1" applyBorder="1" applyAlignment="1">
      <alignment horizontal="center"/>
    </xf>
    <xf numFmtId="166" fontId="3" fillId="0" borderId="29" xfId="7" applyNumberFormat="1" applyFont="1" applyBorder="1" applyAlignment="1">
      <alignment horizontal="center"/>
    </xf>
    <xf numFmtId="0" fontId="5" fillId="2" borderId="7" xfId="1" applyFont="1" applyFill="1" applyBorder="1" applyAlignment="1">
      <alignment horizontal="center"/>
    </xf>
    <xf numFmtId="0" fontId="5" fillId="2" borderId="9" xfId="1" applyFont="1" applyFill="1" applyBorder="1" applyAlignment="1">
      <alignment horizontal="center"/>
    </xf>
  </cellXfs>
  <cellStyles count="16">
    <cellStyle name="Comma" xfId="7" builtinId="3"/>
    <cellStyle name="Comma 2" xfId="9" xr:uid="{79C00675-D633-4DED-94D0-9D9748948F8B}"/>
    <cellStyle name="Currency" xfId="10" builtinId="4"/>
    <cellStyle name="Currency 2" xfId="3" xr:uid="{259A4C4C-1A48-40A7-B338-FF7821FE097B}"/>
    <cellStyle name="Normal" xfId="0" builtinId="0"/>
    <cellStyle name="Normal 10 2 2 2" xfId="11" xr:uid="{F1E6F674-3E71-4290-AD21-5F3F0662BCFE}"/>
    <cellStyle name="Normal 135" xfId="5" xr:uid="{D56F1ED8-993C-46CA-8B5C-821277F79110}"/>
    <cellStyle name="Normal 14" xfId="2" xr:uid="{64DCE539-10DF-431A-B147-46504F32C022}"/>
    <cellStyle name="Normal 2" xfId="12" xr:uid="{0CF11103-CA41-42B0-A05B-BC38EE8048FA}"/>
    <cellStyle name="Normal 2 2" xfId="13" xr:uid="{84BC7470-5C0A-4DAD-9EF2-02CCCA658155}"/>
    <cellStyle name="Normal 2 2 2" xfId="1" xr:uid="{928CA17F-D57C-402B-9434-20FA9B329E5F}"/>
    <cellStyle name="Normal 2 2 2 2" xfId="6" xr:uid="{9772965C-75B0-48F7-B32F-49D7AC486914}"/>
    <cellStyle name="Normal 2 2 3" xfId="15" xr:uid="{5A1C57B4-83B4-4B19-BDE4-CE76B27FF4ED}"/>
    <cellStyle name="Normal 2 3" xfId="14" xr:uid="{2A8C6302-5EBD-4C3C-B2C3-EC5E3D85ECA5}"/>
    <cellStyle name="Percent" xfId="8" builtinId="5"/>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persons/person.xml><?xml version="1.0" encoding="utf-8"?>
<personList xmlns="http://schemas.microsoft.com/office/spreadsheetml/2018/threadedcomments" xmlns:x="http://schemas.openxmlformats.org/spreadsheetml/2006/main">
  <person displayName="Salavitch, Mark" id="{FB396F19-EA98-4784-AD74-B31EF0275F5F}" userId="S::MUS8@pge.com::cdb16564-39b5-47f8-a746-d04174f1ff52" providerId="AD"/>
  <person displayName="Hanson, Tiffany" id="{E2281865-A3CA-47CF-9AA1-D278BD2E3A83}" userId="S::TPHB@pge.com::40d1383c-0ede-476a-b76e-c08df36bbd79" providerId="AD"/>
  <person displayName="Lerhaupt, Sarah" id="{6C0D1CC3-E2E5-4D2E-842B-C716991ACD06}" userId="S::Sarah.Lerhaupt@cpuc.ca.gov::df1d1534-6498-4922-9606-573f767d5e6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2-08T18:12:15.24" personId="{6C0D1CC3-E2E5-4D2E-842B-C716991ACD06}" id="{BFD65DE4-E520-4CE0-8507-94420C4A72F0}">
    <text>Should Match The Previous Reprot</text>
  </threadedComment>
  <threadedComment ref="D6" dT="2023-12-08T18:12:56.00" personId="{6C0D1CC3-E2E5-4D2E-842B-C716991ACD06}" id="{912B3040-CE61-4B66-8A20-89F2535E969F}">
    <text>Value should equal Cell C25</text>
  </threadedComment>
  <threadedComment ref="C25" dT="2023-12-08T18:11:20.18" personId="{6C0D1CC3-E2E5-4D2E-842B-C716991ACD06}" id="{6512C98D-A4C7-4866-AEF8-253E46F47D6F}">
    <text>This cell has a formula and will automatically populate when the values are added</text>
  </threadedComment>
  <threadedComment ref="D25" dT="2023-12-08T18:14:58.13" personId="{6C0D1CC3-E2E5-4D2E-842B-C716991ACD06}" id="{B3E2F3A1-DC9D-407D-A246-AA50A7E734DB}">
    <text>This cell has a formula and will automatically populate when the values are added</text>
  </threadedComment>
  <threadedComment ref="C26" dT="2023-12-08T18:11:26.08" personId="{6C0D1CC3-E2E5-4D2E-842B-C716991ACD06}" id="{9924CA81-0F73-4D08-A7C8-820822B75777}">
    <text>This cell has a formula and will automatically populate when the values are added</text>
  </threadedComment>
  <threadedComment ref="D26" dT="2023-12-08T18:15:01.64" personId="{6C0D1CC3-E2E5-4D2E-842B-C716991ACD06}" id="{0267A73A-06F6-46C0-BFB3-AAA73B137F46}">
    <text>This cell has a formula and will automatically populate when the values are added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3-12-08T18:12:15.24" personId="{6C0D1CC3-E2E5-4D2E-842B-C716991ACD06}" id="{7258C664-909E-46C8-B96A-A3C96BB3E0C0}">
    <text>Should Match The Previous Reprot</text>
  </threadedComment>
  <threadedComment ref="D6" dT="2023-12-08T18:12:56.00" personId="{6C0D1CC3-E2E5-4D2E-842B-C716991ACD06}" id="{F81868B4-CED0-4CEF-B932-A2183E835C08}">
    <text>Value should equal Cell C25</text>
  </threadedComment>
  <threadedComment ref="E15" dT="2024-01-13T01:26:19.95" personId="{FB396F19-EA98-4784-AD74-B31EF0275F5F}" id="{55DB47E4-8B8F-4095-8F08-AA2DFC2E06B3}">
    <text>Internal PG&amp;E Regulatory hourly charges are billed under Program Mgmt Support</text>
  </threadedComment>
  <threadedComment ref="C25" dT="2023-12-08T18:11:20.18" personId="{6C0D1CC3-E2E5-4D2E-842B-C716991ACD06}" id="{3819575C-6D5F-4B6F-A7AE-4BD850DDE8F5}">
    <text>This cell has a formula and will automatically populate when the values are added</text>
  </threadedComment>
  <threadedComment ref="D25" dT="2023-12-08T18:14:58.13" personId="{6C0D1CC3-E2E5-4D2E-842B-C716991ACD06}" id="{F8A31452-79E3-491B-AAC8-5953EE0697F0}">
    <text>This cell has a formula and will automatically populate when the values are added</text>
  </threadedComment>
  <threadedComment ref="C26" dT="2023-12-08T18:11:26.08" personId="{6C0D1CC3-E2E5-4D2E-842B-C716991ACD06}" id="{E651C46D-E0F1-437F-BF5D-CE31AAF5AB27}">
    <text>This cell has a formula and will automatically populate when the values are added</text>
  </threadedComment>
  <threadedComment ref="D26" dT="2023-12-08T18:15:01.64" personId="{6C0D1CC3-E2E5-4D2E-842B-C716991ACD06}" id="{9B76459B-0ABA-4672-B2B6-2AD7AA095304}">
    <text>This cell has a formula and will automatically populate when the values are added</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3-12-08T18:12:15.24" personId="{6C0D1CC3-E2E5-4D2E-842B-C716991ACD06}" id="{6D0437F8-7A0F-4AB5-BF97-0B68406A325B}">
    <text>Should Match The Previous Reprot</text>
  </threadedComment>
  <threadedComment ref="D6" dT="2023-12-08T18:12:56.00" personId="{6C0D1CC3-E2E5-4D2E-842B-C716991ACD06}" id="{EA2721F8-9C82-4B6A-865D-AE1485CD5753}">
    <text>Value should equal Cell C25</text>
  </threadedComment>
  <threadedComment ref="C25" dT="2023-12-08T18:11:20.18" personId="{6C0D1CC3-E2E5-4D2E-842B-C716991ACD06}" id="{D4E4D397-C8E7-4AD4-9718-823E57C892F5}">
    <text>This cell has a formula and will automatically populate when the values are added</text>
  </threadedComment>
  <threadedComment ref="D25" dT="2023-12-08T18:14:58.13" personId="{6C0D1CC3-E2E5-4D2E-842B-C716991ACD06}" id="{9442BEE5-A21A-43A8-A510-B2999DFBB0FC}">
    <text>This cell has a formula and will automatically populate when the values are added</text>
  </threadedComment>
  <threadedComment ref="C26" dT="2023-12-08T18:11:26.08" personId="{6C0D1CC3-E2E5-4D2E-842B-C716991ACD06}" id="{8980D54D-4445-4AEE-BCB2-E6692670FBF5}">
    <text>This cell has a formula and will automatically populate when the values are added</text>
  </threadedComment>
  <threadedComment ref="D26" dT="2023-12-08T18:15:01.64" personId="{6C0D1CC3-E2E5-4D2E-842B-C716991ACD06}" id="{695B51A3-269A-4855-9998-1FED063886AB}">
    <text>This cell has a formula and will automatically populate when the values are added</text>
  </threadedComment>
</ThreadedComments>
</file>

<file path=xl/threadedComments/threadedComment4.xml><?xml version="1.0" encoding="utf-8"?>
<ThreadedComments xmlns="http://schemas.microsoft.com/office/spreadsheetml/2018/threadedcomments" xmlns:x="http://schemas.openxmlformats.org/spreadsheetml/2006/main">
  <threadedComment ref="C6" dT="2023-12-08T18:12:15.24" personId="{6C0D1CC3-E2E5-4D2E-842B-C716991ACD06}" id="{385D14D7-E227-4DC8-9F46-8C840F534E0F}">
    <text>Should Match The Previous Reprot</text>
  </threadedComment>
  <threadedComment ref="D6" dT="2023-12-08T18:12:56.00" personId="{6C0D1CC3-E2E5-4D2E-842B-C716991ACD06}" id="{F18C3DB3-EBC9-4855-B066-C8310B9508BF}">
    <text>Value should equal Cell C25</text>
  </threadedComment>
  <threadedComment ref="C25" dT="2023-12-08T18:11:20.18" personId="{6C0D1CC3-E2E5-4D2E-842B-C716991ACD06}" id="{FD70A270-EAD8-4AD9-B681-FCCD6CDD8F38}">
    <text>This cell has a formula and will automatically populate when the values are added</text>
  </threadedComment>
  <threadedComment ref="D25" dT="2023-12-08T18:14:58.13" personId="{6C0D1CC3-E2E5-4D2E-842B-C716991ACD06}" id="{E4F10DEC-F472-4D4F-A94F-DE04C119E200}">
    <text>This cell has a formula and will automatically populate when the values are added</text>
  </threadedComment>
  <threadedComment ref="C26" dT="2023-12-08T18:11:26.08" personId="{6C0D1CC3-E2E5-4D2E-842B-C716991ACD06}" id="{C315748C-A338-4729-98BC-2DE2725F5F1B}">
    <text>This cell has a formula and will automatically populate when the values are added</text>
  </threadedComment>
  <threadedComment ref="D26" dT="2023-12-08T18:15:01.64" personId="{6C0D1CC3-E2E5-4D2E-842B-C716991ACD06}" id="{F4A42FD4-8A4F-49E7-871D-9E3F2D57FC43}">
    <text>This cell has a formula and will automatically populate when the values are added</text>
  </threadedComment>
</ThreadedComments>
</file>

<file path=xl/threadedComments/threadedComment5.xml><?xml version="1.0" encoding="utf-8"?>
<ThreadedComments xmlns="http://schemas.microsoft.com/office/spreadsheetml/2018/threadedcomments" xmlns:x="http://schemas.openxmlformats.org/spreadsheetml/2006/main">
  <threadedComment ref="C6" dT="2023-12-08T18:12:15.24" personId="{6C0D1CC3-E2E5-4D2E-842B-C716991ACD06}" id="{8CB72007-56B4-4475-A9BA-0A08150255E8}">
    <text>Should Match The Previous Reprot</text>
  </threadedComment>
  <threadedComment ref="D6" dT="2023-12-08T18:12:56.00" personId="{6C0D1CC3-E2E5-4D2E-842B-C716991ACD06}" id="{9F2AE3D7-9491-4592-BCF7-94EFFA850841}">
    <text>Value should equal Cell C25</text>
  </threadedComment>
  <threadedComment ref="C25" dT="2023-12-08T18:11:20.18" personId="{6C0D1CC3-E2E5-4D2E-842B-C716991ACD06}" id="{F29AA802-302D-4E43-845D-120B2B73E1D8}">
    <text>This cell has a formula and will automatically populate when the values are added</text>
  </threadedComment>
  <threadedComment ref="D25" dT="2023-12-08T18:14:58.13" personId="{6C0D1CC3-E2E5-4D2E-842B-C716991ACD06}" id="{8D1673E5-7ACB-43D0-93D1-D217A704FFE9}">
    <text>This cell has a formula and will automatically populate when the values are added</text>
  </threadedComment>
  <threadedComment ref="C26" dT="2023-12-08T18:11:26.08" personId="{6C0D1CC3-E2E5-4D2E-842B-C716991ACD06}" id="{25084297-BC3A-48A4-90EA-B379D8E893CE}">
    <text>This cell has a formula and will automatically populate when the values are added</text>
  </threadedComment>
  <threadedComment ref="D26" dT="2023-12-08T18:15:01.64" personId="{6C0D1CC3-E2E5-4D2E-842B-C716991ACD06}" id="{C15DE963-C2E3-4D8D-881D-4E8AD0B2C17D}">
    <text>This cell has a formula and will automatically populate when the values are added</text>
  </threadedComment>
</ThreadedComments>
</file>

<file path=xl/threadedComments/threadedComment6.xml><?xml version="1.0" encoding="utf-8"?>
<ThreadedComments xmlns="http://schemas.microsoft.com/office/spreadsheetml/2018/threadedcomments" xmlns:x="http://schemas.openxmlformats.org/spreadsheetml/2006/main">
  <threadedComment ref="C6" dT="2023-12-08T18:12:15.24" personId="{6C0D1CC3-E2E5-4D2E-842B-C716991ACD06}" id="{895F0D0C-DF4D-4A05-801E-0EA6EEDAB66A}">
    <text>Should Match The Previous Reprot</text>
  </threadedComment>
  <threadedComment ref="D6" dT="2023-12-08T18:12:56.00" personId="{6C0D1CC3-E2E5-4D2E-842B-C716991ACD06}" id="{143405EA-711B-4F3A-9575-D65AA03784B1}">
    <text>Value should equal Cell C25</text>
  </threadedComment>
  <threadedComment ref="C25" dT="2023-12-08T18:11:20.18" personId="{6C0D1CC3-E2E5-4D2E-842B-C716991ACD06}" id="{EF3EC255-D4FE-45F3-8B20-A2AFA86A5E3C}">
    <text>This cell has a formula and will automatically populate when the values are added</text>
  </threadedComment>
  <threadedComment ref="D25" dT="2023-12-08T18:14:58.13" personId="{6C0D1CC3-E2E5-4D2E-842B-C716991ACD06}" id="{A5BB37B1-ECEE-4C0A-A321-2E485BB5E2CB}">
    <text>This cell has a formula and will automatically populate when the values are added</text>
  </threadedComment>
  <threadedComment ref="C26" dT="2023-12-08T18:11:26.08" personId="{6C0D1CC3-E2E5-4D2E-842B-C716991ACD06}" id="{799ADBD6-920F-47FD-8477-77A63AE06C91}">
    <text>This cell has a formula and will automatically populate when the values are added</text>
  </threadedComment>
  <threadedComment ref="D26" dT="2023-12-08T18:15:01.64" personId="{6C0D1CC3-E2E5-4D2E-842B-C716991ACD06}" id="{1B7384B3-D70B-4DB3-9486-5AB8ECBE574B}">
    <text>This cell has a formula and will automatically populate when the values are added</text>
  </threadedComment>
</ThreadedComments>
</file>

<file path=xl/threadedComments/threadedComment7.xml><?xml version="1.0" encoding="utf-8"?>
<ThreadedComments xmlns="http://schemas.microsoft.com/office/spreadsheetml/2018/threadedcomments" xmlns:x="http://schemas.openxmlformats.org/spreadsheetml/2006/main">
  <threadedComment ref="B3" dT="2023-12-08T21:30:11.31" personId="{6C0D1CC3-E2E5-4D2E-842B-C716991ACD06}" id="{E5301BE0-5E07-4E09-9330-67039D893367}">
    <text>This is a joint table</text>
  </threadedComment>
  <threadedComment ref="D7" dT="2023-11-03T18:48:22.20" personId="{E2281865-A3CA-47CF-9AA1-D278BD2E3A83}" id="{E8FB5B72-55F6-4894-944C-482C36226550}">
    <text>EM&amp;V expenditures from past 6 months</text>
  </threadedComment>
  <threadedComment ref="E7" dT="2023-11-03T18:48:22.20" personId="{E2281865-A3CA-47CF-9AA1-D278BD2E3A83}" id="{D505D0EF-3FEA-4BA2-9050-E9465D6DB255}">
    <text>EM&amp;V funds received from co-fund from past 6 months (SDG&amp;E only)</text>
  </threadedComment>
  <threadedComment ref="I7" dT="2023-11-28T00:04:54.33" personId="{6C0D1CC3-E2E5-4D2E-842B-C716991ACD06}" id="{1ED039BC-7F75-49FC-BDDA-89A7A5566AA4}">
    <text>Only completed by SDG&amp;E</text>
  </threadedComment>
  <threadedComment ref="J7" dT="2023-11-27T23:57:24.96" personId="{6C0D1CC3-E2E5-4D2E-842B-C716991ACD06}" id="{F0E57D61-C187-40E8-B441-4C3AD0909270}">
    <text>This column will auto populate using data from Table 4 and Table 7</text>
  </threadedComment>
  <threadedComment ref="C8" dT="2023-12-08T21:31:51.68" personId="{6C0D1CC3-E2E5-4D2E-842B-C716991ACD06}" id="{C5CDEDD0-02B6-4FB1-9597-1AC13D45FF47}">
    <text xml:space="preserve">Sample data showing a scenario where $1000 was spent on EMV during the reporting period, and $500 of that $1000 was sent from PG&amp;E to SDG&amp;E. </text>
  </threadedComment>
  <threadedComment ref="C8" dT="2023-12-08T21:32:16.90" personId="{6C0D1CC3-E2E5-4D2E-842B-C716991ACD06}" id="{EE1D13DB-3125-4AA2-A0FE-531B2A4DF32D}" parentId="{C5CDEDD0-02B6-4FB1-9597-1AC13D45FF47}">
    <text xml:space="preserve">All Blue Text here is sample data </text>
  </threadedComment>
  <threadedComment ref="J8" dT="2023-12-08T21:30:02.71" personId="{6C0D1CC3-E2E5-4D2E-842B-C716991ACD06}" id="{6B2C5ADE-BA92-4533-83FC-1DFA4337DB60}">
    <text>These cells have formulas and will populate automatically</text>
  </threadedComment>
  <threadedComment ref="G23" dT="2023-11-27T23:50:48.99" personId="{6C0D1CC3-E2E5-4D2E-842B-C716991ACD06}" id="{7DD9BB34-7F5A-4645-966D-90E19E1ED0A2}">
    <text xml:space="preserve">IOUs will add to this table as needed </text>
  </threadedComment>
  <threadedComment ref="C57" dT="2024-01-10T20:05:08.69" personId="{6C0D1CC3-E2E5-4D2E-842B-C716991ACD06}" id="{C383256F-C165-44C8-82B9-105346AF2A2A}">
    <text>Update Funding Agreement As Correct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M59"/>
  <sheetViews>
    <sheetView topLeftCell="A23" zoomScaleNormal="100" workbookViewId="0">
      <selection activeCell="A23" sqref="A1:XFD1048576"/>
    </sheetView>
  </sheetViews>
  <sheetFormatPr defaultRowHeight="13.2" x14ac:dyDescent="0.25"/>
  <cols>
    <col min="1" max="1" width="4.109375" customWidth="1"/>
    <col min="2" max="2" width="79.33203125" style="8" customWidth="1"/>
    <col min="3" max="4" width="31.6640625" customWidth="1"/>
    <col min="5" max="5" width="27.88671875" customWidth="1"/>
    <col min="6" max="6" width="15" customWidth="1"/>
    <col min="7" max="12" width="9.33203125" customWidth="1"/>
  </cols>
  <sheetData>
    <row r="1" spans="2:11" ht="17.399999999999999" x14ac:dyDescent="0.3">
      <c r="B1" s="441" t="s">
        <v>0</v>
      </c>
      <c r="C1" s="442"/>
      <c r="D1" s="442"/>
      <c r="E1" s="443"/>
    </row>
    <row r="2" spans="2:11" ht="17.399999999999999" x14ac:dyDescent="0.3">
      <c r="B2" s="444" t="s">
        <v>1</v>
      </c>
      <c r="C2" s="445"/>
      <c r="D2" s="446"/>
      <c r="E2" s="447"/>
    </row>
    <row r="3" spans="2:11" ht="18" thickBot="1" x14ac:dyDescent="0.35">
      <c r="B3" s="448" t="s">
        <v>38</v>
      </c>
      <c r="C3" s="449"/>
      <c r="D3" s="449"/>
      <c r="E3" s="450"/>
    </row>
    <row r="4" spans="2:11" ht="37.200000000000003" customHeight="1" x14ac:dyDescent="0.25">
      <c r="B4" s="10"/>
      <c r="C4" s="11" t="s">
        <v>44</v>
      </c>
      <c r="D4" s="11" t="s">
        <v>45</v>
      </c>
      <c r="E4" s="11" t="s">
        <v>46</v>
      </c>
      <c r="F4" s="12"/>
      <c r="G4" s="12"/>
      <c r="H4" s="12"/>
      <c r="I4" s="12"/>
      <c r="J4" s="12"/>
      <c r="K4" s="12"/>
    </row>
    <row r="5" spans="2:11" ht="26.7" customHeight="1" thickBot="1" x14ac:dyDescent="0.3">
      <c r="B5" s="13" t="s">
        <v>2</v>
      </c>
      <c r="C5" s="14"/>
      <c r="D5" s="15"/>
      <c r="E5" s="14"/>
      <c r="F5" s="12"/>
      <c r="G5" s="12"/>
      <c r="H5" s="12"/>
      <c r="I5" s="12"/>
      <c r="J5" s="12"/>
      <c r="K5" s="12"/>
    </row>
    <row r="6" spans="2:11" ht="37.200000000000003" customHeight="1" x14ac:dyDescent="0.25">
      <c r="B6" s="16" t="s">
        <v>26</v>
      </c>
      <c r="C6" s="17"/>
      <c r="D6" s="18"/>
      <c r="E6" s="19"/>
      <c r="F6" s="12"/>
      <c r="G6" s="12"/>
      <c r="H6" s="12"/>
      <c r="I6" s="12"/>
      <c r="J6" s="12"/>
      <c r="K6" s="12"/>
    </row>
    <row r="7" spans="2:11" ht="37.200000000000003" customHeight="1" x14ac:dyDescent="0.25">
      <c r="B7" s="20" t="s">
        <v>54</v>
      </c>
      <c r="C7" s="21"/>
      <c r="D7" s="22"/>
      <c r="E7" s="23"/>
      <c r="F7" s="12"/>
      <c r="G7" s="12"/>
      <c r="H7" s="12"/>
      <c r="I7" s="12"/>
      <c r="J7" s="12"/>
      <c r="K7" s="12"/>
    </row>
    <row r="8" spans="2:11" ht="26.7" customHeight="1" thickBot="1" x14ac:dyDescent="0.3">
      <c r="B8" s="24" t="s">
        <v>25</v>
      </c>
      <c r="C8" s="25"/>
      <c r="D8" s="26"/>
      <c r="E8" s="14"/>
      <c r="F8" s="12"/>
      <c r="G8" s="12"/>
      <c r="H8" s="12"/>
      <c r="I8" s="12"/>
      <c r="J8" s="12"/>
      <c r="K8" s="12"/>
    </row>
    <row r="9" spans="2:11" ht="37.200000000000003" customHeight="1" x14ac:dyDescent="0.25">
      <c r="B9" s="27" t="s">
        <v>52</v>
      </c>
      <c r="C9" s="28"/>
      <c r="D9" s="29"/>
      <c r="E9" s="64"/>
      <c r="F9" s="12"/>
      <c r="G9" s="12"/>
      <c r="H9" s="12"/>
      <c r="I9" s="12"/>
      <c r="J9" s="12"/>
      <c r="K9" s="12"/>
    </row>
    <row r="10" spans="2:11" ht="37.200000000000003" customHeight="1" x14ac:dyDescent="0.25">
      <c r="B10" s="66" t="s">
        <v>53</v>
      </c>
      <c r="C10" s="17"/>
      <c r="D10" s="18"/>
      <c r="E10" s="64"/>
      <c r="F10" s="12"/>
      <c r="G10" s="12"/>
      <c r="H10" s="12"/>
      <c r="I10" s="12"/>
      <c r="J10" s="12"/>
      <c r="K10" s="12"/>
    </row>
    <row r="11" spans="2:11" ht="37.200000000000003" customHeight="1" x14ac:dyDescent="0.25">
      <c r="B11" s="30" t="s">
        <v>30</v>
      </c>
      <c r="C11" s="21"/>
      <c r="D11" s="22"/>
      <c r="E11" s="23"/>
      <c r="F11" s="12"/>
      <c r="G11" s="12"/>
      <c r="H11" s="12"/>
      <c r="I11" s="12"/>
      <c r="J11" s="12"/>
      <c r="K11" s="12"/>
    </row>
    <row r="12" spans="2:11" ht="37.200000000000003" customHeight="1" thickBot="1" x14ac:dyDescent="0.3">
      <c r="B12" s="31" t="s">
        <v>31</v>
      </c>
      <c r="C12" s="32"/>
      <c r="D12" s="33"/>
      <c r="E12" s="14"/>
      <c r="F12" s="12"/>
      <c r="G12" s="12"/>
      <c r="H12" s="12"/>
      <c r="I12" s="12"/>
      <c r="J12" s="12"/>
      <c r="K12" s="12"/>
    </row>
    <row r="13" spans="2:11" ht="37.200000000000003" customHeight="1" x14ac:dyDescent="0.25">
      <c r="B13" s="34" t="s">
        <v>23</v>
      </c>
      <c r="C13" s="17"/>
      <c r="D13" s="18"/>
      <c r="E13" s="19"/>
      <c r="F13" s="12"/>
      <c r="G13" s="12"/>
      <c r="H13" s="12"/>
      <c r="I13" s="12"/>
      <c r="J13" s="12"/>
      <c r="K13" s="12"/>
    </row>
    <row r="14" spans="2:11" ht="26.7" customHeight="1" thickBot="1" x14ac:dyDescent="0.3">
      <c r="B14" s="13" t="s">
        <v>3</v>
      </c>
      <c r="C14" s="14"/>
      <c r="D14" s="15"/>
      <c r="E14" s="14"/>
      <c r="F14" s="12"/>
      <c r="G14" s="12"/>
      <c r="H14" s="12"/>
      <c r="I14" s="12"/>
      <c r="J14" s="12"/>
      <c r="K14" s="12"/>
    </row>
    <row r="15" spans="2:11" ht="37.200000000000003" customHeight="1" x14ac:dyDescent="0.25">
      <c r="B15" s="16" t="s">
        <v>4</v>
      </c>
      <c r="C15" s="35"/>
      <c r="D15" s="36"/>
      <c r="E15" s="64"/>
      <c r="F15" s="12"/>
      <c r="G15" s="12"/>
      <c r="H15" s="12"/>
      <c r="I15" s="12"/>
      <c r="J15" s="12"/>
      <c r="K15" s="12"/>
    </row>
    <row r="16" spans="2:11" ht="37.200000000000003" customHeight="1" x14ac:dyDescent="0.25">
      <c r="B16" s="30" t="s">
        <v>5</v>
      </c>
      <c r="C16" s="37"/>
      <c r="D16" s="38"/>
      <c r="E16" s="64"/>
      <c r="F16" s="12"/>
      <c r="G16" s="12"/>
      <c r="H16" s="12"/>
      <c r="I16" s="12"/>
      <c r="J16" s="12"/>
      <c r="K16" s="12"/>
    </row>
    <row r="17" spans="2:13" ht="37.200000000000003" customHeight="1" thickBot="1" x14ac:dyDescent="0.3">
      <c r="B17" s="31" t="s">
        <v>6</v>
      </c>
      <c r="C17" s="39"/>
      <c r="D17" s="40"/>
      <c r="E17" s="128"/>
      <c r="F17" s="12"/>
      <c r="G17" s="12"/>
      <c r="H17" s="12"/>
      <c r="I17" s="12"/>
      <c r="J17" s="12"/>
      <c r="K17" s="12"/>
    </row>
    <row r="18" spans="2:13" ht="37.200000000000003" customHeight="1" x14ac:dyDescent="0.25">
      <c r="B18" s="41" t="s">
        <v>24</v>
      </c>
      <c r="C18" s="42"/>
      <c r="D18" s="36"/>
      <c r="E18" s="64"/>
      <c r="F18" s="12"/>
      <c r="G18" s="12"/>
      <c r="H18" s="12"/>
      <c r="I18" s="12"/>
      <c r="J18" s="12"/>
      <c r="K18" s="12"/>
    </row>
    <row r="19" spans="2:13" ht="26.7" customHeight="1" thickBot="1" x14ac:dyDescent="0.3">
      <c r="B19" s="13" t="s">
        <v>27</v>
      </c>
      <c r="C19" s="14"/>
      <c r="D19" s="15"/>
      <c r="E19" s="15"/>
      <c r="F19" s="12"/>
      <c r="G19" s="12"/>
      <c r="H19" s="12"/>
      <c r="I19" s="12"/>
      <c r="J19" s="12"/>
      <c r="K19" s="12"/>
    </row>
    <row r="20" spans="2:13" ht="37.200000000000003" customHeight="1" x14ac:dyDescent="0.25">
      <c r="B20" s="43" t="s">
        <v>32</v>
      </c>
      <c r="C20" s="35"/>
      <c r="D20" s="35"/>
      <c r="E20" s="44"/>
      <c r="F20" s="12"/>
      <c r="G20" s="459"/>
      <c r="H20" s="459"/>
      <c r="I20" s="459"/>
      <c r="J20" s="459"/>
      <c r="K20" s="459"/>
    </row>
    <row r="21" spans="2:13" ht="26.7" customHeight="1" thickBot="1" x14ac:dyDescent="0.3">
      <c r="B21" s="45" t="s">
        <v>21</v>
      </c>
      <c r="C21" s="25"/>
      <c r="D21" s="25"/>
      <c r="E21" s="25"/>
      <c r="F21" s="12"/>
      <c r="G21" s="12"/>
      <c r="H21" s="12"/>
      <c r="I21" s="12"/>
      <c r="J21" s="12"/>
      <c r="K21" s="12"/>
    </row>
    <row r="22" spans="2:13" ht="37.200000000000003" customHeight="1" x14ac:dyDescent="0.25">
      <c r="B22" s="43" t="s">
        <v>34</v>
      </c>
      <c r="C22" s="46"/>
      <c r="D22" s="46"/>
      <c r="E22" s="47"/>
      <c r="F22" s="12"/>
      <c r="G22" s="12"/>
      <c r="H22" s="12"/>
      <c r="I22" s="12"/>
      <c r="J22" s="12"/>
      <c r="K22" s="12"/>
    </row>
    <row r="23" spans="2:13" ht="37.200000000000003" customHeight="1" x14ac:dyDescent="0.25">
      <c r="B23" s="48" t="s">
        <v>36</v>
      </c>
      <c r="C23" s="49"/>
      <c r="D23" s="49"/>
      <c r="E23" s="50"/>
      <c r="F23" s="12"/>
      <c r="G23" s="12"/>
      <c r="H23" s="12"/>
      <c r="I23" s="12"/>
      <c r="J23" s="12"/>
      <c r="K23" s="12"/>
    </row>
    <row r="24" spans="2:13" ht="26.7" customHeight="1" thickBot="1" x14ac:dyDescent="0.3">
      <c r="B24" s="13" t="s">
        <v>7</v>
      </c>
      <c r="C24" s="51"/>
      <c r="D24" s="51"/>
      <c r="E24" s="51"/>
      <c r="F24" s="12"/>
      <c r="G24" s="12"/>
      <c r="H24" s="12"/>
      <c r="I24" s="12"/>
      <c r="J24" s="12"/>
      <c r="K24" s="12"/>
    </row>
    <row r="25" spans="2:13" ht="37.200000000000003" customHeight="1" x14ac:dyDescent="0.25">
      <c r="B25" s="52" t="s">
        <v>35</v>
      </c>
      <c r="C25" s="126">
        <f>C6+C13-SUM(C18+C20+C22+C23)</f>
        <v>0</v>
      </c>
      <c r="D25" s="126">
        <f>D6+D13-SUM(D18+D20+D22+D23)</f>
        <v>0</v>
      </c>
      <c r="E25" s="53"/>
      <c r="F25" s="12"/>
      <c r="G25" s="12"/>
      <c r="H25" s="12"/>
      <c r="I25" s="12"/>
      <c r="J25" s="12"/>
      <c r="K25" s="12"/>
    </row>
    <row r="26" spans="2:13" ht="37.200000000000003" customHeight="1" thickBot="1" x14ac:dyDescent="0.3">
      <c r="B26" s="54" t="s">
        <v>28</v>
      </c>
      <c r="C26" s="127">
        <f>C7-C20</f>
        <v>0</v>
      </c>
      <c r="D26" s="127">
        <f>D7-D20</f>
        <v>0</v>
      </c>
      <c r="E26" s="55"/>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2" customHeight="1" thickBot="1" x14ac:dyDescent="0.3">
      <c r="B28" s="454" t="s">
        <v>55</v>
      </c>
      <c r="C28" s="455"/>
      <c r="D28" s="455"/>
      <c r="E28" s="455"/>
      <c r="F28" s="59" t="s">
        <v>39</v>
      </c>
      <c r="G28" s="12"/>
      <c r="H28" s="12"/>
      <c r="I28" s="12"/>
      <c r="J28" s="12"/>
      <c r="K28" s="12"/>
    </row>
    <row r="29" spans="2:13" s="9" customFormat="1" ht="48.6" customHeight="1" x14ac:dyDescent="0.25">
      <c r="B29" s="453" t="s">
        <v>8</v>
      </c>
      <c r="C29" s="453"/>
      <c r="D29" s="453"/>
      <c r="E29" s="453"/>
      <c r="F29" s="60"/>
      <c r="G29" s="12"/>
      <c r="H29" s="12"/>
      <c r="I29" s="12"/>
      <c r="J29" s="12"/>
      <c r="K29" s="12"/>
    </row>
    <row r="30" spans="2:13" s="9" customFormat="1" ht="55.95" customHeight="1" x14ac:dyDescent="0.25">
      <c r="B30" s="452" t="s">
        <v>40</v>
      </c>
      <c r="C30" s="452"/>
      <c r="D30" s="452"/>
      <c r="E30" s="452"/>
      <c r="F30" s="61"/>
      <c r="G30" s="12"/>
      <c r="H30" s="12"/>
      <c r="I30" s="12"/>
      <c r="J30" s="65"/>
      <c r="K30" s="65"/>
      <c r="L30" s="65"/>
      <c r="M30" s="65"/>
    </row>
    <row r="31" spans="2:13" s="9" customFormat="1" ht="48.6" customHeight="1" x14ac:dyDescent="0.25">
      <c r="B31" s="451" t="s">
        <v>105</v>
      </c>
      <c r="C31" s="451"/>
      <c r="D31" s="451"/>
      <c r="E31" s="451"/>
      <c r="F31" s="62" t="s">
        <v>22</v>
      </c>
      <c r="G31" s="12"/>
      <c r="H31" s="12"/>
      <c r="I31" s="12"/>
      <c r="J31" s="12"/>
      <c r="K31" s="12"/>
    </row>
    <row r="32" spans="2:13" s="9" customFormat="1" ht="90.6" customHeight="1" x14ac:dyDescent="0.25">
      <c r="B32" s="451" t="s">
        <v>60</v>
      </c>
      <c r="C32" s="451"/>
      <c r="D32" s="451"/>
      <c r="E32" s="451"/>
      <c r="F32" s="62" t="s">
        <v>22</v>
      </c>
      <c r="G32" s="12"/>
      <c r="H32" s="12"/>
      <c r="I32" s="12"/>
      <c r="J32" s="12"/>
      <c r="K32" s="12"/>
    </row>
    <row r="33" spans="2:11" s="9" customFormat="1" ht="48.6" customHeight="1" x14ac:dyDescent="0.25">
      <c r="B33" s="451" t="s">
        <v>29</v>
      </c>
      <c r="C33" s="451"/>
      <c r="D33" s="451"/>
      <c r="E33" s="451"/>
      <c r="F33" s="61"/>
      <c r="G33" s="12"/>
      <c r="H33" s="12"/>
      <c r="I33" s="12"/>
      <c r="J33" s="12"/>
      <c r="K33" s="12"/>
    </row>
    <row r="34" spans="2:11" s="9" customFormat="1" ht="76.95" customHeight="1" x14ac:dyDescent="0.25">
      <c r="B34" s="461" t="s">
        <v>61</v>
      </c>
      <c r="C34" s="461"/>
      <c r="D34" s="461"/>
      <c r="E34" s="461"/>
      <c r="F34" s="62" t="s">
        <v>22</v>
      </c>
      <c r="G34" s="12"/>
      <c r="H34" s="12"/>
      <c r="I34" s="12"/>
      <c r="J34" s="12"/>
      <c r="K34" s="12"/>
    </row>
    <row r="35" spans="2:11" s="9" customFormat="1" ht="48.6" customHeight="1" x14ac:dyDescent="0.25">
      <c r="B35" s="451" t="s">
        <v>9</v>
      </c>
      <c r="C35" s="451"/>
      <c r="D35" s="451"/>
      <c r="E35" s="451"/>
      <c r="F35" s="61"/>
      <c r="G35" s="12"/>
      <c r="H35" s="12"/>
      <c r="I35" s="12"/>
      <c r="J35" s="12"/>
      <c r="K35" s="12"/>
    </row>
    <row r="36" spans="2:11" s="9" customFormat="1" ht="48.6" customHeight="1" x14ac:dyDescent="0.25">
      <c r="B36" s="451" t="s">
        <v>37</v>
      </c>
      <c r="C36" s="451"/>
      <c r="D36" s="451"/>
      <c r="E36" s="451"/>
      <c r="F36" s="61"/>
      <c r="G36" s="12"/>
      <c r="H36" s="12"/>
      <c r="I36" s="12"/>
      <c r="J36" s="12"/>
      <c r="K36" s="12"/>
    </row>
    <row r="37" spans="2:11" s="9" customFormat="1" ht="48.6" customHeight="1" x14ac:dyDescent="0.25">
      <c r="B37" s="451" t="s">
        <v>41</v>
      </c>
      <c r="C37" s="451"/>
      <c r="D37" s="451"/>
      <c r="E37" s="451"/>
      <c r="F37" s="61"/>
      <c r="G37" s="12"/>
      <c r="H37" s="12"/>
      <c r="I37" s="12"/>
      <c r="J37" s="12"/>
      <c r="K37" s="12"/>
    </row>
    <row r="38" spans="2:11" s="9" customFormat="1" ht="48.6" customHeight="1" x14ac:dyDescent="0.25">
      <c r="B38" s="452" t="s">
        <v>42</v>
      </c>
      <c r="C38" s="452"/>
      <c r="D38" s="452"/>
      <c r="E38" s="452"/>
      <c r="F38" s="62" t="s">
        <v>22</v>
      </c>
      <c r="G38" s="12"/>
      <c r="H38" s="12"/>
      <c r="I38" s="12"/>
      <c r="J38" s="12"/>
      <c r="K38" s="12"/>
    </row>
    <row r="39" spans="2:11" s="9" customFormat="1" ht="48.6" customHeight="1" x14ac:dyDescent="0.25">
      <c r="B39" s="461" t="s">
        <v>33</v>
      </c>
      <c r="C39" s="461"/>
      <c r="D39" s="461"/>
      <c r="E39" s="461"/>
      <c r="F39" s="62"/>
      <c r="G39" s="12"/>
      <c r="H39" s="12"/>
      <c r="I39" s="12"/>
      <c r="J39" s="12"/>
      <c r="K39" s="12"/>
    </row>
    <row r="40" spans="2:11" s="9" customFormat="1" ht="48.6" customHeight="1" x14ac:dyDescent="0.25">
      <c r="B40" s="461" t="s">
        <v>43</v>
      </c>
      <c r="C40" s="461"/>
      <c r="D40" s="461"/>
      <c r="E40" s="461"/>
      <c r="F40" s="62"/>
      <c r="G40" s="12"/>
      <c r="H40" s="12"/>
      <c r="I40" s="12"/>
      <c r="J40" s="12"/>
      <c r="K40" s="12"/>
    </row>
    <row r="41" spans="2:11" s="9" customFormat="1" ht="48.6" customHeight="1" x14ac:dyDescent="0.25">
      <c r="B41" s="461" t="s">
        <v>57</v>
      </c>
      <c r="C41" s="461"/>
      <c r="D41" s="461"/>
      <c r="E41" s="461"/>
      <c r="F41" s="62" t="s">
        <v>22</v>
      </c>
      <c r="G41" s="12"/>
      <c r="H41" s="12"/>
      <c r="I41" s="12"/>
      <c r="J41" s="12"/>
      <c r="K41" s="12"/>
    </row>
    <row r="42" spans="2:11" s="9" customFormat="1" ht="48.6" customHeight="1" x14ac:dyDescent="0.25">
      <c r="B42" s="461" t="s">
        <v>58</v>
      </c>
      <c r="C42" s="461"/>
      <c r="D42" s="461"/>
      <c r="E42" s="461"/>
      <c r="F42" s="62" t="s">
        <v>22</v>
      </c>
      <c r="G42" s="12"/>
      <c r="H42" s="12"/>
      <c r="I42" s="12"/>
      <c r="J42" s="12"/>
      <c r="K42" s="12"/>
    </row>
    <row r="43" spans="2:11" s="9" customFormat="1" ht="40.950000000000003" customHeight="1" thickBot="1" x14ac:dyDescent="0.3">
      <c r="B43" s="63"/>
      <c r="C43" s="12"/>
      <c r="D43" s="12"/>
      <c r="E43" s="12"/>
      <c r="F43" s="12"/>
      <c r="G43" s="12"/>
      <c r="H43" s="12"/>
      <c r="I43" s="12"/>
      <c r="J43" s="12"/>
      <c r="K43" s="12"/>
    </row>
    <row r="44" spans="2:11" s="9" customFormat="1" ht="26.7" customHeight="1" thickBot="1" x14ac:dyDescent="0.3">
      <c r="B44" s="462" t="s">
        <v>56</v>
      </c>
      <c r="C44" s="463"/>
      <c r="D44" s="463"/>
      <c r="E44" s="464"/>
      <c r="F44" s="12"/>
      <c r="G44" s="460"/>
      <c r="H44" s="460"/>
      <c r="I44" s="460"/>
      <c r="J44" s="12"/>
      <c r="K44" s="12"/>
    </row>
    <row r="45" spans="2:11" s="9" customFormat="1" ht="26.7" customHeight="1" x14ac:dyDescent="0.25">
      <c r="B45" s="465" t="s">
        <v>47</v>
      </c>
      <c r="C45" s="466"/>
      <c r="D45" s="466"/>
      <c r="E45" s="467"/>
      <c r="F45" s="12"/>
      <c r="G45" s="12"/>
      <c r="H45" s="12"/>
      <c r="I45" s="12"/>
      <c r="J45" s="12"/>
      <c r="K45" s="12"/>
    </row>
    <row r="46" spans="2:11" s="9" customFormat="1" ht="60" customHeight="1" x14ac:dyDescent="0.25">
      <c r="B46" s="438"/>
      <c r="C46" s="439"/>
      <c r="D46" s="439"/>
      <c r="E46" s="440"/>
      <c r="F46" s="12"/>
      <c r="G46" s="12"/>
      <c r="H46" s="12"/>
      <c r="I46" s="12"/>
      <c r="J46" s="12"/>
      <c r="K46" s="12"/>
    </row>
    <row r="47" spans="2:11" s="9" customFormat="1" ht="26.7" customHeight="1" x14ac:dyDescent="0.25">
      <c r="B47" s="438" t="s">
        <v>59</v>
      </c>
      <c r="C47" s="439"/>
      <c r="D47" s="439"/>
      <c r="E47" s="440"/>
      <c r="F47" s="12"/>
      <c r="G47" s="12"/>
      <c r="H47" s="12"/>
      <c r="I47" s="12"/>
      <c r="J47" s="12"/>
      <c r="K47" s="12"/>
    </row>
    <row r="48" spans="2:11" s="9" customFormat="1" ht="60" customHeight="1" x14ac:dyDescent="0.25">
      <c r="B48" s="456"/>
      <c r="C48" s="457"/>
      <c r="D48" s="457"/>
      <c r="E48" s="458"/>
      <c r="F48" s="12"/>
      <c r="G48" s="12"/>
      <c r="H48" s="12"/>
      <c r="I48" s="12"/>
      <c r="J48" s="12"/>
      <c r="K48" s="12"/>
    </row>
    <row r="49" spans="2:11" s="9" customFormat="1" ht="25.95" customHeight="1" x14ac:dyDescent="0.25">
      <c r="B49" s="438" t="s">
        <v>48</v>
      </c>
      <c r="C49" s="439"/>
      <c r="D49" s="439"/>
      <c r="E49" s="440"/>
      <c r="F49" s="12"/>
      <c r="G49" s="12"/>
      <c r="H49" s="12"/>
      <c r="I49" s="12"/>
      <c r="J49" s="12"/>
      <c r="K49" s="12"/>
    </row>
    <row r="50" spans="2:11" s="9" customFormat="1" ht="60" customHeight="1" x14ac:dyDescent="0.25">
      <c r="B50" s="438"/>
      <c r="C50" s="439"/>
      <c r="D50" s="439"/>
      <c r="E50" s="440"/>
      <c r="F50" s="12"/>
      <c r="G50" s="12"/>
      <c r="H50" s="12"/>
      <c r="I50" s="12"/>
      <c r="J50" s="12"/>
      <c r="K50" s="12"/>
    </row>
    <row r="51" spans="2:11" ht="23.7" customHeight="1" x14ac:dyDescent="0.25">
      <c r="B51" s="438" t="s">
        <v>49</v>
      </c>
      <c r="C51" s="439"/>
      <c r="D51" s="439"/>
      <c r="E51" s="440"/>
      <c r="F51" s="12"/>
      <c r="G51" s="12"/>
      <c r="H51" s="12"/>
      <c r="I51" s="12"/>
      <c r="J51" s="12"/>
      <c r="K51" s="12"/>
    </row>
    <row r="52" spans="2:11" ht="60" customHeight="1" x14ac:dyDescent="0.25">
      <c r="B52" s="438"/>
      <c r="C52" s="439"/>
      <c r="D52" s="439"/>
      <c r="E52" s="440"/>
      <c r="F52" s="12"/>
      <c r="G52" s="12"/>
      <c r="H52" s="12"/>
      <c r="I52" s="12"/>
      <c r="J52" s="12"/>
      <c r="K52" s="12"/>
    </row>
    <row r="53" spans="2:11" ht="27" customHeight="1" x14ac:dyDescent="0.25">
      <c r="B53" s="438" t="s">
        <v>50</v>
      </c>
      <c r="C53" s="439"/>
      <c r="D53" s="439"/>
      <c r="E53" s="440"/>
      <c r="F53" s="12"/>
      <c r="G53" s="12"/>
      <c r="H53" s="12"/>
      <c r="I53" s="12"/>
      <c r="J53" s="12"/>
      <c r="K53" s="12"/>
    </row>
    <row r="54" spans="2:11" ht="60" customHeight="1" x14ac:dyDescent="0.25">
      <c r="B54" s="438"/>
      <c r="C54" s="439"/>
      <c r="D54" s="439"/>
      <c r="E54" s="440"/>
      <c r="F54" s="12"/>
      <c r="G54" s="12"/>
      <c r="H54" s="12"/>
      <c r="I54" s="12"/>
      <c r="J54" s="12"/>
      <c r="K54" s="12"/>
    </row>
    <row r="55" spans="2:11" ht="24" customHeight="1" x14ac:dyDescent="0.25">
      <c r="B55" s="438" t="s">
        <v>51</v>
      </c>
      <c r="C55" s="439"/>
      <c r="D55" s="439"/>
      <c r="E55" s="440"/>
      <c r="F55" s="12"/>
      <c r="G55" s="12"/>
      <c r="H55" s="12"/>
      <c r="I55" s="12"/>
      <c r="J55" s="12"/>
      <c r="K55" s="12"/>
    </row>
    <row r="56" spans="2:11" ht="60" customHeight="1" x14ac:dyDescent="0.25">
      <c r="B56" s="438"/>
      <c r="C56" s="439"/>
      <c r="D56" s="439"/>
      <c r="E56" s="440"/>
      <c r="F56" s="12"/>
      <c r="G56" s="12"/>
      <c r="H56" s="12"/>
      <c r="I56" s="12"/>
      <c r="J56" s="12"/>
      <c r="K56" s="12"/>
    </row>
    <row r="59" spans="2:11" x14ac:dyDescent="0.25">
      <c r="B59" s="79" t="s">
        <v>62</v>
      </c>
    </row>
  </sheetData>
  <mergeCells count="33">
    <mergeCell ref="B47:E47"/>
    <mergeCell ref="B48:E48"/>
    <mergeCell ref="G20:K20"/>
    <mergeCell ref="G44:I44"/>
    <mergeCell ref="B39:E39"/>
    <mergeCell ref="B36:E36"/>
    <mergeCell ref="B37:E37"/>
    <mergeCell ref="B38:E38"/>
    <mergeCell ref="B40:E40"/>
    <mergeCell ref="B34:E34"/>
    <mergeCell ref="B42:E42"/>
    <mergeCell ref="B44:E44"/>
    <mergeCell ref="B45:E45"/>
    <mergeCell ref="B46:E46"/>
    <mergeCell ref="B41:E41"/>
    <mergeCell ref="B1:E1"/>
    <mergeCell ref="B2:E2"/>
    <mergeCell ref="B3:E3"/>
    <mergeCell ref="B35:E35"/>
    <mergeCell ref="B30:E30"/>
    <mergeCell ref="B31:E31"/>
    <mergeCell ref="B29:E29"/>
    <mergeCell ref="B33:E33"/>
    <mergeCell ref="B28:E28"/>
    <mergeCell ref="B32:E32"/>
    <mergeCell ref="B53:E53"/>
    <mergeCell ref="B54:E54"/>
    <mergeCell ref="B55:E55"/>
    <mergeCell ref="B56:E56"/>
    <mergeCell ref="B49:E49"/>
    <mergeCell ref="B50:E50"/>
    <mergeCell ref="B51:E51"/>
    <mergeCell ref="B52:E52"/>
  </mergeCells>
  <dataValidations count="2">
    <dataValidation type="whole" errorStyle="warning" operator="equal" allowBlank="1" showInputMessage="1" showErrorMessage="1" errorTitle="Start/End Balance" error="End Balance of Prior Reporting Period should be Starting Balance of Current Reporting Period" sqref="D6:D7" xr:uid="{CB60D137-EAF7-4D1F-95C5-3FE93CE040AB}">
      <formula1>C25</formula1>
    </dataValidation>
    <dataValidation errorStyle="warning" allowBlank="1" showInputMessage="1" errorTitle="Missing Information" error="Please complete the Forecast" promptTitle="Forecast" prompt="Please fill out forecast information" sqref="E9:E10 E15:E16 E18" xr:uid="{BEDFF139-D123-4C85-80FB-95BC9F8A97DF}"/>
  </dataValidations>
  <printOptions headings="1"/>
  <pageMargins left="0.27" right="0.26" top="1" bottom="1" header="0.5" footer="0.5"/>
  <pageSetup scale="55" orientation="landscape" r:id="rId1"/>
  <headerFooter alignWithMargins="0">
    <oddHeader>&amp;CIndividual IOU (Table 1) -SOMAH Program IOU Semi-Annual Administrative Expense Report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65D6-3F00-4B6F-A16D-B496FDC89208}">
  <dimension ref="B1:M59"/>
  <sheetViews>
    <sheetView topLeftCell="A23" workbookViewId="0">
      <selection activeCell="B28" sqref="B28:E56"/>
    </sheetView>
  </sheetViews>
  <sheetFormatPr defaultColWidth="9.109375" defaultRowHeight="13.2" x14ac:dyDescent="0.25"/>
  <cols>
    <col min="1" max="1" width="4.109375" style="240" customWidth="1"/>
    <col min="2" max="2" width="79.33203125" style="241" customWidth="1"/>
    <col min="3" max="4" width="31.6640625" style="240" customWidth="1"/>
    <col min="5" max="5" width="27.88671875" style="240" customWidth="1"/>
    <col min="6" max="6" width="15" style="240" customWidth="1"/>
    <col min="7" max="12" width="9.33203125" style="240" customWidth="1"/>
    <col min="13" max="16384" width="9.109375" style="240"/>
  </cols>
  <sheetData>
    <row r="1" spans="2:11" ht="17.399999999999999" x14ac:dyDescent="0.3">
      <c r="B1" s="441" t="s">
        <v>0</v>
      </c>
      <c r="C1" s="442"/>
      <c r="D1" s="442"/>
      <c r="E1" s="443"/>
    </row>
    <row r="2" spans="2:11" ht="17.399999999999999" x14ac:dyDescent="0.3">
      <c r="B2" s="444" t="s">
        <v>104</v>
      </c>
      <c r="C2" s="445"/>
      <c r="D2" s="446"/>
      <c r="E2" s="447"/>
    </row>
    <row r="3" spans="2:11" ht="18" thickBot="1" x14ac:dyDescent="0.35">
      <c r="B3" s="448" t="s">
        <v>107</v>
      </c>
      <c r="C3" s="449"/>
      <c r="D3" s="449"/>
      <c r="E3" s="450"/>
    </row>
    <row r="4" spans="2:11" ht="37.200000000000003" customHeight="1" x14ac:dyDescent="0.25">
      <c r="B4" s="243"/>
      <c r="C4" s="244" t="s">
        <v>44</v>
      </c>
      <c r="D4" s="244" t="s">
        <v>45</v>
      </c>
      <c r="E4" s="244" t="s">
        <v>46</v>
      </c>
      <c r="F4" s="245"/>
      <c r="G4" s="245"/>
      <c r="H4" s="245"/>
      <c r="I4" s="245"/>
      <c r="J4" s="245"/>
      <c r="K4" s="245"/>
    </row>
    <row r="5" spans="2:11" ht="26.7" customHeight="1" thickBot="1" x14ac:dyDescent="0.3">
      <c r="B5" s="246" t="s">
        <v>2</v>
      </c>
      <c r="C5" s="247"/>
      <c r="D5" s="248"/>
      <c r="E5" s="247"/>
      <c r="F5" s="245"/>
      <c r="G5" s="245"/>
      <c r="H5" s="245"/>
      <c r="I5" s="245"/>
      <c r="J5" s="245"/>
      <c r="K5" s="245"/>
    </row>
    <row r="6" spans="2:11" ht="37.200000000000003" customHeight="1" x14ac:dyDescent="0.25">
      <c r="B6" s="249" t="s">
        <v>26</v>
      </c>
      <c r="C6" s="406">
        <v>224627700</v>
      </c>
      <c r="D6" s="309">
        <v>249427324</v>
      </c>
      <c r="E6" s="310"/>
      <c r="F6" s="245"/>
      <c r="G6" s="245"/>
      <c r="H6" s="245"/>
      <c r="I6" s="245"/>
      <c r="J6" s="245"/>
      <c r="K6" s="245"/>
    </row>
    <row r="7" spans="2:11" ht="37.200000000000003" customHeight="1" x14ac:dyDescent="0.25">
      <c r="B7" s="251" t="s">
        <v>54</v>
      </c>
      <c r="C7" s="407">
        <v>2789479</v>
      </c>
      <c r="D7" s="311">
        <v>2905875</v>
      </c>
      <c r="E7" s="312"/>
      <c r="F7" s="421"/>
      <c r="G7" s="245"/>
      <c r="H7" s="245"/>
      <c r="I7" s="245"/>
      <c r="J7" s="245"/>
      <c r="K7" s="245"/>
    </row>
    <row r="8" spans="2:11" ht="26.7" customHeight="1" thickBot="1" x14ac:dyDescent="0.3">
      <c r="B8" s="252" t="s">
        <v>25</v>
      </c>
      <c r="C8" s="313"/>
      <c r="D8" s="313"/>
      <c r="E8" s="307"/>
      <c r="F8" s="245"/>
      <c r="G8" s="245"/>
      <c r="H8" s="245"/>
      <c r="I8" s="245"/>
      <c r="J8" s="245"/>
      <c r="K8" s="245"/>
    </row>
    <row r="9" spans="2:11" ht="37.200000000000003" customHeight="1" x14ac:dyDescent="0.25">
      <c r="B9" s="253" t="s">
        <v>52</v>
      </c>
      <c r="C9" s="358">
        <v>22788006.690000001</v>
      </c>
      <c r="D9" s="372">
        <f>39757378.84/2</f>
        <v>19878689.420000002</v>
      </c>
      <c r="E9" s="437">
        <v>8286080.5</v>
      </c>
      <c r="F9" s="245"/>
      <c r="G9" s="245"/>
      <c r="H9" s="245"/>
      <c r="I9" s="245"/>
      <c r="J9" s="245"/>
      <c r="K9" s="245"/>
    </row>
    <row r="10" spans="2:11" ht="37.200000000000003" customHeight="1" x14ac:dyDescent="0.25">
      <c r="B10" s="272" t="s">
        <v>53</v>
      </c>
      <c r="C10" s="358">
        <v>42666696.110000007</v>
      </c>
      <c r="D10" s="372">
        <f>39757378.84-11592608.53</f>
        <v>28164770.310000002</v>
      </c>
      <c r="E10" s="437">
        <v>39757379</v>
      </c>
      <c r="F10" s="245"/>
      <c r="G10" s="245"/>
      <c r="H10" s="245"/>
      <c r="I10" s="245"/>
      <c r="J10" s="245"/>
      <c r="K10" s="245"/>
    </row>
    <row r="11" spans="2:11" ht="37.200000000000003" customHeight="1" x14ac:dyDescent="0.25">
      <c r="B11" s="254" t="s">
        <v>30</v>
      </c>
      <c r="C11" s="358">
        <v>5745456.0384339504</v>
      </c>
      <c r="D11" s="311">
        <v>6929903</v>
      </c>
      <c r="E11" s="312"/>
      <c r="F11" s="245"/>
      <c r="G11" s="245"/>
      <c r="H11" s="245"/>
      <c r="I11" s="245"/>
      <c r="J11" s="245"/>
      <c r="K11" s="245"/>
    </row>
    <row r="12" spans="2:11" ht="37.200000000000003" customHeight="1" thickBot="1" x14ac:dyDescent="0.3">
      <c r="B12" s="255" t="s">
        <v>31</v>
      </c>
      <c r="C12" s="323">
        <v>0</v>
      </c>
      <c r="D12" s="315">
        <v>0</v>
      </c>
      <c r="E12" s="307"/>
      <c r="F12" s="245"/>
      <c r="G12" s="245"/>
      <c r="H12" s="245"/>
      <c r="I12" s="245"/>
      <c r="J12" s="245"/>
      <c r="K12" s="245"/>
    </row>
    <row r="13" spans="2:11" ht="37.200000000000003" customHeight="1" x14ac:dyDescent="0.25">
      <c r="B13" s="256" t="s">
        <v>23</v>
      </c>
      <c r="C13" s="358">
        <f>SUM(C9,C11,C12)</f>
        <v>28533462.728433952</v>
      </c>
      <c r="D13" s="358">
        <f>SUM(D9,D11,D12)</f>
        <v>26808592.420000002</v>
      </c>
      <c r="E13" s="310"/>
      <c r="F13" s="245"/>
      <c r="G13" s="245"/>
      <c r="H13" s="245"/>
      <c r="I13" s="245"/>
      <c r="J13" s="245"/>
      <c r="K13" s="245"/>
    </row>
    <row r="14" spans="2:11" ht="26.7" customHeight="1" thickBot="1" x14ac:dyDescent="0.3">
      <c r="B14" s="246" t="s">
        <v>3</v>
      </c>
      <c r="C14" s="307"/>
      <c r="D14" s="308"/>
      <c r="E14" s="307"/>
      <c r="F14" s="245"/>
      <c r="G14" s="245"/>
      <c r="H14" s="245"/>
      <c r="I14" s="245"/>
      <c r="J14" s="245"/>
      <c r="K14" s="245"/>
    </row>
    <row r="15" spans="2:11" ht="37.200000000000003" customHeight="1" x14ac:dyDescent="0.25">
      <c r="B15" s="249" t="s">
        <v>4</v>
      </c>
      <c r="C15" s="358">
        <v>0</v>
      </c>
      <c r="D15" s="309">
        <v>0</v>
      </c>
      <c r="E15" s="314">
        <v>0</v>
      </c>
      <c r="F15" s="245"/>
      <c r="G15" s="245"/>
      <c r="H15" s="245"/>
      <c r="I15" s="245"/>
      <c r="J15" s="245"/>
      <c r="K15" s="245"/>
    </row>
    <row r="16" spans="2:11" ht="37.200000000000003" customHeight="1" x14ac:dyDescent="0.25">
      <c r="B16" s="254" t="s">
        <v>5</v>
      </c>
      <c r="C16" s="375">
        <v>36911.019999999997</v>
      </c>
      <c r="D16" s="311">
        <v>47220</v>
      </c>
      <c r="E16" s="314">
        <v>51520</v>
      </c>
      <c r="F16" s="245"/>
      <c r="G16" s="245"/>
      <c r="H16" s="245"/>
      <c r="I16" s="245"/>
      <c r="J16" s="245"/>
      <c r="K16" s="245"/>
    </row>
    <row r="17" spans="2:13" ht="37.200000000000003" customHeight="1" thickBot="1" x14ac:dyDescent="0.3">
      <c r="B17" s="255" t="s">
        <v>6</v>
      </c>
      <c r="C17" s="323">
        <v>35505.14</v>
      </c>
      <c r="D17" s="315">
        <v>35510</v>
      </c>
      <c r="E17" s="413">
        <v>44605</v>
      </c>
      <c r="F17" s="245"/>
      <c r="G17" s="245"/>
      <c r="H17" s="245"/>
      <c r="I17" s="245"/>
      <c r="J17" s="245"/>
      <c r="K17" s="245"/>
    </row>
    <row r="18" spans="2:13" ht="37.200000000000003" customHeight="1" x14ac:dyDescent="0.25">
      <c r="B18" s="257" t="s">
        <v>24</v>
      </c>
      <c r="C18" s="324">
        <f>SUM(C15:C17)</f>
        <v>72416.160000000003</v>
      </c>
      <c r="D18" s="324">
        <f t="shared" ref="D18:E18" si="0">SUM(D15:D17)</f>
        <v>82730</v>
      </c>
      <c r="E18" s="324">
        <f t="shared" si="0"/>
        <v>96125</v>
      </c>
      <c r="F18" s="245"/>
      <c r="G18" s="245"/>
      <c r="H18" s="245"/>
      <c r="I18" s="245"/>
      <c r="J18" s="245"/>
      <c r="K18" s="245"/>
    </row>
    <row r="19" spans="2:13" ht="26.7" customHeight="1" thickBot="1" x14ac:dyDescent="0.3">
      <c r="B19" s="246" t="s">
        <v>27</v>
      </c>
      <c r="C19" s="307"/>
      <c r="D19" s="308"/>
      <c r="E19" s="308"/>
      <c r="F19" s="245"/>
      <c r="G19" s="245"/>
      <c r="H19" s="245"/>
      <c r="I19" s="245"/>
      <c r="J19" s="245"/>
      <c r="K19" s="245"/>
    </row>
    <row r="20" spans="2:13" ht="37.200000000000003" customHeight="1" x14ac:dyDescent="0.25">
      <c r="B20" s="258" t="s">
        <v>32</v>
      </c>
      <c r="C20" s="406">
        <v>0</v>
      </c>
      <c r="D20" s="406">
        <v>0</v>
      </c>
      <c r="E20" s="316"/>
      <c r="F20" s="245"/>
      <c r="G20" s="459"/>
      <c r="H20" s="459"/>
      <c r="I20" s="459"/>
      <c r="J20" s="459"/>
      <c r="K20" s="459"/>
    </row>
    <row r="21" spans="2:13" ht="26.7" customHeight="1" thickBot="1" x14ac:dyDescent="0.3">
      <c r="B21" s="259" t="s">
        <v>21</v>
      </c>
      <c r="C21" s="313"/>
      <c r="D21" s="313"/>
      <c r="E21" s="313"/>
      <c r="F21" s="245"/>
      <c r="G21" s="245"/>
      <c r="H21" s="245"/>
      <c r="I21" s="245"/>
      <c r="J21" s="245"/>
      <c r="K21" s="245"/>
    </row>
    <row r="22" spans="2:13" ht="37.200000000000003" customHeight="1" x14ac:dyDescent="0.25">
      <c r="B22" s="258" t="s">
        <v>34</v>
      </c>
      <c r="C22" s="359">
        <v>3418860</v>
      </c>
      <c r="D22" s="326">
        <v>5726518</v>
      </c>
      <c r="E22" s="316"/>
      <c r="F22" s="245"/>
      <c r="G22" s="245"/>
      <c r="H22" s="245"/>
      <c r="I22" s="245"/>
      <c r="J22" s="245"/>
      <c r="K22" s="245"/>
    </row>
    <row r="23" spans="2:13" ht="37.200000000000003" customHeight="1" x14ac:dyDescent="0.25">
      <c r="B23" s="260" t="s">
        <v>36</v>
      </c>
      <c r="C23" s="325">
        <v>242563.28</v>
      </c>
      <c r="D23" s="410">
        <v>2124967</v>
      </c>
      <c r="E23" s="317"/>
      <c r="F23" s="245"/>
      <c r="G23" s="245"/>
      <c r="H23" s="245"/>
      <c r="I23" s="245"/>
      <c r="J23" s="245"/>
      <c r="K23" s="245"/>
    </row>
    <row r="24" spans="2:13" ht="26.7" customHeight="1" thickBot="1" x14ac:dyDescent="0.3">
      <c r="B24" s="246" t="s">
        <v>7</v>
      </c>
      <c r="C24" s="318"/>
      <c r="D24" s="318"/>
      <c r="E24" s="318"/>
      <c r="F24" s="245"/>
      <c r="G24" s="245"/>
      <c r="H24" s="245"/>
      <c r="I24" s="245"/>
      <c r="J24" s="245"/>
      <c r="K24" s="245"/>
    </row>
    <row r="25" spans="2:13" ht="37.200000000000003" customHeight="1" x14ac:dyDescent="0.25">
      <c r="B25" s="261" t="s">
        <v>35</v>
      </c>
      <c r="C25" s="319">
        <f>C6+C13-SUM(C18+C20+C22+C23)</f>
        <v>249427323.28843397</v>
      </c>
      <c r="D25" s="319">
        <f>D6+D13-SUM(D18+D20+D22+D23)</f>
        <v>268301701.42000002</v>
      </c>
      <c r="E25" s="320"/>
      <c r="F25" s="245"/>
      <c r="G25" s="245"/>
      <c r="H25" s="245"/>
      <c r="I25" s="245"/>
      <c r="J25" s="245"/>
      <c r="K25" s="245"/>
    </row>
    <row r="26" spans="2:13" ht="37.200000000000003" customHeight="1" thickBot="1" x14ac:dyDescent="0.3">
      <c r="B26" s="262" t="s">
        <v>28</v>
      </c>
      <c r="C26" s="321">
        <f>C7-C20</f>
        <v>2789479</v>
      </c>
      <c r="D26" s="321">
        <f>D7-D20</f>
        <v>2905875</v>
      </c>
      <c r="E26" s="322"/>
      <c r="F26" s="245"/>
      <c r="G26" s="245"/>
      <c r="H26" s="245"/>
      <c r="I26" s="245"/>
      <c r="J26" s="245"/>
      <c r="K26" s="245"/>
    </row>
    <row r="27" spans="2:13" ht="30.75" customHeight="1" thickBot="1" x14ac:dyDescent="0.3">
      <c r="B27" s="263"/>
      <c r="C27" s="264"/>
      <c r="D27" s="264"/>
      <c r="E27" s="265"/>
      <c r="F27" s="245"/>
      <c r="G27" s="245"/>
      <c r="H27" s="245"/>
      <c r="I27" s="245"/>
      <c r="J27" s="245"/>
      <c r="K27" s="245"/>
    </row>
    <row r="28" spans="2:13" s="242" customFormat="1" ht="49.2" customHeight="1" thickBot="1" x14ac:dyDescent="0.3">
      <c r="B28" s="454" t="s">
        <v>55</v>
      </c>
      <c r="C28" s="455"/>
      <c r="D28" s="455"/>
      <c r="E28" s="455"/>
      <c r="F28" s="266" t="s">
        <v>39</v>
      </c>
      <c r="G28" s="245"/>
      <c r="H28" s="245"/>
      <c r="I28" s="245"/>
      <c r="J28" s="245"/>
      <c r="K28" s="245"/>
    </row>
    <row r="29" spans="2:13" s="242" customFormat="1" ht="48.6" customHeight="1" x14ac:dyDescent="0.25">
      <c r="B29" s="453" t="s">
        <v>8</v>
      </c>
      <c r="C29" s="453"/>
      <c r="D29" s="453"/>
      <c r="E29" s="453"/>
      <c r="F29" s="267"/>
      <c r="G29" s="245"/>
      <c r="H29" s="245"/>
      <c r="I29" s="245"/>
      <c r="J29" s="245"/>
      <c r="K29" s="245"/>
    </row>
    <row r="30" spans="2:13" s="242" customFormat="1" ht="55.95" customHeight="1" x14ac:dyDescent="0.25">
      <c r="B30" s="452" t="s">
        <v>40</v>
      </c>
      <c r="C30" s="452"/>
      <c r="D30" s="452"/>
      <c r="E30" s="452"/>
      <c r="F30" s="268"/>
      <c r="G30" s="245"/>
      <c r="H30" s="245"/>
      <c r="I30" s="245"/>
      <c r="J30" s="271"/>
      <c r="K30" s="271"/>
      <c r="L30" s="271"/>
      <c r="M30" s="271"/>
    </row>
    <row r="31" spans="2:13" s="242" customFormat="1" ht="48.6" customHeight="1" x14ac:dyDescent="0.25">
      <c r="B31" s="451" t="s">
        <v>105</v>
      </c>
      <c r="C31" s="451"/>
      <c r="D31" s="451"/>
      <c r="E31" s="451"/>
      <c r="F31" s="269" t="s">
        <v>22</v>
      </c>
      <c r="G31" s="245"/>
      <c r="H31" s="245"/>
      <c r="I31" s="245"/>
      <c r="J31" s="245"/>
      <c r="K31" s="245"/>
    </row>
    <row r="32" spans="2:13" s="242" customFormat="1" ht="90.6" customHeight="1" x14ac:dyDescent="0.25">
      <c r="B32" s="451" t="s">
        <v>60</v>
      </c>
      <c r="C32" s="451"/>
      <c r="D32" s="451"/>
      <c r="E32" s="451"/>
      <c r="F32" s="269" t="s">
        <v>22</v>
      </c>
      <c r="G32" s="245"/>
      <c r="H32" s="245"/>
      <c r="I32" s="245"/>
      <c r="J32" s="245"/>
      <c r="K32" s="245"/>
    </row>
    <row r="33" spans="2:11" s="242" customFormat="1" ht="48.6" customHeight="1" x14ac:dyDescent="0.25">
      <c r="B33" s="451" t="s">
        <v>29</v>
      </c>
      <c r="C33" s="451"/>
      <c r="D33" s="451"/>
      <c r="E33" s="451"/>
      <c r="F33" s="268"/>
      <c r="G33" s="245"/>
      <c r="H33" s="245"/>
      <c r="I33" s="245"/>
      <c r="J33" s="245"/>
      <c r="K33" s="245"/>
    </row>
    <row r="34" spans="2:11" s="242" customFormat="1" ht="76.95" customHeight="1" x14ac:dyDescent="0.25">
      <c r="B34" s="461" t="s">
        <v>61</v>
      </c>
      <c r="C34" s="461"/>
      <c r="D34" s="461"/>
      <c r="E34" s="461"/>
      <c r="F34" s="269" t="s">
        <v>22</v>
      </c>
      <c r="G34" s="245"/>
      <c r="H34" s="245"/>
      <c r="I34" s="245"/>
      <c r="J34" s="245"/>
      <c r="K34" s="245"/>
    </row>
    <row r="35" spans="2:11" s="242" customFormat="1" ht="48.6" customHeight="1" x14ac:dyDescent="0.25">
      <c r="B35" s="451" t="s">
        <v>9</v>
      </c>
      <c r="C35" s="451"/>
      <c r="D35" s="451"/>
      <c r="E35" s="451"/>
      <c r="F35" s="268"/>
      <c r="G35" s="245"/>
      <c r="H35" s="245"/>
      <c r="I35" s="245"/>
      <c r="J35" s="245"/>
      <c r="K35" s="245"/>
    </row>
    <row r="36" spans="2:11" s="242" customFormat="1" ht="48.6" customHeight="1" x14ac:dyDescent="0.25">
      <c r="B36" s="451" t="s">
        <v>37</v>
      </c>
      <c r="C36" s="451"/>
      <c r="D36" s="451"/>
      <c r="E36" s="451"/>
      <c r="F36" s="268"/>
      <c r="G36" s="245"/>
      <c r="H36" s="245"/>
      <c r="I36" s="245"/>
      <c r="J36" s="245"/>
      <c r="K36" s="245"/>
    </row>
    <row r="37" spans="2:11" s="242" customFormat="1" ht="48.6" customHeight="1" x14ac:dyDescent="0.25">
      <c r="B37" s="451" t="s">
        <v>41</v>
      </c>
      <c r="C37" s="451"/>
      <c r="D37" s="451"/>
      <c r="E37" s="451"/>
      <c r="F37" s="268"/>
      <c r="G37" s="245"/>
      <c r="H37" s="245"/>
      <c r="I37" s="245"/>
      <c r="J37" s="245"/>
      <c r="K37" s="245"/>
    </row>
    <row r="38" spans="2:11" s="242" customFormat="1" ht="48.6" customHeight="1" x14ac:dyDescent="0.25">
      <c r="B38" s="452" t="s">
        <v>42</v>
      </c>
      <c r="C38" s="452"/>
      <c r="D38" s="452"/>
      <c r="E38" s="452"/>
      <c r="F38" s="269" t="s">
        <v>22</v>
      </c>
      <c r="G38" s="245"/>
      <c r="H38" s="245"/>
      <c r="I38" s="245"/>
      <c r="J38" s="245"/>
      <c r="K38" s="245"/>
    </row>
    <row r="39" spans="2:11" s="242" customFormat="1" ht="48.6" customHeight="1" x14ac:dyDescent="0.25">
      <c r="B39" s="461" t="s">
        <v>33</v>
      </c>
      <c r="C39" s="461"/>
      <c r="D39" s="461"/>
      <c r="E39" s="461"/>
      <c r="F39" s="269"/>
      <c r="G39" s="245"/>
      <c r="H39" s="245"/>
      <c r="I39" s="245"/>
      <c r="J39" s="245"/>
      <c r="K39" s="245"/>
    </row>
    <row r="40" spans="2:11" s="242" customFormat="1" ht="48.6" customHeight="1" x14ac:dyDescent="0.25">
      <c r="B40" s="461" t="s">
        <v>43</v>
      </c>
      <c r="C40" s="461"/>
      <c r="D40" s="461"/>
      <c r="E40" s="461"/>
      <c r="F40" s="269"/>
      <c r="G40" s="245"/>
      <c r="H40" s="245"/>
      <c r="I40" s="245"/>
      <c r="J40" s="245"/>
      <c r="K40" s="245"/>
    </row>
    <row r="41" spans="2:11" s="242" customFormat="1" ht="48.6" customHeight="1" x14ac:dyDescent="0.25">
      <c r="B41" s="461" t="s">
        <v>57</v>
      </c>
      <c r="C41" s="461"/>
      <c r="D41" s="461"/>
      <c r="E41" s="461"/>
      <c r="F41" s="269" t="s">
        <v>22</v>
      </c>
      <c r="G41" s="245"/>
      <c r="H41" s="245"/>
      <c r="I41" s="245"/>
      <c r="J41" s="245"/>
      <c r="K41" s="245"/>
    </row>
    <row r="42" spans="2:11" s="242" customFormat="1" ht="48.6" customHeight="1" x14ac:dyDescent="0.25">
      <c r="B42" s="461" t="s">
        <v>58</v>
      </c>
      <c r="C42" s="461"/>
      <c r="D42" s="461"/>
      <c r="E42" s="461"/>
      <c r="F42" s="269" t="s">
        <v>22</v>
      </c>
      <c r="G42" s="245"/>
      <c r="H42" s="245"/>
      <c r="I42" s="245"/>
      <c r="J42" s="245"/>
      <c r="K42" s="245"/>
    </row>
    <row r="43" spans="2:11" s="242" customFormat="1" ht="40.950000000000003" customHeight="1" thickBot="1" x14ac:dyDescent="0.3">
      <c r="B43" s="270"/>
      <c r="C43" s="245"/>
      <c r="D43" s="245"/>
      <c r="E43" s="245"/>
      <c r="F43" s="245"/>
      <c r="G43" s="245"/>
      <c r="H43" s="245"/>
      <c r="I43" s="245"/>
      <c r="J43" s="245"/>
      <c r="K43" s="245"/>
    </row>
    <row r="44" spans="2:11" s="242" customFormat="1" ht="26.7" customHeight="1" thickBot="1" x14ac:dyDescent="0.3">
      <c r="B44" s="462" t="s">
        <v>56</v>
      </c>
      <c r="C44" s="463"/>
      <c r="D44" s="463"/>
      <c r="E44" s="464"/>
      <c r="F44" s="245"/>
      <c r="G44" s="460"/>
      <c r="H44" s="460"/>
      <c r="I44" s="460"/>
      <c r="J44" s="245"/>
      <c r="K44" s="245"/>
    </row>
    <row r="45" spans="2:11" s="242" customFormat="1" ht="26.7" customHeight="1" x14ac:dyDescent="0.25">
      <c r="B45" s="465" t="s">
        <v>47</v>
      </c>
      <c r="C45" s="466"/>
      <c r="D45" s="466"/>
      <c r="E45" s="467"/>
      <c r="F45" s="245"/>
      <c r="G45" s="245"/>
      <c r="H45" s="245"/>
      <c r="I45" s="245"/>
      <c r="J45" s="245"/>
      <c r="K45" s="245"/>
    </row>
    <row r="46" spans="2:11" s="242" customFormat="1" ht="60" customHeight="1" x14ac:dyDescent="0.25">
      <c r="B46" s="474" t="s">
        <v>114</v>
      </c>
      <c r="C46" s="475"/>
      <c r="D46" s="475"/>
      <c r="E46" s="476"/>
      <c r="F46" s="245"/>
      <c r="G46" s="245"/>
      <c r="H46" s="245"/>
      <c r="I46" s="245"/>
      <c r="J46" s="245"/>
      <c r="K46" s="245"/>
    </row>
    <row r="47" spans="2:11" s="242" customFormat="1" ht="26.7" customHeight="1" x14ac:dyDescent="0.25">
      <c r="B47" s="438" t="s">
        <v>59</v>
      </c>
      <c r="C47" s="439"/>
      <c r="D47" s="439"/>
      <c r="E47" s="440"/>
      <c r="F47" s="245"/>
      <c r="G47" s="245"/>
      <c r="H47" s="245"/>
      <c r="I47" s="245"/>
      <c r="J47" s="245"/>
      <c r="K47" s="245"/>
    </row>
    <row r="48" spans="2:11" s="242" customFormat="1" ht="60" customHeight="1" x14ac:dyDescent="0.25">
      <c r="B48" s="474" t="s">
        <v>126</v>
      </c>
      <c r="C48" s="475"/>
      <c r="D48" s="475"/>
      <c r="E48" s="476"/>
      <c r="F48" s="245"/>
      <c r="G48" s="245"/>
      <c r="H48" s="245"/>
      <c r="I48" s="245"/>
      <c r="J48" s="245"/>
      <c r="K48" s="245"/>
    </row>
    <row r="49" spans="2:11" s="242" customFormat="1" ht="25.95" customHeight="1" x14ac:dyDescent="0.25">
      <c r="B49" s="438" t="s">
        <v>48</v>
      </c>
      <c r="C49" s="439"/>
      <c r="D49" s="439"/>
      <c r="E49" s="440"/>
      <c r="F49" s="245"/>
      <c r="G49" s="245"/>
      <c r="H49" s="245"/>
      <c r="I49" s="245"/>
      <c r="J49" s="245"/>
      <c r="K49" s="245"/>
    </row>
    <row r="50" spans="2:11" s="242" customFormat="1" ht="60" customHeight="1" x14ac:dyDescent="0.25">
      <c r="B50" s="468" t="s">
        <v>115</v>
      </c>
      <c r="C50" s="469"/>
      <c r="D50" s="469"/>
      <c r="E50" s="470"/>
      <c r="F50" s="245"/>
      <c r="G50" s="245"/>
      <c r="H50" s="245"/>
      <c r="I50" s="245"/>
      <c r="J50" s="245"/>
      <c r="K50" s="245"/>
    </row>
    <row r="51" spans="2:11" ht="23.7" customHeight="1" x14ac:dyDescent="0.25">
      <c r="B51" s="438" t="s">
        <v>49</v>
      </c>
      <c r="C51" s="439"/>
      <c r="D51" s="439"/>
      <c r="E51" s="440"/>
      <c r="F51" s="245"/>
      <c r="G51" s="245"/>
      <c r="H51" s="245"/>
      <c r="I51" s="245"/>
      <c r="J51" s="245"/>
      <c r="K51" s="245"/>
    </row>
    <row r="52" spans="2:11" ht="60" customHeight="1" x14ac:dyDescent="0.25">
      <c r="B52" s="471" t="s">
        <v>116</v>
      </c>
      <c r="C52" s="472"/>
      <c r="D52" s="472"/>
      <c r="E52" s="473"/>
      <c r="F52" s="245"/>
      <c r="G52" s="245"/>
      <c r="H52" s="245"/>
      <c r="I52" s="245"/>
      <c r="J52" s="245"/>
      <c r="K52" s="245"/>
    </row>
    <row r="53" spans="2:11" ht="27" customHeight="1" x14ac:dyDescent="0.25">
      <c r="B53" s="438" t="s">
        <v>50</v>
      </c>
      <c r="C53" s="439"/>
      <c r="D53" s="439"/>
      <c r="E53" s="440"/>
      <c r="F53" s="245"/>
      <c r="G53" s="245"/>
      <c r="H53" s="245"/>
      <c r="I53" s="245"/>
      <c r="J53" s="245"/>
      <c r="K53" s="245"/>
    </row>
    <row r="54" spans="2:11" ht="60" customHeight="1" x14ac:dyDescent="0.25">
      <c r="B54" s="438" t="s">
        <v>101</v>
      </c>
      <c r="C54" s="439"/>
      <c r="D54" s="439"/>
      <c r="E54" s="440"/>
      <c r="F54" s="245"/>
      <c r="G54" s="245"/>
      <c r="H54" s="245"/>
      <c r="I54" s="245"/>
      <c r="J54" s="245"/>
      <c r="K54" s="245"/>
    </row>
    <row r="55" spans="2:11" ht="24" customHeight="1" x14ac:dyDescent="0.25">
      <c r="B55" s="438" t="s">
        <v>51</v>
      </c>
      <c r="C55" s="439"/>
      <c r="D55" s="439"/>
      <c r="E55" s="440"/>
      <c r="F55" s="245"/>
      <c r="G55" s="245"/>
      <c r="H55" s="245"/>
      <c r="I55" s="245"/>
      <c r="J55" s="245"/>
      <c r="K55" s="245"/>
    </row>
    <row r="56" spans="2:11" ht="60" customHeight="1" x14ac:dyDescent="0.25">
      <c r="B56" s="438" t="s">
        <v>101</v>
      </c>
      <c r="C56" s="439"/>
      <c r="D56" s="439"/>
      <c r="E56" s="440"/>
      <c r="F56" s="245"/>
      <c r="G56" s="245"/>
      <c r="H56" s="245"/>
      <c r="I56" s="245"/>
      <c r="J56" s="245"/>
      <c r="K56" s="245"/>
    </row>
    <row r="59" spans="2:11" x14ac:dyDescent="0.25">
      <c r="B59" s="273" t="s">
        <v>62</v>
      </c>
    </row>
  </sheetData>
  <mergeCells count="33">
    <mergeCell ref="B1:E1"/>
    <mergeCell ref="B46:E46"/>
    <mergeCell ref="B47:E47"/>
    <mergeCell ref="G20:K20"/>
    <mergeCell ref="B28:E28"/>
    <mergeCell ref="B29:E29"/>
    <mergeCell ref="G44:I44"/>
    <mergeCell ref="B45:E45"/>
    <mergeCell ref="B36:E36"/>
    <mergeCell ref="B37:E37"/>
    <mergeCell ref="B38:E38"/>
    <mergeCell ref="B39:E39"/>
    <mergeCell ref="B40:E40"/>
    <mergeCell ref="B41:E41"/>
    <mergeCell ref="B33:E33"/>
    <mergeCell ref="B34:E34"/>
    <mergeCell ref="B35:E35"/>
    <mergeCell ref="B54:E54"/>
    <mergeCell ref="B55:E55"/>
    <mergeCell ref="B56:E56"/>
    <mergeCell ref="B2:E2"/>
    <mergeCell ref="B3:E3"/>
    <mergeCell ref="B49:E49"/>
    <mergeCell ref="B50:E50"/>
    <mergeCell ref="B51:E51"/>
    <mergeCell ref="B52:E52"/>
    <mergeCell ref="B53:E53"/>
    <mergeCell ref="B42:E42"/>
    <mergeCell ref="B44:E44"/>
    <mergeCell ref="B30:E30"/>
    <mergeCell ref="B31:E31"/>
    <mergeCell ref="B32:E32"/>
    <mergeCell ref="B48:E48"/>
  </mergeCells>
  <dataValidations count="2">
    <dataValidation errorStyle="warning" allowBlank="1" showInputMessage="1" errorTitle="Missing Information" error="Please complete the Forecast" promptTitle="Forecast" prompt="Please fill out forecast information" sqref="E9:E10 E15:E16" xr:uid="{1B736353-D4C1-4BEB-A2F2-099F61ECE9F7}"/>
    <dataValidation type="whole" errorStyle="warning" operator="equal" allowBlank="1" showInputMessage="1" showErrorMessage="1" errorTitle="Start/End Balance" error="End Balance of Prior Reporting Period should be Starting Balance of Current Reporting Period" sqref="D6:D7" xr:uid="{F83076E6-E387-4745-8541-BE27C2EF920E}">
      <formula1>C25</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BAA0-C4E9-4878-B88B-390DDFF81432}">
  <dimension ref="B1:M59"/>
  <sheetViews>
    <sheetView topLeftCell="A49" workbookViewId="0">
      <selection activeCell="C6" sqref="C6"/>
    </sheetView>
  </sheetViews>
  <sheetFormatPr defaultColWidth="9.109375" defaultRowHeight="13.2" x14ac:dyDescent="0.25"/>
  <cols>
    <col min="1" max="1" width="4.109375" style="274" customWidth="1"/>
    <col min="2" max="2" width="79.33203125" style="275" customWidth="1"/>
    <col min="3" max="4" width="31.6640625" style="274" customWidth="1"/>
    <col min="5" max="5" width="27.88671875" style="274" customWidth="1"/>
    <col min="6" max="6" width="15" style="274" customWidth="1"/>
    <col min="7" max="12" width="9.33203125" style="274" customWidth="1"/>
    <col min="13" max="16384" width="9.109375" style="274"/>
  </cols>
  <sheetData>
    <row r="1" spans="2:11" ht="17.399999999999999" x14ac:dyDescent="0.3">
      <c r="B1" s="441" t="s">
        <v>0</v>
      </c>
      <c r="C1" s="442"/>
      <c r="D1" s="442"/>
      <c r="E1" s="443"/>
    </row>
    <row r="2" spans="2:11" ht="17.399999999999999" x14ac:dyDescent="0.3">
      <c r="B2" s="444" t="s">
        <v>106</v>
      </c>
      <c r="C2" s="445"/>
      <c r="D2" s="446"/>
      <c r="E2" s="447"/>
    </row>
    <row r="3" spans="2:11" ht="18" thickBot="1" x14ac:dyDescent="0.35">
      <c r="B3" s="448" t="s">
        <v>107</v>
      </c>
      <c r="C3" s="449"/>
      <c r="D3" s="449"/>
      <c r="E3" s="450"/>
    </row>
    <row r="4" spans="2:11" ht="37.200000000000003" customHeight="1" x14ac:dyDescent="0.25">
      <c r="B4" s="277"/>
      <c r="C4" s="278" t="s">
        <v>44</v>
      </c>
      <c r="D4" s="278" t="s">
        <v>45</v>
      </c>
      <c r="E4" s="278" t="s">
        <v>46</v>
      </c>
      <c r="F4" s="279"/>
      <c r="G4" s="279"/>
      <c r="H4" s="279"/>
      <c r="I4" s="279"/>
      <c r="J4" s="279"/>
      <c r="K4" s="279"/>
    </row>
    <row r="5" spans="2:11" ht="26.7" customHeight="1" thickBot="1" x14ac:dyDescent="0.3">
      <c r="B5" s="280" t="s">
        <v>2</v>
      </c>
      <c r="C5" s="281"/>
      <c r="D5" s="282"/>
      <c r="E5" s="281"/>
      <c r="F5" s="279"/>
      <c r="G5" s="279"/>
      <c r="H5" s="279"/>
      <c r="I5" s="279"/>
      <c r="J5" s="279"/>
      <c r="K5" s="279"/>
    </row>
    <row r="6" spans="2:11" ht="37.200000000000003" customHeight="1" x14ac:dyDescent="0.25">
      <c r="B6" s="283" t="s">
        <v>26</v>
      </c>
      <c r="C6" s="340">
        <v>274612873.14999998</v>
      </c>
      <c r="D6" s="352">
        <v>325272913.76999998</v>
      </c>
      <c r="E6" s="329"/>
      <c r="F6" s="279"/>
      <c r="G6" s="279"/>
      <c r="H6" s="279"/>
      <c r="I6" s="279"/>
      <c r="J6" s="279"/>
      <c r="K6" s="279"/>
    </row>
    <row r="7" spans="2:11" ht="37.200000000000003" customHeight="1" x14ac:dyDescent="0.25">
      <c r="B7" s="284" t="s">
        <v>54</v>
      </c>
      <c r="C7" s="341">
        <v>3470924</v>
      </c>
      <c r="D7" s="353">
        <v>3470924</v>
      </c>
      <c r="E7" s="330"/>
      <c r="F7" s="279"/>
      <c r="G7" s="279"/>
      <c r="H7" s="279"/>
      <c r="I7" s="279"/>
      <c r="J7" s="279"/>
      <c r="K7" s="279"/>
    </row>
    <row r="8" spans="2:11" ht="26.7" customHeight="1" thickBot="1" x14ac:dyDescent="0.3">
      <c r="B8" s="285" t="s">
        <v>25</v>
      </c>
      <c r="C8" s="342"/>
      <c r="D8" s="354"/>
      <c r="E8" s="327"/>
      <c r="F8" s="279"/>
      <c r="G8" s="279"/>
      <c r="H8" s="279"/>
      <c r="I8" s="279"/>
      <c r="J8" s="279"/>
      <c r="K8" s="279"/>
    </row>
    <row r="9" spans="2:11" ht="37.200000000000003" customHeight="1" x14ac:dyDescent="0.25">
      <c r="B9" s="286" t="s">
        <v>52</v>
      </c>
      <c r="C9" s="343">
        <v>48710716</v>
      </c>
      <c r="D9" s="355"/>
      <c r="E9" s="339"/>
      <c r="F9" s="279"/>
      <c r="G9" s="279"/>
      <c r="H9" s="279"/>
      <c r="I9" s="279"/>
      <c r="J9" s="279"/>
      <c r="K9" s="279"/>
    </row>
    <row r="10" spans="2:11" ht="37.200000000000003" customHeight="1" x14ac:dyDescent="0.25">
      <c r="B10" s="305" t="s">
        <v>53</v>
      </c>
      <c r="C10" s="340">
        <v>46527856</v>
      </c>
      <c r="D10" s="352"/>
      <c r="E10" s="339"/>
      <c r="F10" s="279"/>
      <c r="G10" s="279"/>
      <c r="H10" s="279"/>
      <c r="I10" s="279"/>
      <c r="J10" s="279"/>
      <c r="K10" s="279"/>
    </row>
    <row r="11" spans="2:11" ht="37.200000000000003" customHeight="1" x14ac:dyDescent="0.25">
      <c r="B11" s="287" t="s">
        <v>30</v>
      </c>
      <c r="C11" s="341">
        <v>7713263</v>
      </c>
      <c r="D11" s="353">
        <v>8702156.4399999995</v>
      </c>
      <c r="E11" s="330"/>
      <c r="F11" s="279"/>
      <c r="G11" s="279"/>
      <c r="H11" s="279"/>
      <c r="I11" s="279"/>
      <c r="J11" s="279"/>
      <c r="K11" s="279"/>
    </row>
    <row r="12" spans="2:11" ht="37.200000000000003" customHeight="1" thickBot="1" x14ac:dyDescent="0.3">
      <c r="B12" s="288" t="s">
        <v>31</v>
      </c>
      <c r="C12" s="344"/>
      <c r="D12" s="356"/>
      <c r="E12" s="327"/>
      <c r="F12" s="279"/>
      <c r="G12" s="279"/>
      <c r="H12" s="279"/>
      <c r="I12" s="279"/>
      <c r="J12" s="279"/>
      <c r="K12" s="279"/>
    </row>
    <row r="13" spans="2:11" ht="37.200000000000003" customHeight="1" x14ac:dyDescent="0.25">
      <c r="B13" s="289" t="s">
        <v>23</v>
      </c>
      <c r="C13" s="340">
        <v>56423979</v>
      </c>
      <c r="D13" s="340">
        <v>8702156.4399999995</v>
      </c>
      <c r="E13" s="329"/>
      <c r="F13" s="279"/>
      <c r="G13" s="279"/>
      <c r="H13" s="279"/>
      <c r="I13" s="279"/>
      <c r="J13" s="279"/>
      <c r="K13" s="279"/>
    </row>
    <row r="14" spans="2:11" ht="26.7" customHeight="1" thickBot="1" x14ac:dyDescent="0.3">
      <c r="B14" s="280" t="s">
        <v>3</v>
      </c>
      <c r="C14" s="345"/>
      <c r="D14" s="357"/>
      <c r="E14" s="327"/>
      <c r="F14" s="279"/>
      <c r="G14" s="279"/>
      <c r="H14" s="279"/>
      <c r="I14" s="279"/>
      <c r="J14" s="279"/>
      <c r="K14" s="279"/>
    </row>
    <row r="15" spans="2:11" ht="37.200000000000003" customHeight="1" x14ac:dyDescent="0.25">
      <c r="B15" s="283" t="s">
        <v>4</v>
      </c>
      <c r="C15" s="340"/>
      <c r="D15" s="352"/>
      <c r="E15" s="333"/>
      <c r="F15" s="279"/>
      <c r="G15" s="279"/>
      <c r="H15" s="279"/>
      <c r="I15" s="279"/>
      <c r="J15" s="279"/>
      <c r="K15" s="279"/>
    </row>
    <row r="16" spans="2:11" ht="37.200000000000003" customHeight="1" x14ac:dyDescent="0.25">
      <c r="B16" s="287" t="s">
        <v>5</v>
      </c>
      <c r="C16" s="341">
        <v>173796.51000000015</v>
      </c>
      <c r="D16" s="353">
        <v>141343.12999999998</v>
      </c>
      <c r="E16" s="364">
        <v>204938</v>
      </c>
      <c r="F16" s="279"/>
      <c r="G16" s="279"/>
      <c r="H16" s="279"/>
      <c r="I16" s="279"/>
      <c r="J16" s="279"/>
      <c r="K16" s="279"/>
    </row>
    <row r="17" spans="2:13" ht="37.200000000000003" customHeight="1" thickBot="1" x14ac:dyDescent="0.3">
      <c r="B17" s="288" t="s">
        <v>6</v>
      </c>
      <c r="C17" s="344">
        <v>149249.16</v>
      </c>
      <c r="D17" s="356">
        <v>100904.54</v>
      </c>
      <c r="E17" s="364">
        <v>125077</v>
      </c>
      <c r="F17" s="279"/>
      <c r="G17" s="279"/>
      <c r="H17" s="279"/>
      <c r="I17" s="279"/>
      <c r="J17" s="279"/>
      <c r="K17" s="279"/>
    </row>
    <row r="18" spans="2:13" ht="37.200000000000003" customHeight="1" x14ac:dyDescent="0.25">
      <c r="B18" s="290" t="s">
        <v>24</v>
      </c>
      <c r="C18" s="346">
        <v>323045.67000000016</v>
      </c>
      <c r="D18" s="346">
        <v>242247.66999999998</v>
      </c>
      <c r="E18" s="339"/>
      <c r="F18" s="279"/>
      <c r="G18" s="279"/>
      <c r="H18" s="279"/>
      <c r="I18" s="279"/>
      <c r="J18" s="279"/>
      <c r="K18" s="279"/>
    </row>
    <row r="19" spans="2:13" ht="26.7" customHeight="1" thickBot="1" x14ac:dyDescent="0.3">
      <c r="B19" s="280" t="s">
        <v>27</v>
      </c>
      <c r="C19" s="345"/>
      <c r="D19" s="357"/>
      <c r="E19" s="328"/>
      <c r="F19" s="279"/>
      <c r="G19" s="279"/>
      <c r="H19" s="279"/>
      <c r="I19" s="279"/>
      <c r="J19" s="279"/>
      <c r="K19" s="279"/>
    </row>
    <row r="20" spans="2:13" ht="37.200000000000003" customHeight="1" x14ac:dyDescent="0.25">
      <c r="B20" s="291" t="s">
        <v>32</v>
      </c>
      <c r="C20" s="340"/>
      <c r="D20" s="358">
        <v>242392.02</v>
      </c>
      <c r="E20" s="332"/>
      <c r="F20" s="279"/>
      <c r="G20" s="459"/>
      <c r="H20" s="459"/>
      <c r="I20" s="459"/>
      <c r="J20" s="459"/>
      <c r="K20" s="459"/>
    </row>
    <row r="21" spans="2:13" ht="26.7" customHeight="1" thickBot="1" x14ac:dyDescent="0.3">
      <c r="B21" s="292" t="s">
        <v>21</v>
      </c>
      <c r="C21" s="342"/>
      <c r="D21" s="354"/>
      <c r="E21" s="331"/>
      <c r="F21" s="279"/>
      <c r="G21" s="279"/>
      <c r="H21" s="279"/>
      <c r="I21" s="279"/>
      <c r="J21" s="279"/>
      <c r="K21" s="279"/>
    </row>
    <row r="22" spans="2:13" ht="37.200000000000003" customHeight="1" x14ac:dyDescent="0.25">
      <c r="B22" s="291" t="s">
        <v>34</v>
      </c>
      <c r="C22" s="347">
        <v>3599281.8</v>
      </c>
      <c r="D22" s="359">
        <v>2450844.2000000002</v>
      </c>
      <c r="E22" s="334"/>
      <c r="F22" s="279"/>
      <c r="G22" s="279"/>
      <c r="H22" s="279"/>
      <c r="I22" s="279"/>
      <c r="J22" s="279"/>
      <c r="K22" s="279"/>
    </row>
    <row r="23" spans="2:13" ht="37.200000000000003" customHeight="1" x14ac:dyDescent="0.25">
      <c r="B23" s="293" t="s">
        <v>36</v>
      </c>
      <c r="C23" s="348">
        <v>1841610.91</v>
      </c>
      <c r="D23" s="360">
        <v>1652369.38</v>
      </c>
      <c r="E23" s="335"/>
      <c r="F23" s="279"/>
      <c r="G23" s="279"/>
      <c r="H23" s="279"/>
      <c r="I23" s="279"/>
      <c r="J23" s="279"/>
      <c r="K23" s="279"/>
    </row>
    <row r="24" spans="2:13" ht="26.7" customHeight="1" thickBot="1" x14ac:dyDescent="0.3">
      <c r="B24" s="280" t="s">
        <v>7</v>
      </c>
      <c r="C24" s="349"/>
      <c r="D24" s="361"/>
      <c r="E24" s="336"/>
      <c r="F24" s="279"/>
      <c r="G24" s="279"/>
      <c r="H24" s="279"/>
      <c r="I24" s="279"/>
      <c r="J24" s="279"/>
      <c r="K24" s="279"/>
    </row>
    <row r="25" spans="2:13" ht="37.200000000000003" customHeight="1" x14ac:dyDescent="0.25">
      <c r="B25" s="294" t="s">
        <v>35</v>
      </c>
      <c r="C25" s="350">
        <v>325272913.76999998</v>
      </c>
      <c r="D25" s="362">
        <v>329387216.94</v>
      </c>
      <c r="E25" s="337"/>
      <c r="F25" s="279"/>
      <c r="G25" s="279"/>
      <c r="H25" s="279"/>
      <c r="I25" s="279"/>
      <c r="J25" s="279"/>
      <c r="K25" s="279"/>
    </row>
    <row r="26" spans="2:13" ht="37.200000000000003" customHeight="1" thickBot="1" x14ac:dyDescent="0.3">
      <c r="B26" s="295" t="s">
        <v>28</v>
      </c>
      <c r="C26" s="351">
        <v>3470924</v>
      </c>
      <c r="D26" s="363">
        <v>3250931.98</v>
      </c>
      <c r="E26" s="338"/>
      <c r="F26" s="279"/>
      <c r="G26" s="279"/>
      <c r="H26" s="279"/>
      <c r="I26" s="279"/>
      <c r="J26" s="279"/>
      <c r="K26" s="279"/>
    </row>
    <row r="27" spans="2:13" ht="30.75" customHeight="1" thickBot="1" x14ac:dyDescent="0.3">
      <c r="B27" s="296"/>
      <c r="C27" s="297"/>
      <c r="D27" s="297"/>
      <c r="E27" s="298"/>
      <c r="F27" s="279"/>
      <c r="G27" s="279"/>
      <c r="H27" s="279"/>
      <c r="I27" s="279"/>
      <c r="J27" s="279"/>
      <c r="K27" s="279"/>
    </row>
    <row r="28" spans="2:13" s="276" customFormat="1" ht="49.2" customHeight="1" thickBot="1" x14ac:dyDescent="0.3">
      <c r="B28" s="454" t="s">
        <v>55</v>
      </c>
      <c r="C28" s="455"/>
      <c r="D28" s="455"/>
      <c r="E28" s="455"/>
      <c r="F28" s="299" t="s">
        <v>39</v>
      </c>
      <c r="G28" s="279"/>
      <c r="H28" s="279"/>
      <c r="I28" s="279"/>
      <c r="J28" s="279"/>
      <c r="K28" s="279"/>
    </row>
    <row r="29" spans="2:13" s="276" customFormat="1" ht="48.6" customHeight="1" x14ac:dyDescent="0.25">
      <c r="B29" s="453" t="s">
        <v>8</v>
      </c>
      <c r="C29" s="453"/>
      <c r="D29" s="453"/>
      <c r="E29" s="453"/>
      <c r="F29" s="300"/>
      <c r="G29" s="279"/>
      <c r="H29" s="279"/>
      <c r="I29" s="279"/>
      <c r="J29" s="279"/>
      <c r="K29" s="279"/>
    </row>
    <row r="30" spans="2:13" s="276" customFormat="1" ht="55.95" customHeight="1" x14ac:dyDescent="0.25">
      <c r="B30" s="452" t="s">
        <v>40</v>
      </c>
      <c r="C30" s="452"/>
      <c r="D30" s="452"/>
      <c r="E30" s="452"/>
      <c r="F30" s="301"/>
      <c r="G30" s="279"/>
      <c r="H30" s="279"/>
      <c r="I30" s="279"/>
      <c r="J30" s="304"/>
      <c r="K30" s="304"/>
      <c r="L30" s="304"/>
      <c r="M30" s="304"/>
    </row>
    <row r="31" spans="2:13" s="276" customFormat="1" ht="48.6" customHeight="1" x14ac:dyDescent="0.25">
      <c r="B31" s="451" t="s">
        <v>105</v>
      </c>
      <c r="C31" s="451"/>
      <c r="D31" s="451"/>
      <c r="E31" s="451"/>
      <c r="F31" s="302" t="s">
        <v>22</v>
      </c>
      <c r="G31" s="279"/>
      <c r="H31" s="279"/>
      <c r="I31" s="279"/>
      <c r="J31" s="279"/>
      <c r="K31" s="279"/>
    </row>
    <row r="32" spans="2:13" s="276" customFormat="1" ht="90.6" customHeight="1" x14ac:dyDescent="0.25">
      <c r="B32" s="451" t="s">
        <v>60</v>
      </c>
      <c r="C32" s="451"/>
      <c r="D32" s="451"/>
      <c r="E32" s="451"/>
      <c r="F32" s="302" t="s">
        <v>22</v>
      </c>
      <c r="G32" s="279"/>
      <c r="H32" s="279"/>
      <c r="I32" s="279"/>
      <c r="J32" s="279"/>
      <c r="K32" s="279"/>
    </row>
    <row r="33" spans="2:11" s="276" customFormat="1" ht="48.6" customHeight="1" x14ac:dyDescent="0.25">
      <c r="B33" s="451" t="s">
        <v>29</v>
      </c>
      <c r="C33" s="451"/>
      <c r="D33" s="451"/>
      <c r="E33" s="451"/>
      <c r="F33" s="301"/>
      <c r="G33" s="279"/>
      <c r="H33" s="279"/>
      <c r="I33" s="279"/>
      <c r="J33" s="279"/>
      <c r="K33" s="279"/>
    </row>
    <row r="34" spans="2:11" s="276" customFormat="1" ht="76.95" customHeight="1" x14ac:dyDescent="0.25">
      <c r="B34" s="461" t="s">
        <v>61</v>
      </c>
      <c r="C34" s="461"/>
      <c r="D34" s="461"/>
      <c r="E34" s="461"/>
      <c r="F34" s="302" t="s">
        <v>22</v>
      </c>
      <c r="G34" s="279"/>
      <c r="H34" s="279"/>
      <c r="I34" s="279"/>
      <c r="J34" s="279"/>
      <c r="K34" s="279"/>
    </row>
    <row r="35" spans="2:11" s="276" customFormat="1" ht="48.6" customHeight="1" x14ac:dyDescent="0.25">
      <c r="B35" s="451" t="s">
        <v>9</v>
      </c>
      <c r="C35" s="451"/>
      <c r="D35" s="451"/>
      <c r="E35" s="451"/>
      <c r="F35" s="301"/>
      <c r="G35" s="279"/>
      <c r="H35" s="279"/>
      <c r="I35" s="279"/>
      <c r="J35" s="279"/>
      <c r="K35" s="279"/>
    </row>
    <row r="36" spans="2:11" s="276" customFormat="1" ht="48.6" customHeight="1" x14ac:dyDescent="0.25">
      <c r="B36" s="451" t="s">
        <v>37</v>
      </c>
      <c r="C36" s="451"/>
      <c r="D36" s="451"/>
      <c r="E36" s="451"/>
      <c r="F36" s="301"/>
      <c r="G36" s="279"/>
      <c r="H36" s="279"/>
      <c r="I36" s="279"/>
      <c r="J36" s="279"/>
      <c r="K36" s="279"/>
    </row>
    <row r="37" spans="2:11" s="276" customFormat="1" ht="48.6" customHeight="1" x14ac:dyDescent="0.25">
      <c r="B37" s="451" t="s">
        <v>41</v>
      </c>
      <c r="C37" s="451"/>
      <c r="D37" s="451"/>
      <c r="E37" s="451"/>
      <c r="F37" s="301"/>
      <c r="G37" s="279"/>
      <c r="H37" s="279"/>
      <c r="I37" s="279"/>
      <c r="J37" s="279"/>
      <c r="K37" s="279"/>
    </row>
    <row r="38" spans="2:11" s="276" customFormat="1" ht="48.6" customHeight="1" x14ac:dyDescent="0.25">
      <c r="B38" s="452" t="s">
        <v>42</v>
      </c>
      <c r="C38" s="452"/>
      <c r="D38" s="452"/>
      <c r="E38" s="452"/>
      <c r="F38" s="302" t="s">
        <v>22</v>
      </c>
      <c r="G38" s="279"/>
      <c r="H38" s="279"/>
      <c r="I38" s="279"/>
      <c r="J38" s="279"/>
      <c r="K38" s="279"/>
    </row>
    <row r="39" spans="2:11" s="276" customFormat="1" ht="48.6" customHeight="1" x14ac:dyDescent="0.25">
      <c r="B39" s="461" t="s">
        <v>33</v>
      </c>
      <c r="C39" s="461"/>
      <c r="D39" s="461"/>
      <c r="E39" s="461"/>
      <c r="F39" s="302"/>
      <c r="G39" s="279"/>
      <c r="H39" s="279"/>
      <c r="I39" s="279"/>
      <c r="J39" s="279"/>
      <c r="K39" s="279"/>
    </row>
    <row r="40" spans="2:11" s="276" customFormat="1" ht="48.6" customHeight="1" x14ac:dyDescent="0.25">
      <c r="B40" s="461" t="s">
        <v>43</v>
      </c>
      <c r="C40" s="461"/>
      <c r="D40" s="461"/>
      <c r="E40" s="461"/>
      <c r="F40" s="302"/>
      <c r="G40" s="279"/>
      <c r="H40" s="279"/>
      <c r="I40" s="279"/>
      <c r="J40" s="279"/>
      <c r="K40" s="279"/>
    </row>
    <row r="41" spans="2:11" s="276" customFormat="1" ht="48.6" customHeight="1" x14ac:dyDescent="0.25">
      <c r="B41" s="461" t="s">
        <v>57</v>
      </c>
      <c r="C41" s="461"/>
      <c r="D41" s="461"/>
      <c r="E41" s="461"/>
      <c r="F41" s="302" t="s">
        <v>22</v>
      </c>
      <c r="G41" s="279"/>
      <c r="H41" s="279"/>
      <c r="I41" s="279"/>
      <c r="J41" s="279"/>
      <c r="K41" s="279"/>
    </row>
    <row r="42" spans="2:11" s="276" customFormat="1" ht="48.6" customHeight="1" x14ac:dyDescent="0.25">
      <c r="B42" s="461" t="s">
        <v>58</v>
      </c>
      <c r="C42" s="461"/>
      <c r="D42" s="461"/>
      <c r="E42" s="461"/>
      <c r="F42" s="302" t="s">
        <v>22</v>
      </c>
      <c r="G42" s="279"/>
      <c r="H42" s="279"/>
      <c r="I42" s="279"/>
      <c r="J42" s="279"/>
      <c r="K42" s="279"/>
    </row>
    <row r="43" spans="2:11" s="276" customFormat="1" ht="40.950000000000003" customHeight="1" thickBot="1" x14ac:dyDescent="0.3">
      <c r="B43" s="303"/>
      <c r="C43" s="279"/>
      <c r="D43" s="279"/>
      <c r="E43" s="279"/>
      <c r="F43" s="279"/>
      <c r="G43" s="279"/>
      <c r="H43" s="279"/>
      <c r="I43" s="279"/>
      <c r="J43" s="279"/>
      <c r="K43" s="279"/>
    </row>
    <row r="44" spans="2:11" s="276" customFormat="1" ht="26.7" customHeight="1" thickBot="1" x14ac:dyDescent="0.3">
      <c r="B44" s="462" t="s">
        <v>56</v>
      </c>
      <c r="C44" s="463"/>
      <c r="D44" s="463"/>
      <c r="E44" s="464"/>
      <c r="F44" s="279"/>
      <c r="G44" s="460"/>
      <c r="H44" s="460"/>
      <c r="I44" s="460"/>
      <c r="J44" s="279"/>
      <c r="K44" s="279"/>
    </row>
    <row r="45" spans="2:11" s="276" customFormat="1" ht="26.7" customHeight="1" x14ac:dyDescent="0.25">
      <c r="B45" s="465" t="s">
        <v>47</v>
      </c>
      <c r="C45" s="466"/>
      <c r="D45" s="466"/>
      <c r="E45" s="467"/>
      <c r="F45" s="279"/>
      <c r="G45" s="279"/>
      <c r="H45" s="279"/>
      <c r="I45" s="279"/>
      <c r="J45" s="279"/>
      <c r="K45" s="279"/>
    </row>
    <row r="46" spans="2:11" s="276" customFormat="1" ht="60" customHeight="1" x14ac:dyDescent="0.25">
      <c r="B46" s="438"/>
      <c r="C46" s="439"/>
      <c r="D46" s="439"/>
      <c r="E46" s="440"/>
      <c r="F46" s="279"/>
      <c r="G46" s="279"/>
      <c r="H46" s="279"/>
      <c r="I46" s="279"/>
      <c r="J46" s="279"/>
      <c r="K46" s="279"/>
    </row>
    <row r="47" spans="2:11" s="276" customFormat="1" ht="26.7" customHeight="1" x14ac:dyDescent="0.25">
      <c r="B47" s="438" t="s">
        <v>59</v>
      </c>
      <c r="C47" s="439"/>
      <c r="D47" s="439"/>
      <c r="E47" s="440"/>
      <c r="F47" s="279"/>
      <c r="G47" s="279"/>
      <c r="H47" s="279"/>
      <c r="I47" s="279"/>
      <c r="J47" s="279"/>
      <c r="K47" s="279"/>
    </row>
    <row r="48" spans="2:11" s="276" customFormat="1" ht="60" customHeight="1" x14ac:dyDescent="0.25">
      <c r="B48" s="456"/>
      <c r="C48" s="457"/>
      <c r="D48" s="457"/>
      <c r="E48" s="458"/>
      <c r="F48" s="279"/>
      <c r="G48" s="279"/>
      <c r="H48" s="279"/>
      <c r="I48" s="279"/>
      <c r="J48" s="279"/>
      <c r="K48" s="279"/>
    </row>
    <row r="49" spans="2:11" s="276" customFormat="1" ht="25.95" customHeight="1" x14ac:dyDescent="0.25">
      <c r="B49" s="438" t="s">
        <v>48</v>
      </c>
      <c r="C49" s="439"/>
      <c r="D49" s="439"/>
      <c r="E49" s="440"/>
      <c r="F49" s="279"/>
      <c r="G49" s="279"/>
      <c r="H49" s="279"/>
      <c r="I49" s="279"/>
      <c r="J49" s="279"/>
      <c r="K49" s="279"/>
    </row>
    <row r="50" spans="2:11" s="276" customFormat="1" ht="60" customHeight="1" x14ac:dyDescent="0.25">
      <c r="B50" s="438"/>
      <c r="C50" s="439"/>
      <c r="D50" s="439"/>
      <c r="E50" s="440"/>
      <c r="F50" s="279"/>
      <c r="G50" s="279"/>
      <c r="H50" s="279"/>
      <c r="I50" s="279"/>
      <c r="J50" s="279"/>
      <c r="K50" s="279"/>
    </row>
    <row r="51" spans="2:11" ht="23.7" customHeight="1" x14ac:dyDescent="0.25">
      <c r="B51" s="438" t="s">
        <v>49</v>
      </c>
      <c r="C51" s="439"/>
      <c r="D51" s="439"/>
      <c r="E51" s="440"/>
      <c r="F51" s="279"/>
      <c r="G51" s="279"/>
      <c r="H51" s="279"/>
      <c r="I51" s="279"/>
      <c r="J51" s="279"/>
      <c r="K51" s="279"/>
    </row>
    <row r="52" spans="2:11" ht="60" customHeight="1" x14ac:dyDescent="0.25">
      <c r="B52" s="438"/>
      <c r="C52" s="439"/>
      <c r="D52" s="439"/>
      <c r="E52" s="440"/>
      <c r="F52" s="279"/>
      <c r="G52" s="279"/>
      <c r="H52" s="279"/>
      <c r="I52" s="279"/>
      <c r="J52" s="279"/>
      <c r="K52" s="279"/>
    </row>
    <row r="53" spans="2:11" ht="27" customHeight="1" x14ac:dyDescent="0.25">
      <c r="B53" s="438" t="s">
        <v>50</v>
      </c>
      <c r="C53" s="439"/>
      <c r="D53" s="439"/>
      <c r="E53" s="440"/>
      <c r="F53" s="279"/>
      <c r="G53" s="279"/>
      <c r="H53" s="279"/>
      <c r="I53" s="279"/>
      <c r="J53" s="279"/>
      <c r="K53" s="279"/>
    </row>
    <row r="54" spans="2:11" ht="60" customHeight="1" x14ac:dyDescent="0.25">
      <c r="B54" s="477" t="s">
        <v>108</v>
      </c>
      <c r="C54" s="478"/>
      <c r="D54" s="478"/>
      <c r="E54" s="479"/>
      <c r="F54" s="279"/>
      <c r="G54" s="279"/>
      <c r="H54" s="279"/>
      <c r="I54" s="279"/>
      <c r="J54" s="279"/>
      <c r="K54" s="279"/>
    </row>
    <row r="55" spans="2:11" ht="24" customHeight="1" x14ac:dyDescent="0.25">
      <c r="B55" s="438" t="s">
        <v>51</v>
      </c>
      <c r="C55" s="439"/>
      <c r="D55" s="439"/>
      <c r="E55" s="440"/>
      <c r="F55" s="279"/>
      <c r="G55" s="279"/>
      <c r="H55" s="279"/>
      <c r="I55" s="279"/>
      <c r="J55" s="279"/>
      <c r="K55" s="279"/>
    </row>
    <row r="56" spans="2:11" ht="60" customHeight="1" x14ac:dyDescent="0.25">
      <c r="B56" s="438"/>
      <c r="C56" s="439"/>
      <c r="D56" s="439"/>
      <c r="E56" s="440"/>
      <c r="F56" s="279"/>
      <c r="G56" s="279"/>
      <c r="H56" s="279"/>
      <c r="I56" s="279"/>
      <c r="J56" s="279"/>
      <c r="K56" s="279"/>
    </row>
    <row r="59" spans="2:11" x14ac:dyDescent="0.25">
      <c r="B59" s="306" t="s">
        <v>62</v>
      </c>
    </row>
  </sheetData>
  <mergeCells count="33">
    <mergeCell ref="B33:E33"/>
    <mergeCell ref="B34:E34"/>
    <mergeCell ref="B35:E35"/>
    <mergeCell ref="B1:E1"/>
    <mergeCell ref="G20:K20"/>
    <mergeCell ref="B28:E28"/>
    <mergeCell ref="B29:E29"/>
    <mergeCell ref="G44:I44"/>
    <mergeCell ref="B45:E45"/>
    <mergeCell ref="B46:E46"/>
    <mergeCell ref="B47:E47"/>
    <mergeCell ref="B36:E36"/>
    <mergeCell ref="B37:E37"/>
    <mergeCell ref="B38:E38"/>
    <mergeCell ref="B39:E39"/>
    <mergeCell ref="B40:E40"/>
    <mergeCell ref="B41:E41"/>
    <mergeCell ref="B55:E55"/>
    <mergeCell ref="B56:E56"/>
    <mergeCell ref="B2:E2"/>
    <mergeCell ref="B3:E3"/>
    <mergeCell ref="B54:E54"/>
    <mergeCell ref="B48:E48"/>
    <mergeCell ref="B49:E49"/>
    <mergeCell ref="B50:E50"/>
    <mergeCell ref="B51:E51"/>
    <mergeCell ref="B52:E52"/>
    <mergeCell ref="B53:E53"/>
    <mergeCell ref="B42:E42"/>
    <mergeCell ref="B44:E44"/>
    <mergeCell ref="B30:E30"/>
    <mergeCell ref="B31:E31"/>
    <mergeCell ref="B32:E32"/>
  </mergeCells>
  <dataValidations count="2">
    <dataValidation errorStyle="warning" allowBlank="1" showInputMessage="1" errorTitle="Missing Information" error="Please complete the Forecast" promptTitle="Forecast" prompt="Please fill out forecast information" sqref="E9:E10 E15:E16 E18" xr:uid="{99ACA18E-8F6F-4636-9D99-CAC6415E1E39}"/>
    <dataValidation type="whole" errorStyle="warning" operator="equal" allowBlank="1" showInputMessage="1" showErrorMessage="1" errorTitle="Start/End Balance" error="End Balance of Prior Reporting Period should be Starting Balance of Current Reporting Period" sqref="D6:D7" xr:uid="{476630A7-BAF3-48A8-BC83-1C010E6208B9}">
      <formula1>C25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8E0F-366E-42C8-9149-C6B0DC11FA04}">
  <dimension ref="B1:M59"/>
  <sheetViews>
    <sheetView topLeftCell="A52" workbookViewId="0">
      <selection activeCell="F17" sqref="F17"/>
    </sheetView>
  </sheetViews>
  <sheetFormatPr defaultRowHeight="13.2" x14ac:dyDescent="0.25"/>
  <cols>
    <col min="1" max="1" width="4.109375" style="274" customWidth="1"/>
    <col min="2" max="2" width="79.33203125" style="275" customWidth="1"/>
    <col min="3" max="4" width="31.6640625" style="274" customWidth="1"/>
    <col min="5" max="5" width="27.88671875" style="274" customWidth="1"/>
    <col min="6" max="6" width="15" style="274" customWidth="1"/>
    <col min="7" max="12" width="9.33203125" style="274" customWidth="1"/>
    <col min="13" max="16384" width="8.88671875" style="274"/>
  </cols>
  <sheetData>
    <row r="1" spans="2:11" ht="17.399999999999999" x14ac:dyDescent="0.3">
      <c r="B1" s="441" t="s">
        <v>0</v>
      </c>
      <c r="C1" s="442"/>
      <c r="D1" s="442"/>
      <c r="E1" s="443"/>
    </row>
    <row r="2" spans="2:11" ht="17.399999999999999" x14ac:dyDescent="0.3">
      <c r="B2" s="444" t="s">
        <v>109</v>
      </c>
      <c r="C2" s="445"/>
      <c r="D2" s="446"/>
      <c r="E2" s="447"/>
    </row>
    <row r="3" spans="2:11" ht="18" thickBot="1" x14ac:dyDescent="0.35">
      <c r="B3" s="448" t="s">
        <v>107</v>
      </c>
      <c r="C3" s="449"/>
      <c r="D3" s="449"/>
      <c r="E3" s="450"/>
    </row>
    <row r="4" spans="2:11" ht="37.200000000000003" customHeight="1" x14ac:dyDescent="0.25">
      <c r="B4" s="366"/>
      <c r="C4" s="367" t="s">
        <v>44</v>
      </c>
      <c r="D4" s="367" t="s">
        <v>45</v>
      </c>
      <c r="E4" s="367" t="s">
        <v>46</v>
      </c>
      <c r="F4" s="279"/>
      <c r="G4" s="279"/>
      <c r="H4" s="279"/>
      <c r="I4" s="279"/>
      <c r="J4" s="279"/>
      <c r="K4" s="279"/>
    </row>
    <row r="5" spans="2:11" ht="26.7" customHeight="1" thickBot="1" x14ac:dyDescent="0.3">
      <c r="B5" s="368" t="s">
        <v>2</v>
      </c>
      <c r="C5" s="369"/>
      <c r="D5" s="370"/>
      <c r="E5" s="369"/>
      <c r="F5" s="279"/>
      <c r="G5" s="279"/>
      <c r="H5" s="279"/>
      <c r="I5" s="279"/>
      <c r="J5" s="279"/>
      <c r="K5" s="279"/>
    </row>
    <row r="6" spans="2:11" ht="37.200000000000003" customHeight="1" x14ac:dyDescent="0.25">
      <c r="B6" s="371" t="s">
        <v>26</v>
      </c>
      <c r="C6" s="406">
        <v>79681997</v>
      </c>
      <c r="D6" s="372">
        <v>80410540</v>
      </c>
      <c r="E6" s="373"/>
      <c r="F6" s="279"/>
      <c r="G6" s="279"/>
      <c r="H6" s="279"/>
      <c r="I6" s="279"/>
      <c r="J6" s="279"/>
      <c r="K6" s="279"/>
    </row>
    <row r="7" spans="2:11" ht="37.200000000000003" customHeight="1" x14ac:dyDescent="0.25">
      <c r="B7" s="374" t="s">
        <v>54</v>
      </c>
      <c r="C7" s="407">
        <v>275617</v>
      </c>
      <c r="D7" s="375">
        <v>71717</v>
      </c>
      <c r="E7" s="376"/>
      <c r="F7" s="279"/>
      <c r="G7" s="279"/>
      <c r="H7" s="279"/>
      <c r="I7" s="279"/>
      <c r="J7" s="279"/>
      <c r="K7" s="279"/>
    </row>
    <row r="8" spans="2:11" ht="26.7" customHeight="1" thickBot="1" x14ac:dyDescent="0.3">
      <c r="B8" s="377" t="s">
        <v>25</v>
      </c>
      <c r="C8" s="401"/>
      <c r="D8" s="379"/>
      <c r="E8" s="369"/>
      <c r="F8" s="279"/>
      <c r="G8" s="279"/>
      <c r="H8" s="279"/>
      <c r="I8" s="279"/>
      <c r="J8" s="279"/>
      <c r="K8" s="279"/>
    </row>
    <row r="9" spans="2:11" ht="37.200000000000003" customHeight="1" x14ac:dyDescent="0.25">
      <c r="B9" s="380" t="s">
        <v>52</v>
      </c>
      <c r="C9" s="402">
        <v>0</v>
      </c>
      <c r="D9" s="381">
        <v>0</v>
      </c>
      <c r="E9" s="398"/>
      <c r="F9" s="279"/>
      <c r="G9" s="279"/>
      <c r="H9" s="279"/>
      <c r="I9" s="279"/>
      <c r="J9" s="279"/>
      <c r="K9" s="279"/>
    </row>
    <row r="10" spans="2:11" ht="37.200000000000003" customHeight="1" x14ac:dyDescent="0.25">
      <c r="B10" s="399" t="s">
        <v>53</v>
      </c>
      <c r="C10" s="400">
        <v>0</v>
      </c>
      <c r="D10" s="372">
        <v>0</v>
      </c>
      <c r="E10" s="398"/>
      <c r="F10" s="279"/>
      <c r="G10" s="279"/>
      <c r="H10" s="279"/>
      <c r="I10" s="279"/>
      <c r="J10" s="279"/>
      <c r="K10" s="279"/>
    </row>
    <row r="11" spans="2:11" ht="37.200000000000003" customHeight="1" x14ac:dyDescent="0.25">
      <c r="B11" s="382" t="s">
        <v>30</v>
      </c>
      <c r="C11" s="407">
        <v>1907300</v>
      </c>
      <c r="D11" s="375">
        <v>2125092</v>
      </c>
      <c r="E11" s="376"/>
      <c r="F11" s="279"/>
      <c r="G11" s="279"/>
      <c r="H11" s="279"/>
      <c r="I11" s="279"/>
      <c r="J11" s="279"/>
      <c r="K11" s="279"/>
    </row>
    <row r="12" spans="2:11" ht="37.200000000000003" customHeight="1" thickBot="1" x14ac:dyDescent="0.3">
      <c r="B12" s="383" t="s">
        <v>31</v>
      </c>
      <c r="C12" s="403">
        <v>0</v>
      </c>
      <c r="D12" s="384">
        <v>0</v>
      </c>
      <c r="E12" s="369"/>
      <c r="F12" s="279"/>
      <c r="G12" s="279"/>
      <c r="H12" s="279"/>
      <c r="I12" s="279"/>
      <c r="J12" s="279"/>
      <c r="K12" s="279"/>
    </row>
    <row r="13" spans="2:11" ht="37.200000000000003" customHeight="1" x14ac:dyDescent="0.25">
      <c r="B13" s="385" t="s">
        <v>23</v>
      </c>
      <c r="C13" s="406">
        <v>1907300</v>
      </c>
      <c r="D13" s="372">
        <v>2125092</v>
      </c>
      <c r="E13" s="373"/>
      <c r="F13" s="279"/>
      <c r="G13" s="279"/>
      <c r="H13" s="279"/>
      <c r="I13" s="279"/>
      <c r="J13" s="279"/>
      <c r="K13" s="279"/>
    </row>
    <row r="14" spans="2:11" ht="26.7" customHeight="1" thickBot="1" x14ac:dyDescent="0.3">
      <c r="B14" s="368" t="s">
        <v>3</v>
      </c>
      <c r="C14" s="404"/>
      <c r="D14" s="370"/>
      <c r="E14" s="369"/>
      <c r="F14" s="279"/>
      <c r="G14" s="279"/>
      <c r="H14" s="279"/>
      <c r="I14" s="279"/>
      <c r="J14" s="279"/>
      <c r="K14" s="279"/>
    </row>
    <row r="15" spans="2:11" ht="37.200000000000003" customHeight="1" x14ac:dyDescent="0.25">
      <c r="B15" s="371" t="s">
        <v>4</v>
      </c>
      <c r="C15" s="406">
        <v>18414</v>
      </c>
      <c r="D15" s="372">
        <v>23448</v>
      </c>
      <c r="E15" s="409">
        <v>26931</v>
      </c>
      <c r="F15" s="279"/>
      <c r="G15" s="279"/>
      <c r="H15" s="279"/>
      <c r="I15" s="279"/>
      <c r="J15" s="279"/>
      <c r="K15" s="279"/>
    </row>
    <row r="16" spans="2:11" ht="37.200000000000003" customHeight="1" x14ac:dyDescent="0.25">
      <c r="B16" s="382" t="s">
        <v>5</v>
      </c>
      <c r="C16" s="407">
        <v>64479</v>
      </c>
      <c r="D16" s="375">
        <v>74404</v>
      </c>
      <c r="E16" s="409">
        <v>79442</v>
      </c>
      <c r="F16" s="279"/>
      <c r="G16" s="279"/>
      <c r="H16" s="279"/>
      <c r="I16" s="279"/>
      <c r="J16" s="279"/>
      <c r="K16" s="279"/>
    </row>
    <row r="17" spans="2:13" ht="37.200000000000003" customHeight="1" thickBot="1" x14ac:dyDescent="0.3">
      <c r="B17" s="383" t="s">
        <v>6</v>
      </c>
      <c r="C17" s="408">
        <v>21360</v>
      </c>
      <c r="D17" s="384">
        <v>22282</v>
      </c>
      <c r="E17" s="437">
        <v>23821</v>
      </c>
      <c r="F17" s="279"/>
      <c r="G17" s="279"/>
      <c r="H17" s="279"/>
      <c r="I17" s="279"/>
      <c r="J17" s="279"/>
      <c r="K17" s="279"/>
    </row>
    <row r="18" spans="2:13" ht="37.200000000000003" customHeight="1" x14ac:dyDescent="0.25">
      <c r="B18" s="386" t="s">
        <v>24</v>
      </c>
      <c r="C18" s="414">
        <v>104253</v>
      </c>
      <c r="D18" s="414">
        <v>120134</v>
      </c>
      <c r="E18" s="414">
        <v>130194</v>
      </c>
      <c r="F18" s="279"/>
      <c r="G18" s="279"/>
      <c r="H18" s="279"/>
      <c r="I18" s="279"/>
      <c r="J18" s="279"/>
      <c r="K18" s="279"/>
    </row>
    <row r="19" spans="2:13" ht="26.7" customHeight="1" thickBot="1" x14ac:dyDescent="0.3">
      <c r="B19" s="368" t="s">
        <v>27</v>
      </c>
      <c r="C19" s="404"/>
      <c r="D19" s="370"/>
      <c r="E19" s="370"/>
      <c r="F19" s="279"/>
      <c r="G19" s="279"/>
      <c r="H19" s="279"/>
      <c r="I19" s="279"/>
      <c r="J19" s="279"/>
      <c r="K19" s="279"/>
    </row>
    <row r="20" spans="2:13" ht="37.200000000000003" customHeight="1" x14ac:dyDescent="0.25">
      <c r="B20" s="415" t="s">
        <v>32</v>
      </c>
      <c r="C20" s="416">
        <v>233810</v>
      </c>
      <c r="D20" s="416">
        <v>-414937</v>
      </c>
      <c r="E20" s="388"/>
      <c r="F20" s="279"/>
      <c r="G20" s="459"/>
      <c r="H20" s="459"/>
      <c r="I20" s="459"/>
      <c r="J20" s="459"/>
      <c r="K20" s="459"/>
    </row>
    <row r="21" spans="2:13" ht="26.7" customHeight="1" thickBot="1" x14ac:dyDescent="0.3">
      <c r="B21" s="389" t="s">
        <v>21</v>
      </c>
      <c r="C21" s="401"/>
      <c r="D21" s="378"/>
      <c r="E21" s="378"/>
      <c r="F21" s="279"/>
      <c r="G21" s="279"/>
      <c r="H21" s="279"/>
      <c r="I21" s="279"/>
      <c r="J21" s="279"/>
      <c r="K21" s="279"/>
    </row>
    <row r="22" spans="2:13" ht="37.200000000000003" customHeight="1" x14ac:dyDescent="0.25">
      <c r="B22" s="387" t="s">
        <v>34</v>
      </c>
      <c r="C22" s="409">
        <v>840694</v>
      </c>
      <c r="D22" s="409">
        <v>2167474</v>
      </c>
      <c r="E22" s="390"/>
      <c r="F22" s="279"/>
      <c r="G22" s="279"/>
      <c r="H22" s="279"/>
      <c r="I22" s="279"/>
      <c r="J22" s="279"/>
      <c r="K22" s="279"/>
    </row>
    <row r="23" spans="2:13" ht="37.200000000000003" customHeight="1" x14ac:dyDescent="0.25">
      <c r="B23" s="391" t="s">
        <v>36</v>
      </c>
      <c r="C23" s="405">
        <v>0</v>
      </c>
      <c r="D23" s="410">
        <v>456956</v>
      </c>
      <c r="E23" s="392"/>
      <c r="F23" s="279"/>
      <c r="G23" s="279"/>
      <c r="H23" s="279"/>
      <c r="I23" s="279"/>
      <c r="J23" s="279"/>
      <c r="K23" s="279"/>
    </row>
    <row r="24" spans="2:13" ht="26.7" customHeight="1" thickBot="1" x14ac:dyDescent="0.3">
      <c r="B24" s="368" t="s">
        <v>7</v>
      </c>
      <c r="C24" s="393"/>
      <c r="D24" s="393"/>
      <c r="E24" s="393"/>
      <c r="F24" s="279"/>
      <c r="G24" s="279"/>
      <c r="H24" s="279"/>
      <c r="I24" s="279"/>
      <c r="J24" s="279"/>
      <c r="K24" s="279"/>
    </row>
    <row r="25" spans="2:13" ht="37.200000000000003" customHeight="1" x14ac:dyDescent="0.25">
      <c r="B25" s="394" t="s">
        <v>35</v>
      </c>
      <c r="C25" s="411">
        <v>80410540</v>
      </c>
      <c r="D25" s="411">
        <v>80206005</v>
      </c>
      <c r="E25" s="395"/>
      <c r="F25" s="279"/>
      <c r="G25" s="279"/>
      <c r="H25" s="279"/>
      <c r="I25" s="279"/>
      <c r="J25" s="279"/>
      <c r="K25" s="279"/>
    </row>
    <row r="26" spans="2:13" ht="37.200000000000003" customHeight="1" thickBot="1" x14ac:dyDescent="0.3">
      <c r="B26" s="396" t="s">
        <v>28</v>
      </c>
      <c r="C26" s="412">
        <v>41807</v>
      </c>
      <c r="D26" s="412">
        <v>486654</v>
      </c>
      <c r="E26" s="397"/>
      <c r="F26" s="279"/>
      <c r="G26" s="279"/>
      <c r="H26" s="279"/>
      <c r="I26" s="279"/>
      <c r="J26" s="279"/>
      <c r="K26" s="279"/>
    </row>
    <row r="27" spans="2:13" ht="30.75" customHeight="1" thickBot="1" x14ac:dyDescent="0.3">
      <c r="B27" s="296"/>
      <c r="C27" s="297"/>
      <c r="D27" s="297"/>
      <c r="E27" s="298"/>
      <c r="F27" s="279"/>
      <c r="G27" s="279"/>
      <c r="H27" s="279"/>
      <c r="I27" s="279"/>
      <c r="J27" s="279"/>
      <c r="K27" s="279"/>
    </row>
    <row r="28" spans="2:13" s="276" customFormat="1" ht="49.2" customHeight="1" thickBot="1" x14ac:dyDescent="0.3">
      <c r="B28" s="454" t="s">
        <v>55</v>
      </c>
      <c r="C28" s="455"/>
      <c r="D28" s="455"/>
      <c r="E28" s="455"/>
      <c r="F28" s="299" t="s">
        <v>39</v>
      </c>
      <c r="G28" s="279"/>
      <c r="H28" s="279"/>
      <c r="I28" s="279"/>
      <c r="J28" s="279"/>
      <c r="K28" s="279"/>
    </row>
    <row r="29" spans="2:13" s="276" customFormat="1" ht="48.6" customHeight="1" x14ac:dyDescent="0.25">
      <c r="B29" s="453" t="s">
        <v>8</v>
      </c>
      <c r="C29" s="453"/>
      <c r="D29" s="453"/>
      <c r="E29" s="453"/>
      <c r="F29" s="300"/>
      <c r="G29" s="279"/>
      <c r="H29" s="279"/>
      <c r="I29" s="279"/>
      <c r="J29" s="279"/>
      <c r="K29" s="279"/>
    </row>
    <row r="30" spans="2:13" s="276" customFormat="1" ht="55.95" customHeight="1" x14ac:dyDescent="0.25">
      <c r="B30" s="452" t="s">
        <v>40</v>
      </c>
      <c r="C30" s="452"/>
      <c r="D30" s="452"/>
      <c r="E30" s="452"/>
      <c r="F30" s="301"/>
      <c r="G30" s="279"/>
      <c r="H30" s="279"/>
      <c r="I30" s="279"/>
      <c r="J30" s="304"/>
      <c r="K30" s="304"/>
      <c r="L30" s="304"/>
      <c r="M30" s="304"/>
    </row>
    <row r="31" spans="2:13" s="276" customFormat="1" ht="48.6" customHeight="1" x14ac:dyDescent="0.25">
      <c r="B31" s="451" t="s">
        <v>105</v>
      </c>
      <c r="C31" s="451"/>
      <c r="D31" s="451"/>
      <c r="E31" s="451"/>
      <c r="F31" s="302" t="s">
        <v>22</v>
      </c>
      <c r="G31" s="279"/>
      <c r="H31" s="279"/>
      <c r="I31" s="279"/>
      <c r="J31" s="279"/>
      <c r="K31" s="279"/>
    </row>
    <row r="32" spans="2:13" s="276" customFormat="1" ht="90.6" customHeight="1" x14ac:dyDescent="0.25">
      <c r="B32" s="451" t="s">
        <v>60</v>
      </c>
      <c r="C32" s="451"/>
      <c r="D32" s="451"/>
      <c r="E32" s="451"/>
      <c r="F32" s="302" t="s">
        <v>22</v>
      </c>
      <c r="G32" s="279"/>
      <c r="H32" s="279"/>
      <c r="I32" s="279"/>
      <c r="J32" s="279"/>
      <c r="K32" s="279"/>
    </row>
    <row r="33" spans="2:11" s="276" customFormat="1" ht="48.6" customHeight="1" x14ac:dyDescent="0.25">
      <c r="B33" s="451" t="s">
        <v>29</v>
      </c>
      <c r="C33" s="451"/>
      <c r="D33" s="451"/>
      <c r="E33" s="451"/>
      <c r="F33" s="301"/>
      <c r="G33" s="279"/>
      <c r="H33" s="279"/>
      <c r="I33" s="279"/>
      <c r="J33" s="279"/>
      <c r="K33" s="279"/>
    </row>
    <row r="34" spans="2:11" s="276" customFormat="1" ht="76.95" customHeight="1" x14ac:dyDescent="0.25">
      <c r="B34" s="461" t="s">
        <v>61</v>
      </c>
      <c r="C34" s="461"/>
      <c r="D34" s="461"/>
      <c r="E34" s="461"/>
      <c r="F34" s="302" t="s">
        <v>22</v>
      </c>
      <c r="G34" s="279"/>
      <c r="H34" s="279"/>
      <c r="I34" s="279"/>
      <c r="J34" s="279"/>
      <c r="K34" s="279"/>
    </row>
    <row r="35" spans="2:11" s="276" customFormat="1" ht="48.6" customHeight="1" x14ac:dyDescent="0.25">
      <c r="B35" s="451" t="s">
        <v>9</v>
      </c>
      <c r="C35" s="451"/>
      <c r="D35" s="451"/>
      <c r="E35" s="451"/>
      <c r="F35" s="301"/>
      <c r="G35" s="279"/>
      <c r="H35" s="279"/>
      <c r="I35" s="279"/>
      <c r="J35" s="279"/>
      <c r="K35" s="279"/>
    </row>
    <row r="36" spans="2:11" s="276" customFormat="1" ht="48.6" customHeight="1" x14ac:dyDescent="0.25">
      <c r="B36" s="451" t="s">
        <v>37</v>
      </c>
      <c r="C36" s="451"/>
      <c r="D36" s="451"/>
      <c r="E36" s="451"/>
      <c r="F36" s="301"/>
      <c r="G36" s="279"/>
      <c r="H36" s="279"/>
      <c r="I36" s="279"/>
      <c r="J36" s="279"/>
      <c r="K36" s="279"/>
    </row>
    <row r="37" spans="2:11" s="276" customFormat="1" ht="48.6" customHeight="1" x14ac:dyDescent="0.25">
      <c r="B37" s="451" t="s">
        <v>41</v>
      </c>
      <c r="C37" s="451"/>
      <c r="D37" s="451"/>
      <c r="E37" s="451"/>
      <c r="F37" s="301"/>
      <c r="G37" s="279"/>
      <c r="H37" s="279"/>
      <c r="I37" s="279"/>
      <c r="J37" s="279"/>
      <c r="K37" s="279"/>
    </row>
    <row r="38" spans="2:11" s="276" customFormat="1" ht="48.6" customHeight="1" x14ac:dyDescent="0.25">
      <c r="B38" s="452" t="s">
        <v>42</v>
      </c>
      <c r="C38" s="452"/>
      <c r="D38" s="452"/>
      <c r="E38" s="452"/>
      <c r="F38" s="302" t="s">
        <v>22</v>
      </c>
      <c r="G38" s="279"/>
      <c r="H38" s="279"/>
      <c r="I38" s="279"/>
      <c r="J38" s="279"/>
      <c r="K38" s="279"/>
    </row>
    <row r="39" spans="2:11" s="276" customFormat="1" ht="48.6" customHeight="1" x14ac:dyDescent="0.25">
      <c r="B39" s="461" t="s">
        <v>33</v>
      </c>
      <c r="C39" s="461"/>
      <c r="D39" s="461"/>
      <c r="E39" s="461"/>
      <c r="F39" s="302"/>
      <c r="G39" s="279"/>
      <c r="H39" s="279"/>
      <c r="I39" s="279"/>
      <c r="J39" s="279"/>
      <c r="K39" s="279"/>
    </row>
    <row r="40" spans="2:11" s="276" customFormat="1" ht="48.6" customHeight="1" x14ac:dyDescent="0.25">
      <c r="B40" s="461" t="s">
        <v>43</v>
      </c>
      <c r="C40" s="461"/>
      <c r="D40" s="461"/>
      <c r="E40" s="461"/>
      <c r="F40" s="302"/>
      <c r="G40" s="279"/>
      <c r="H40" s="279"/>
      <c r="I40" s="279"/>
      <c r="J40" s="279"/>
      <c r="K40" s="279"/>
    </row>
    <row r="41" spans="2:11" s="276" customFormat="1" ht="48.6" customHeight="1" x14ac:dyDescent="0.25">
      <c r="B41" s="461" t="s">
        <v>57</v>
      </c>
      <c r="C41" s="461"/>
      <c r="D41" s="461"/>
      <c r="E41" s="461"/>
      <c r="F41" s="302" t="s">
        <v>22</v>
      </c>
      <c r="G41" s="279"/>
      <c r="H41" s="279"/>
      <c r="I41" s="279"/>
      <c r="J41" s="279"/>
      <c r="K41" s="279"/>
    </row>
    <row r="42" spans="2:11" s="276" customFormat="1" ht="48.6" customHeight="1" x14ac:dyDescent="0.25">
      <c r="B42" s="461" t="s">
        <v>58</v>
      </c>
      <c r="C42" s="461"/>
      <c r="D42" s="461"/>
      <c r="E42" s="461"/>
      <c r="F42" s="302" t="s">
        <v>22</v>
      </c>
      <c r="G42" s="279"/>
      <c r="H42" s="279"/>
      <c r="I42" s="279"/>
      <c r="J42" s="279"/>
      <c r="K42" s="279"/>
    </row>
    <row r="43" spans="2:11" s="276" customFormat="1" ht="40.950000000000003" customHeight="1" thickBot="1" x14ac:dyDescent="0.3">
      <c r="B43" s="303"/>
      <c r="C43" s="279"/>
      <c r="D43" s="279"/>
      <c r="E43" s="279"/>
      <c r="F43" s="279"/>
      <c r="G43" s="279"/>
      <c r="H43" s="279"/>
      <c r="I43" s="279"/>
      <c r="J43" s="279"/>
      <c r="K43" s="279"/>
    </row>
    <row r="44" spans="2:11" s="276" customFormat="1" ht="26.7" customHeight="1" thickBot="1" x14ac:dyDescent="0.3">
      <c r="B44" s="462" t="s">
        <v>56</v>
      </c>
      <c r="C44" s="463"/>
      <c r="D44" s="463"/>
      <c r="E44" s="464"/>
      <c r="F44" s="279"/>
      <c r="G44" s="460"/>
      <c r="H44" s="460"/>
      <c r="I44" s="460"/>
      <c r="J44" s="279"/>
      <c r="K44" s="279"/>
    </row>
    <row r="45" spans="2:11" s="276" customFormat="1" ht="26.7" customHeight="1" x14ac:dyDescent="0.25">
      <c r="B45" s="465" t="s">
        <v>47</v>
      </c>
      <c r="C45" s="466"/>
      <c r="D45" s="466"/>
      <c r="E45" s="467"/>
      <c r="F45" s="279"/>
      <c r="G45" s="279"/>
      <c r="H45" s="279"/>
      <c r="I45" s="279"/>
      <c r="J45" s="279"/>
      <c r="K45" s="279"/>
    </row>
    <row r="46" spans="2:11" s="276" customFormat="1" ht="60" customHeight="1" x14ac:dyDescent="0.25">
      <c r="B46" s="438" t="s">
        <v>101</v>
      </c>
      <c r="C46" s="439"/>
      <c r="D46" s="439"/>
      <c r="E46" s="440"/>
      <c r="F46" s="279"/>
      <c r="G46" s="279"/>
      <c r="H46" s="279"/>
      <c r="I46" s="279"/>
      <c r="J46" s="279"/>
      <c r="K46" s="279"/>
    </row>
    <row r="47" spans="2:11" s="276" customFormat="1" ht="26.7" customHeight="1" x14ac:dyDescent="0.25">
      <c r="B47" s="438" t="s">
        <v>59</v>
      </c>
      <c r="C47" s="439"/>
      <c r="D47" s="439"/>
      <c r="E47" s="440"/>
      <c r="F47" s="279"/>
      <c r="G47" s="279"/>
      <c r="H47" s="279"/>
      <c r="I47" s="279"/>
      <c r="J47" s="279"/>
      <c r="K47" s="279"/>
    </row>
    <row r="48" spans="2:11" s="276" customFormat="1" ht="60" customHeight="1" x14ac:dyDescent="0.25">
      <c r="B48" s="438" t="s">
        <v>101</v>
      </c>
      <c r="C48" s="439"/>
      <c r="D48" s="439"/>
      <c r="E48" s="440"/>
      <c r="F48" s="279"/>
      <c r="G48" s="279"/>
      <c r="H48" s="279"/>
      <c r="I48" s="279"/>
      <c r="J48" s="279"/>
      <c r="K48" s="279"/>
    </row>
    <row r="49" spans="2:11" s="276" customFormat="1" ht="25.95" customHeight="1" x14ac:dyDescent="0.25">
      <c r="B49" s="438" t="s">
        <v>48</v>
      </c>
      <c r="C49" s="439"/>
      <c r="D49" s="439"/>
      <c r="E49" s="440"/>
      <c r="F49" s="279"/>
      <c r="G49" s="279"/>
      <c r="H49" s="279"/>
      <c r="I49" s="279"/>
      <c r="J49" s="279"/>
      <c r="K49" s="279"/>
    </row>
    <row r="50" spans="2:11" s="276" customFormat="1" ht="60" customHeight="1" x14ac:dyDescent="0.25">
      <c r="B50" s="438" t="s">
        <v>101</v>
      </c>
      <c r="C50" s="439"/>
      <c r="D50" s="439"/>
      <c r="E50" s="440"/>
      <c r="F50" s="279"/>
      <c r="G50" s="279"/>
      <c r="H50" s="279"/>
      <c r="I50" s="279"/>
      <c r="J50" s="279"/>
      <c r="K50" s="279"/>
    </row>
    <row r="51" spans="2:11" ht="23.7" customHeight="1" x14ac:dyDescent="0.25">
      <c r="B51" s="438" t="s">
        <v>49</v>
      </c>
      <c r="C51" s="439"/>
      <c r="D51" s="439"/>
      <c r="E51" s="440"/>
      <c r="F51" s="279"/>
      <c r="G51" s="279"/>
      <c r="H51" s="279"/>
      <c r="I51" s="279"/>
      <c r="J51" s="279"/>
      <c r="K51" s="279"/>
    </row>
    <row r="52" spans="2:11" ht="60" customHeight="1" x14ac:dyDescent="0.25">
      <c r="B52" s="480" t="s">
        <v>110</v>
      </c>
      <c r="C52" s="481"/>
      <c r="D52" s="481"/>
      <c r="E52" s="482"/>
      <c r="F52" s="279"/>
      <c r="G52" s="279"/>
      <c r="H52" s="279"/>
      <c r="I52" s="279"/>
      <c r="J52" s="279"/>
      <c r="K52" s="279"/>
    </row>
    <row r="53" spans="2:11" ht="27" customHeight="1" x14ac:dyDescent="0.25">
      <c r="B53" s="438" t="s">
        <v>50</v>
      </c>
      <c r="C53" s="439"/>
      <c r="D53" s="439"/>
      <c r="E53" s="440"/>
      <c r="F53" s="279"/>
      <c r="G53" s="279"/>
      <c r="H53" s="279"/>
      <c r="I53" s="279"/>
      <c r="J53" s="279"/>
      <c r="K53" s="279"/>
    </row>
    <row r="54" spans="2:11" ht="60" customHeight="1" x14ac:dyDescent="0.25">
      <c r="B54" s="438" t="s">
        <v>101</v>
      </c>
      <c r="C54" s="439"/>
      <c r="D54" s="439"/>
      <c r="E54" s="440"/>
      <c r="F54" s="279"/>
      <c r="G54" s="279"/>
      <c r="H54" s="279"/>
      <c r="I54" s="279"/>
      <c r="J54" s="279"/>
      <c r="K54" s="279"/>
    </row>
    <row r="55" spans="2:11" ht="24" customHeight="1" x14ac:dyDescent="0.25">
      <c r="B55" s="438" t="s">
        <v>51</v>
      </c>
      <c r="C55" s="439"/>
      <c r="D55" s="439"/>
      <c r="E55" s="440"/>
      <c r="F55" s="279"/>
      <c r="G55" s="279"/>
      <c r="H55" s="279"/>
      <c r="I55" s="279"/>
      <c r="J55" s="279"/>
      <c r="K55" s="279"/>
    </row>
    <row r="56" spans="2:11" ht="60" customHeight="1" x14ac:dyDescent="0.25">
      <c r="B56" s="438" t="s">
        <v>101</v>
      </c>
      <c r="C56" s="439"/>
      <c r="D56" s="439"/>
      <c r="E56" s="440"/>
      <c r="F56" s="279"/>
      <c r="G56" s="279"/>
      <c r="H56" s="279"/>
      <c r="I56" s="279"/>
      <c r="J56" s="279"/>
      <c r="K56" s="279"/>
    </row>
    <row r="59" spans="2:11" x14ac:dyDescent="0.25">
      <c r="B59" s="306" t="s">
        <v>62</v>
      </c>
    </row>
  </sheetData>
  <mergeCells count="33">
    <mergeCell ref="B1:E1"/>
    <mergeCell ref="B2:E2"/>
    <mergeCell ref="B3:E3"/>
    <mergeCell ref="B47:E47"/>
    <mergeCell ref="B48:E48"/>
    <mergeCell ref="B44:E44"/>
    <mergeCell ref="B45:E45"/>
    <mergeCell ref="B46:E46"/>
    <mergeCell ref="B42:E42"/>
    <mergeCell ref="B30:E30"/>
    <mergeCell ref="B31:E31"/>
    <mergeCell ref="B32:E32"/>
    <mergeCell ref="B33:E33"/>
    <mergeCell ref="B34:E34"/>
    <mergeCell ref="B35:E35"/>
    <mergeCell ref="B53:E53"/>
    <mergeCell ref="B54:E54"/>
    <mergeCell ref="B55:E55"/>
    <mergeCell ref="B56:E56"/>
    <mergeCell ref="B49:E49"/>
    <mergeCell ref="B50:E50"/>
    <mergeCell ref="B51:E51"/>
    <mergeCell ref="B52:E52"/>
    <mergeCell ref="G20:K20"/>
    <mergeCell ref="B28:E28"/>
    <mergeCell ref="B29:E29"/>
    <mergeCell ref="G44:I44"/>
    <mergeCell ref="B36:E36"/>
    <mergeCell ref="B37:E37"/>
    <mergeCell ref="B38:E38"/>
    <mergeCell ref="B39:E39"/>
    <mergeCell ref="B40:E40"/>
    <mergeCell ref="B41:E41"/>
  </mergeCells>
  <dataValidations count="2">
    <dataValidation errorStyle="warning" allowBlank="1" showInputMessage="1" errorTitle="Missing Information" error="Please complete the Forecast" promptTitle="Forecast" prompt="Please fill out forecast information" sqref="E9:E10 E15:E16 E18" xr:uid="{CAB05161-2B2A-4D7D-8AC1-724E815AEB5A}"/>
    <dataValidation type="whole" errorStyle="warning" operator="equal" allowBlank="1" showInputMessage="1" showErrorMessage="1" errorTitle="Start/End Balance" error="End Balance of Prior Reporting Period should be Starting Balance of Current Reporting Period" sqref="D6:D7" xr:uid="{FFC80536-F54B-4B2A-A000-DEAB8BFAEA7F}">
      <formula1>C25</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C29A-AF6E-4C25-B31B-8B6A79C11D8E}">
  <dimension ref="B1:M59"/>
  <sheetViews>
    <sheetView topLeftCell="A10" workbookViewId="0">
      <selection activeCell="C6" sqref="C6"/>
    </sheetView>
  </sheetViews>
  <sheetFormatPr defaultColWidth="9.109375" defaultRowHeight="13.2" x14ac:dyDescent="0.25"/>
  <cols>
    <col min="1" max="1" width="4.109375" style="154" customWidth="1"/>
    <col min="2" max="2" width="79.33203125" style="155" customWidth="1"/>
    <col min="3" max="4" width="31.6640625" style="154" customWidth="1"/>
    <col min="5" max="5" width="27.88671875" style="154" customWidth="1"/>
    <col min="6" max="6" width="15" style="154" customWidth="1"/>
    <col min="7" max="12" width="9.33203125" style="154" customWidth="1"/>
    <col min="13" max="16384" width="9.109375" style="154"/>
  </cols>
  <sheetData>
    <row r="1" spans="2:11" ht="17.399999999999999" x14ac:dyDescent="0.3">
      <c r="B1" s="441" t="s">
        <v>0</v>
      </c>
      <c r="C1" s="442"/>
      <c r="D1" s="442"/>
      <c r="E1" s="443"/>
    </row>
    <row r="2" spans="2:11" ht="17.399999999999999" x14ac:dyDescent="0.3">
      <c r="B2" s="444" t="s">
        <v>97</v>
      </c>
      <c r="C2" s="445"/>
      <c r="D2" s="446"/>
      <c r="E2" s="447"/>
    </row>
    <row r="3" spans="2:11" ht="18" thickBot="1" x14ac:dyDescent="0.35">
      <c r="B3" s="448" t="s">
        <v>98</v>
      </c>
      <c r="C3" s="449"/>
      <c r="D3" s="449"/>
      <c r="E3" s="450"/>
    </row>
    <row r="4" spans="2:11" ht="37.200000000000003" customHeight="1" x14ac:dyDescent="0.25">
      <c r="B4" s="157"/>
      <c r="C4" s="158" t="s">
        <v>44</v>
      </c>
      <c r="D4" s="158" t="s">
        <v>45</v>
      </c>
      <c r="E4" s="158" t="s">
        <v>46</v>
      </c>
      <c r="F4" s="159"/>
      <c r="G4" s="159"/>
      <c r="H4" s="159"/>
      <c r="I4" s="159"/>
      <c r="J4" s="159"/>
      <c r="K4" s="159"/>
    </row>
    <row r="5" spans="2:11" ht="26.7" customHeight="1" thickBot="1" x14ac:dyDescent="0.3">
      <c r="B5" s="160" t="s">
        <v>2</v>
      </c>
      <c r="C5" s="161"/>
      <c r="D5" s="162"/>
      <c r="E5" s="161"/>
      <c r="F5" s="159"/>
      <c r="G5" s="159"/>
      <c r="H5" s="159"/>
      <c r="I5" s="159"/>
      <c r="J5" s="159"/>
      <c r="K5" s="159"/>
    </row>
    <row r="6" spans="2:11" ht="37.200000000000003" customHeight="1" x14ac:dyDescent="0.25">
      <c r="B6" s="163" t="s">
        <v>26</v>
      </c>
      <c r="C6" s="204">
        <v>7763726</v>
      </c>
      <c r="D6" s="220">
        <v>8744999.4499999993</v>
      </c>
      <c r="E6" s="205"/>
      <c r="F6" s="159"/>
      <c r="G6" s="159"/>
      <c r="H6" s="159"/>
      <c r="I6" s="159"/>
      <c r="J6" s="159"/>
      <c r="K6" s="159"/>
    </row>
    <row r="7" spans="2:11" ht="37.200000000000003" customHeight="1" x14ac:dyDescent="0.25">
      <c r="B7" s="166" t="s">
        <v>54</v>
      </c>
      <c r="C7" s="221">
        <v>94489.04</v>
      </c>
      <c r="D7" s="206">
        <v>101204</v>
      </c>
      <c r="E7" s="207"/>
      <c r="F7" s="421"/>
      <c r="G7" s="159"/>
      <c r="H7" s="159"/>
      <c r="I7" s="159"/>
      <c r="J7" s="159"/>
      <c r="K7" s="159"/>
    </row>
    <row r="8" spans="2:11" ht="26.7" customHeight="1" thickBot="1" x14ac:dyDescent="0.3">
      <c r="B8" s="169" t="s">
        <v>25</v>
      </c>
      <c r="C8" s="209"/>
      <c r="D8" s="209"/>
      <c r="E8" s="202"/>
      <c r="F8" s="159"/>
      <c r="G8" s="159"/>
      <c r="H8" s="159"/>
      <c r="I8" s="159"/>
      <c r="J8" s="159"/>
      <c r="K8" s="159"/>
    </row>
    <row r="9" spans="2:11" ht="37.200000000000003" customHeight="1" x14ac:dyDescent="0.25">
      <c r="B9" s="171" t="s">
        <v>52</v>
      </c>
      <c r="C9" s="210">
        <v>786040.88</v>
      </c>
      <c r="D9" s="210">
        <v>998839</v>
      </c>
      <c r="E9" s="250">
        <v>931424</v>
      </c>
      <c r="F9" s="237"/>
      <c r="G9" s="159"/>
      <c r="H9" s="159"/>
      <c r="I9" s="159"/>
      <c r="J9" s="159"/>
      <c r="K9" s="159"/>
    </row>
    <row r="10" spans="2:11" ht="37.200000000000003" customHeight="1" x14ac:dyDescent="0.25">
      <c r="B10" s="199" t="s">
        <v>53</v>
      </c>
      <c r="C10" s="204">
        <v>1665647.6640000001</v>
      </c>
      <c r="D10" s="204">
        <v>0</v>
      </c>
      <c r="E10" s="250">
        <v>931424</v>
      </c>
      <c r="F10" s="237"/>
      <c r="G10" s="159"/>
      <c r="H10" s="159"/>
      <c r="I10" s="159"/>
      <c r="J10" s="159"/>
      <c r="K10" s="159"/>
    </row>
    <row r="11" spans="2:11" ht="37.200000000000003" customHeight="1" x14ac:dyDescent="0.25">
      <c r="B11" s="172" t="s">
        <v>30</v>
      </c>
      <c r="C11" s="206">
        <v>217023.07</v>
      </c>
      <c r="D11" s="206">
        <v>477048.12</v>
      </c>
      <c r="E11" s="207"/>
      <c r="F11" s="159"/>
      <c r="G11" s="159"/>
      <c r="H11" s="159"/>
      <c r="I11" s="159"/>
      <c r="J11" s="159"/>
      <c r="K11" s="159"/>
    </row>
    <row r="12" spans="2:11" ht="37.200000000000003" customHeight="1" thickBot="1" x14ac:dyDescent="0.3">
      <c r="B12" s="173" t="s">
        <v>31</v>
      </c>
      <c r="C12" s="211" t="s">
        <v>101</v>
      </c>
      <c r="D12" s="211" t="s">
        <v>101</v>
      </c>
      <c r="E12" s="202"/>
      <c r="F12" s="159"/>
      <c r="G12" s="159"/>
      <c r="H12" s="159"/>
      <c r="I12" s="159"/>
      <c r="J12" s="159"/>
      <c r="K12" s="159"/>
    </row>
    <row r="13" spans="2:11" ht="37.200000000000003" customHeight="1" x14ac:dyDescent="0.25">
      <c r="B13" s="174" t="s">
        <v>23</v>
      </c>
      <c r="C13" s="222">
        <v>1003063.95</v>
      </c>
      <c r="D13" s="222">
        <v>1475887.12</v>
      </c>
      <c r="E13" s="205"/>
      <c r="F13" s="159"/>
      <c r="G13" s="159"/>
      <c r="H13" s="159"/>
      <c r="I13" s="159"/>
      <c r="J13" s="159"/>
      <c r="K13" s="159"/>
    </row>
    <row r="14" spans="2:11" ht="26.7" customHeight="1" thickBot="1" x14ac:dyDescent="0.3">
      <c r="B14" s="160" t="s">
        <v>3</v>
      </c>
      <c r="C14" s="223"/>
      <c r="D14" s="203"/>
      <c r="E14" s="202"/>
      <c r="F14" s="159"/>
      <c r="G14" s="159"/>
      <c r="H14" s="159"/>
      <c r="I14" s="159"/>
      <c r="J14" s="159"/>
      <c r="K14" s="159"/>
    </row>
    <row r="15" spans="2:11" ht="37.200000000000003" customHeight="1" x14ac:dyDescent="0.25">
      <c r="B15" s="163" t="s">
        <v>4</v>
      </c>
      <c r="C15" s="204">
        <v>0</v>
      </c>
      <c r="D15" s="213">
        <v>0</v>
      </c>
      <c r="E15" s="224">
        <v>800</v>
      </c>
      <c r="F15" s="159"/>
      <c r="G15" s="159"/>
      <c r="H15" s="159"/>
      <c r="I15" s="159"/>
      <c r="J15" s="159"/>
      <c r="K15" s="159"/>
    </row>
    <row r="16" spans="2:11" ht="37.200000000000003" customHeight="1" x14ac:dyDescent="0.25">
      <c r="B16" s="172" t="s">
        <v>5</v>
      </c>
      <c r="C16" s="206">
        <v>2676.5</v>
      </c>
      <c r="D16" s="232">
        <v>4815</v>
      </c>
      <c r="E16" s="224">
        <v>13554</v>
      </c>
      <c r="F16" s="159"/>
      <c r="G16" s="159"/>
      <c r="H16" s="159"/>
      <c r="I16" s="159"/>
      <c r="J16" s="159"/>
      <c r="K16" s="159"/>
    </row>
    <row r="17" spans="2:13" ht="37.200000000000003" customHeight="1" thickBot="1" x14ac:dyDescent="0.3">
      <c r="B17" s="173" t="s">
        <v>6</v>
      </c>
      <c r="C17" s="211">
        <v>0</v>
      </c>
      <c r="D17" s="233">
        <v>0</v>
      </c>
      <c r="E17" s="225">
        <v>400</v>
      </c>
      <c r="F17" s="159"/>
      <c r="G17" s="159"/>
      <c r="H17" s="159"/>
      <c r="I17" s="159"/>
      <c r="J17" s="159"/>
      <c r="K17" s="159"/>
    </row>
    <row r="18" spans="2:13" ht="37.200000000000003" customHeight="1" x14ac:dyDescent="0.25">
      <c r="B18" s="177" t="s">
        <v>24</v>
      </c>
      <c r="C18" s="226">
        <v>2676.5</v>
      </c>
      <c r="D18" s="234">
        <v>4815</v>
      </c>
      <c r="E18" s="227">
        <v>14754</v>
      </c>
      <c r="F18" s="159"/>
      <c r="G18" s="159"/>
      <c r="H18" s="159"/>
      <c r="I18" s="159"/>
      <c r="J18" s="159"/>
      <c r="K18" s="159"/>
    </row>
    <row r="19" spans="2:13" ht="26.7" customHeight="1" thickBot="1" x14ac:dyDescent="0.3">
      <c r="B19" s="160" t="s">
        <v>27</v>
      </c>
      <c r="C19" s="223"/>
      <c r="D19" s="203"/>
      <c r="E19" s="203"/>
      <c r="F19" s="159"/>
      <c r="G19" s="159"/>
      <c r="H19" s="159"/>
      <c r="I19" s="159"/>
      <c r="J19" s="159"/>
      <c r="K19" s="159"/>
    </row>
    <row r="20" spans="2:13" ht="37.200000000000003" customHeight="1" x14ac:dyDescent="0.25">
      <c r="B20" s="178" t="s">
        <v>32</v>
      </c>
      <c r="C20" s="204">
        <v>0</v>
      </c>
      <c r="D20" s="151">
        <v>6581</v>
      </c>
      <c r="E20" s="214"/>
      <c r="F20" s="159"/>
      <c r="G20" s="459"/>
      <c r="H20" s="459"/>
      <c r="I20" s="459"/>
      <c r="J20" s="459"/>
      <c r="K20" s="459"/>
    </row>
    <row r="21" spans="2:13" ht="26.7" customHeight="1" thickBot="1" x14ac:dyDescent="0.3">
      <c r="B21" s="180" t="s">
        <v>21</v>
      </c>
      <c r="C21" s="209"/>
      <c r="D21" s="208"/>
      <c r="E21" s="208"/>
      <c r="F21" s="159"/>
      <c r="G21" s="159"/>
      <c r="H21" s="159"/>
      <c r="I21" s="159"/>
      <c r="J21" s="159"/>
      <c r="K21" s="159"/>
    </row>
    <row r="22" spans="2:13" ht="37.200000000000003" customHeight="1" x14ac:dyDescent="0.25">
      <c r="B22" s="178" t="s">
        <v>34</v>
      </c>
      <c r="C22" s="204">
        <v>0</v>
      </c>
      <c r="D22" s="204">
        <v>0</v>
      </c>
      <c r="E22" s="215"/>
      <c r="F22" s="159"/>
      <c r="G22" s="159"/>
      <c r="H22" s="159"/>
      <c r="I22" s="159"/>
      <c r="J22" s="159"/>
      <c r="K22" s="159"/>
    </row>
    <row r="23" spans="2:13" ht="37.200000000000003" customHeight="1" x14ac:dyDescent="0.25">
      <c r="B23" s="182" t="s">
        <v>36</v>
      </c>
      <c r="C23" s="228">
        <v>19114</v>
      </c>
      <c r="D23" s="360">
        <v>97658</v>
      </c>
      <c r="E23" s="216"/>
      <c r="F23" s="159"/>
      <c r="G23" s="159"/>
      <c r="H23" s="159"/>
      <c r="I23" s="159"/>
      <c r="J23" s="159"/>
      <c r="K23" s="159"/>
    </row>
    <row r="24" spans="2:13" ht="26.7" customHeight="1" thickBot="1" x14ac:dyDescent="0.3">
      <c r="B24" s="160" t="s">
        <v>7</v>
      </c>
      <c r="C24" s="229"/>
      <c r="D24" s="217"/>
      <c r="E24" s="217"/>
      <c r="F24" s="159"/>
      <c r="G24" s="159"/>
      <c r="H24" s="159"/>
      <c r="I24" s="159"/>
      <c r="J24" s="159"/>
      <c r="K24" s="159"/>
    </row>
    <row r="25" spans="2:13" ht="37.200000000000003" customHeight="1" x14ac:dyDescent="0.25">
      <c r="B25" s="185" t="s">
        <v>35</v>
      </c>
      <c r="C25" s="230">
        <v>8744999.4499999993</v>
      </c>
      <c r="D25" s="235">
        <v>10111832.57</v>
      </c>
      <c r="E25" s="218"/>
      <c r="F25" s="159"/>
      <c r="G25" s="159"/>
      <c r="H25" s="159"/>
      <c r="I25" s="159"/>
      <c r="J25" s="159"/>
      <c r="K25" s="159"/>
    </row>
    <row r="26" spans="2:13" ht="37.200000000000003" customHeight="1" thickBot="1" x14ac:dyDescent="0.3">
      <c r="B26" s="187" t="s">
        <v>28</v>
      </c>
      <c r="C26" s="231">
        <v>94489.04</v>
      </c>
      <c r="D26" s="236">
        <v>94623</v>
      </c>
      <c r="E26" s="219"/>
      <c r="F26" s="159"/>
      <c r="G26" s="159"/>
      <c r="H26" s="159"/>
      <c r="I26" s="159"/>
      <c r="J26" s="159"/>
      <c r="K26" s="159"/>
    </row>
    <row r="27" spans="2:13" ht="30.75" customHeight="1" thickBot="1" x14ac:dyDescent="0.3">
      <c r="B27" s="189"/>
      <c r="C27" s="190"/>
      <c r="D27" s="190"/>
      <c r="E27" s="191"/>
      <c r="F27" s="159"/>
      <c r="G27" s="159"/>
      <c r="H27" s="159"/>
      <c r="I27" s="159"/>
      <c r="J27" s="159"/>
      <c r="K27" s="159"/>
    </row>
    <row r="28" spans="2:13" s="156" customFormat="1" ht="49.2" customHeight="1" thickBot="1" x14ac:dyDescent="0.3">
      <c r="B28" s="454" t="s">
        <v>55</v>
      </c>
      <c r="C28" s="455"/>
      <c r="D28" s="455"/>
      <c r="E28" s="455"/>
      <c r="F28" s="192" t="s">
        <v>39</v>
      </c>
      <c r="G28" s="159"/>
      <c r="H28" s="159"/>
      <c r="I28" s="159"/>
      <c r="J28" s="159"/>
      <c r="K28" s="159"/>
    </row>
    <row r="29" spans="2:13" s="156" customFormat="1" ht="48.6" customHeight="1" x14ac:dyDescent="0.25">
      <c r="B29" s="453" t="s">
        <v>8</v>
      </c>
      <c r="C29" s="453"/>
      <c r="D29" s="453"/>
      <c r="E29" s="453"/>
      <c r="F29" s="193"/>
      <c r="G29" s="159"/>
      <c r="H29" s="159"/>
      <c r="I29" s="159"/>
      <c r="J29" s="159"/>
      <c r="K29" s="159"/>
    </row>
    <row r="30" spans="2:13" s="156" customFormat="1" ht="55.95" customHeight="1" x14ac:dyDescent="0.25">
      <c r="B30" s="452" t="s">
        <v>40</v>
      </c>
      <c r="C30" s="452"/>
      <c r="D30" s="452"/>
      <c r="E30" s="452"/>
      <c r="F30" s="194"/>
      <c r="G30" s="159"/>
      <c r="H30" s="159"/>
      <c r="I30" s="159"/>
      <c r="J30" s="198"/>
      <c r="K30" s="198"/>
      <c r="L30" s="198"/>
      <c r="M30" s="198"/>
    </row>
    <row r="31" spans="2:13" s="156" customFormat="1" ht="48.6" customHeight="1" x14ac:dyDescent="0.25">
      <c r="B31" s="451" t="s">
        <v>105</v>
      </c>
      <c r="C31" s="451"/>
      <c r="D31" s="451"/>
      <c r="E31" s="451"/>
      <c r="F31" s="195" t="s">
        <v>22</v>
      </c>
      <c r="G31" s="159"/>
      <c r="H31" s="159"/>
      <c r="I31" s="159"/>
      <c r="J31" s="159"/>
      <c r="K31" s="159"/>
    </row>
    <row r="32" spans="2:13" s="156" customFormat="1" ht="90.6" customHeight="1" x14ac:dyDescent="0.25">
      <c r="B32" s="451" t="s">
        <v>60</v>
      </c>
      <c r="C32" s="451"/>
      <c r="D32" s="451"/>
      <c r="E32" s="451"/>
      <c r="F32" s="195" t="s">
        <v>22</v>
      </c>
      <c r="G32" s="159"/>
      <c r="H32" s="159"/>
      <c r="I32" s="159"/>
      <c r="J32" s="159"/>
      <c r="K32" s="159"/>
    </row>
    <row r="33" spans="2:11" s="156" customFormat="1" ht="48.6" customHeight="1" x14ac:dyDescent="0.25">
      <c r="B33" s="451" t="s">
        <v>29</v>
      </c>
      <c r="C33" s="451"/>
      <c r="D33" s="451"/>
      <c r="E33" s="451"/>
      <c r="F33" s="194"/>
      <c r="G33" s="159"/>
      <c r="H33" s="159"/>
      <c r="I33" s="159"/>
      <c r="J33" s="159"/>
      <c r="K33" s="159"/>
    </row>
    <row r="34" spans="2:11" s="156" customFormat="1" ht="76.95" customHeight="1" x14ac:dyDescent="0.25">
      <c r="B34" s="461" t="s">
        <v>61</v>
      </c>
      <c r="C34" s="461"/>
      <c r="D34" s="461"/>
      <c r="E34" s="461"/>
      <c r="F34" s="195" t="s">
        <v>22</v>
      </c>
      <c r="G34" s="159"/>
      <c r="H34" s="159"/>
      <c r="I34" s="159"/>
      <c r="J34" s="159"/>
      <c r="K34" s="159"/>
    </row>
    <row r="35" spans="2:11" s="156" customFormat="1" ht="48.6" customHeight="1" x14ac:dyDescent="0.25">
      <c r="B35" s="451" t="s">
        <v>9</v>
      </c>
      <c r="C35" s="451"/>
      <c r="D35" s="451"/>
      <c r="E35" s="451"/>
      <c r="F35" s="194"/>
      <c r="G35" s="159"/>
      <c r="H35" s="159"/>
      <c r="I35" s="159"/>
      <c r="J35" s="159"/>
      <c r="K35" s="159"/>
    </row>
    <row r="36" spans="2:11" s="156" customFormat="1" ht="48.6" customHeight="1" x14ac:dyDescent="0.25">
      <c r="B36" s="451" t="s">
        <v>37</v>
      </c>
      <c r="C36" s="451"/>
      <c r="D36" s="451"/>
      <c r="E36" s="451"/>
      <c r="F36" s="194"/>
      <c r="G36" s="159"/>
      <c r="H36" s="159"/>
      <c r="I36" s="159"/>
      <c r="J36" s="159"/>
      <c r="K36" s="159"/>
    </row>
    <row r="37" spans="2:11" s="156" customFormat="1" ht="48.6" customHeight="1" x14ac:dyDescent="0.25">
      <c r="B37" s="451" t="s">
        <v>41</v>
      </c>
      <c r="C37" s="451"/>
      <c r="D37" s="451"/>
      <c r="E37" s="451"/>
      <c r="F37" s="194"/>
      <c r="G37" s="159"/>
      <c r="H37" s="159"/>
      <c r="I37" s="159"/>
      <c r="J37" s="159"/>
      <c r="K37" s="159"/>
    </row>
    <row r="38" spans="2:11" s="156" customFormat="1" ht="48.6" customHeight="1" x14ac:dyDescent="0.25">
      <c r="B38" s="452" t="s">
        <v>42</v>
      </c>
      <c r="C38" s="452"/>
      <c r="D38" s="452"/>
      <c r="E38" s="452"/>
      <c r="F38" s="195" t="s">
        <v>22</v>
      </c>
      <c r="G38" s="159"/>
      <c r="H38" s="159"/>
      <c r="I38" s="159"/>
      <c r="J38" s="159"/>
      <c r="K38" s="159"/>
    </row>
    <row r="39" spans="2:11" s="156" customFormat="1" ht="48.6" customHeight="1" x14ac:dyDescent="0.25">
      <c r="B39" s="461" t="s">
        <v>33</v>
      </c>
      <c r="C39" s="461"/>
      <c r="D39" s="461"/>
      <c r="E39" s="461"/>
      <c r="F39" s="195"/>
      <c r="G39" s="159"/>
      <c r="H39" s="159"/>
      <c r="I39" s="159"/>
      <c r="J39" s="159"/>
      <c r="K39" s="159"/>
    </row>
    <row r="40" spans="2:11" s="156" customFormat="1" ht="48.6" customHeight="1" x14ac:dyDescent="0.25">
      <c r="B40" s="461" t="s">
        <v>43</v>
      </c>
      <c r="C40" s="461"/>
      <c r="D40" s="461"/>
      <c r="E40" s="461"/>
      <c r="F40" s="195"/>
      <c r="G40" s="159"/>
      <c r="H40" s="159"/>
      <c r="I40" s="159"/>
      <c r="J40" s="159"/>
      <c r="K40" s="159"/>
    </row>
    <row r="41" spans="2:11" s="156" customFormat="1" ht="48.6" customHeight="1" x14ac:dyDescent="0.25">
      <c r="B41" s="461" t="s">
        <v>57</v>
      </c>
      <c r="C41" s="461"/>
      <c r="D41" s="461"/>
      <c r="E41" s="461"/>
      <c r="F41" s="195" t="s">
        <v>22</v>
      </c>
      <c r="G41" s="159"/>
      <c r="H41" s="159"/>
      <c r="I41" s="159"/>
      <c r="J41" s="159"/>
      <c r="K41" s="159"/>
    </row>
    <row r="42" spans="2:11" s="156" customFormat="1" ht="48.6" customHeight="1" x14ac:dyDescent="0.25">
      <c r="B42" s="461" t="s">
        <v>58</v>
      </c>
      <c r="C42" s="461"/>
      <c r="D42" s="461"/>
      <c r="E42" s="461"/>
      <c r="F42" s="195" t="s">
        <v>22</v>
      </c>
      <c r="G42" s="159"/>
      <c r="H42" s="159"/>
      <c r="I42" s="159"/>
      <c r="J42" s="159"/>
      <c r="K42" s="159"/>
    </row>
    <row r="43" spans="2:11" s="156" customFormat="1" ht="40.950000000000003" customHeight="1" thickBot="1" x14ac:dyDescent="0.3">
      <c r="B43" s="196"/>
      <c r="C43" s="159"/>
      <c r="D43" s="159"/>
      <c r="E43" s="159"/>
      <c r="F43" s="159"/>
      <c r="G43" s="159"/>
      <c r="H43" s="159"/>
      <c r="I43" s="159"/>
      <c r="J43" s="159"/>
      <c r="K43" s="159"/>
    </row>
    <row r="44" spans="2:11" s="156" customFormat="1" ht="26.7" customHeight="1" thickBot="1" x14ac:dyDescent="0.3">
      <c r="B44" s="462" t="s">
        <v>56</v>
      </c>
      <c r="C44" s="463"/>
      <c r="D44" s="463"/>
      <c r="E44" s="464"/>
      <c r="F44" s="159"/>
      <c r="G44" s="460"/>
      <c r="H44" s="460"/>
      <c r="I44" s="460"/>
      <c r="J44" s="159"/>
      <c r="K44" s="159"/>
    </row>
    <row r="45" spans="2:11" s="156" customFormat="1" ht="26.7" customHeight="1" x14ac:dyDescent="0.25">
      <c r="B45" s="465" t="s">
        <v>47</v>
      </c>
      <c r="C45" s="466"/>
      <c r="D45" s="466"/>
      <c r="E45" s="467"/>
      <c r="F45" s="159"/>
      <c r="G45" s="159"/>
      <c r="H45" s="159"/>
      <c r="I45" s="159"/>
      <c r="J45" s="159"/>
      <c r="K45" s="159"/>
    </row>
    <row r="46" spans="2:11" s="156" customFormat="1" ht="60" customHeight="1" x14ac:dyDescent="0.25">
      <c r="B46" s="438" t="s">
        <v>99</v>
      </c>
      <c r="C46" s="439"/>
      <c r="D46" s="439"/>
      <c r="E46" s="440"/>
      <c r="F46" s="159"/>
      <c r="G46" s="159"/>
      <c r="H46" s="159"/>
      <c r="I46" s="159"/>
      <c r="J46" s="159"/>
      <c r="K46" s="159"/>
    </row>
    <row r="47" spans="2:11" s="156" customFormat="1" ht="26.7" customHeight="1" x14ac:dyDescent="0.25">
      <c r="B47" s="438" t="s">
        <v>59</v>
      </c>
      <c r="C47" s="439"/>
      <c r="D47" s="439"/>
      <c r="E47" s="440"/>
      <c r="F47" s="159"/>
      <c r="G47" s="159"/>
      <c r="H47" s="159"/>
      <c r="I47" s="159"/>
      <c r="J47" s="159"/>
      <c r="K47" s="159"/>
    </row>
    <row r="48" spans="2:11" s="156" customFormat="1" ht="60" customHeight="1" x14ac:dyDescent="0.25">
      <c r="B48" s="438" t="s">
        <v>100</v>
      </c>
      <c r="C48" s="439"/>
      <c r="D48" s="439"/>
      <c r="E48" s="440"/>
      <c r="F48" s="159"/>
      <c r="G48" s="159"/>
      <c r="H48" s="159"/>
      <c r="I48" s="159"/>
      <c r="J48" s="159"/>
      <c r="K48" s="159"/>
    </row>
    <row r="49" spans="2:11" s="156" customFormat="1" ht="25.95" customHeight="1" x14ac:dyDescent="0.25">
      <c r="B49" s="438" t="s">
        <v>48</v>
      </c>
      <c r="C49" s="439"/>
      <c r="D49" s="439"/>
      <c r="E49" s="440"/>
      <c r="F49" s="159"/>
      <c r="G49" s="159"/>
      <c r="H49" s="159"/>
      <c r="I49" s="159"/>
      <c r="J49" s="159"/>
      <c r="K49" s="159"/>
    </row>
    <row r="50" spans="2:11" s="156" customFormat="1" ht="60" customHeight="1" x14ac:dyDescent="0.25">
      <c r="B50" s="438"/>
      <c r="C50" s="439"/>
      <c r="D50" s="439"/>
      <c r="E50" s="440"/>
      <c r="F50" s="159"/>
      <c r="G50" s="159"/>
      <c r="H50" s="159"/>
      <c r="I50" s="159"/>
      <c r="J50" s="159"/>
      <c r="K50" s="159"/>
    </row>
    <row r="51" spans="2:11" ht="23.7" customHeight="1" x14ac:dyDescent="0.25">
      <c r="B51" s="438" t="s">
        <v>49</v>
      </c>
      <c r="C51" s="439"/>
      <c r="D51" s="439"/>
      <c r="E51" s="440"/>
      <c r="F51" s="159"/>
      <c r="G51" s="159"/>
      <c r="H51" s="159"/>
      <c r="I51" s="159"/>
      <c r="J51" s="159"/>
      <c r="K51" s="159"/>
    </row>
    <row r="52" spans="2:11" ht="60" customHeight="1" x14ac:dyDescent="0.25">
      <c r="B52" s="438"/>
      <c r="C52" s="439"/>
      <c r="D52" s="439"/>
      <c r="E52" s="440"/>
      <c r="F52" s="159"/>
      <c r="G52" s="159"/>
      <c r="H52" s="159"/>
      <c r="I52" s="159"/>
      <c r="J52" s="159"/>
      <c r="K52" s="159"/>
    </row>
    <row r="53" spans="2:11" ht="27" customHeight="1" x14ac:dyDescent="0.25">
      <c r="B53" s="438" t="s">
        <v>50</v>
      </c>
      <c r="C53" s="439"/>
      <c r="D53" s="439"/>
      <c r="E53" s="440"/>
      <c r="F53" s="159"/>
      <c r="G53" s="159"/>
      <c r="H53" s="159"/>
      <c r="I53" s="159"/>
      <c r="J53" s="159"/>
      <c r="K53" s="159"/>
    </row>
    <row r="54" spans="2:11" ht="60" customHeight="1" x14ac:dyDescent="0.25">
      <c r="B54" s="438"/>
      <c r="C54" s="439"/>
      <c r="D54" s="439"/>
      <c r="E54" s="440"/>
      <c r="F54" s="159"/>
      <c r="G54" s="159"/>
      <c r="H54" s="159"/>
      <c r="I54" s="159"/>
      <c r="J54" s="159"/>
      <c r="K54" s="159"/>
    </row>
    <row r="55" spans="2:11" ht="24" customHeight="1" x14ac:dyDescent="0.25">
      <c r="B55" s="438" t="s">
        <v>51</v>
      </c>
      <c r="C55" s="439"/>
      <c r="D55" s="439"/>
      <c r="E55" s="440"/>
      <c r="F55" s="159"/>
      <c r="G55" s="159"/>
      <c r="H55" s="159"/>
      <c r="I55" s="159"/>
      <c r="J55" s="159"/>
      <c r="K55" s="159"/>
    </row>
    <row r="56" spans="2:11" ht="60" customHeight="1" x14ac:dyDescent="0.25">
      <c r="B56" s="438"/>
      <c r="C56" s="439"/>
      <c r="D56" s="439"/>
      <c r="E56" s="440"/>
      <c r="F56" s="159"/>
      <c r="G56" s="159"/>
      <c r="H56" s="159"/>
      <c r="I56" s="159"/>
      <c r="J56" s="159"/>
      <c r="K56" s="159"/>
    </row>
    <row r="59" spans="2:11" x14ac:dyDescent="0.25">
      <c r="B59" s="200" t="s">
        <v>62</v>
      </c>
    </row>
  </sheetData>
  <mergeCells count="33">
    <mergeCell ref="G20:K20"/>
    <mergeCell ref="G44:I44"/>
    <mergeCell ref="B39:E39"/>
    <mergeCell ref="B36:E36"/>
    <mergeCell ref="B37:E37"/>
    <mergeCell ref="B38:E38"/>
    <mergeCell ref="B40:E40"/>
    <mergeCell ref="B34:E34"/>
    <mergeCell ref="B42:E42"/>
    <mergeCell ref="B44:E44"/>
    <mergeCell ref="B41:E41"/>
    <mergeCell ref="B35:E35"/>
    <mergeCell ref="B1:E1"/>
    <mergeCell ref="B31:E31"/>
    <mergeCell ref="B29:E29"/>
    <mergeCell ref="B33:E33"/>
    <mergeCell ref="B47:E47"/>
    <mergeCell ref="B2:E2"/>
    <mergeCell ref="B3:E3"/>
    <mergeCell ref="B28:E28"/>
    <mergeCell ref="B45:E45"/>
    <mergeCell ref="B46:E46"/>
    <mergeCell ref="B51:E51"/>
    <mergeCell ref="B30:E30"/>
    <mergeCell ref="B48:E48"/>
    <mergeCell ref="B32:E32"/>
    <mergeCell ref="B56:E56"/>
    <mergeCell ref="B53:E53"/>
    <mergeCell ref="B54:E54"/>
    <mergeCell ref="B55:E55"/>
    <mergeCell ref="B49:E49"/>
    <mergeCell ref="B50:E50"/>
    <mergeCell ref="B52:E52"/>
  </mergeCells>
  <dataValidations count="2">
    <dataValidation errorStyle="warning" allowBlank="1" showInputMessage="1" errorTitle="Missing Information" error="Please complete the Forecast" promptTitle="Forecast" prompt="Please fill out forecast information" sqref="E9:E10 E15:E16 E18" xr:uid="{6FB4B633-B059-4338-957D-32C0F594EC18}"/>
    <dataValidation type="whole" errorStyle="warning" operator="equal" allowBlank="1" showInputMessage="1" showErrorMessage="1" errorTitle="Start/End Balance" error="End Balance of Prior Reporting Period should be Starting Balance of Current Reporting Period" sqref="D6:D7" xr:uid="{FF80EFE6-4D44-4E68-B087-98C717500E3F}">
      <formula1>C25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7765-7749-4FD1-B84F-EBB39FC6AA72}">
  <dimension ref="B1:M59"/>
  <sheetViews>
    <sheetView workbookViewId="0">
      <selection activeCell="B1" sqref="B1:E26"/>
    </sheetView>
  </sheetViews>
  <sheetFormatPr defaultColWidth="8.88671875" defaultRowHeight="13.2" x14ac:dyDescent="0.25"/>
  <cols>
    <col min="1" max="1" width="4.109375" style="154" customWidth="1"/>
    <col min="2" max="2" width="79.33203125" style="155" customWidth="1"/>
    <col min="3" max="4" width="31.6640625" style="154" customWidth="1"/>
    <col min="5" max="5" width="27.88671875" style="154" customWidth="1"/>
    <col min="6" max="6" width="15" style="154" customWidth="1"/>
    <col min="7" max="12" width="9.33203125" style="154" customWidth="1"/>
    <col min="13" max="16384" width="8.88671875" style="154"/>
  </cols>
  <sheetData>
    <row r="1" spans="2:11" ht="17.399999999999999" x14ac:dyDescent="0.3">
      <c r="B1" s="441" t="s">
        <v>0</v>
      </c>
      <c r="C1" s="442"/>
      <c r="D1" s="442"/>
      <c r="E1" s="443"/>
    </row>
    <row r="2" spans="2:11" ht="17.399999999999999" x14ac:dyDescent="0.3">
      <c r="B2" s="444" t="s">
        <v>102</v>
      </c>
      <c r="C2" s="445"/>
      <c r="D2" s="446"/>
      <c r="E2" s="447"/>
    </row>
    <row r="3" spans="2:11" ht="18" thickBot="1" x14ac:dyDescent="0.35">
      <c r="B3" s="448" t="s">
        <v>103</v>
      </c>
      <c r="C3" s="449"/>
      <c r="D3" s="449"/>
      <c r="E3" s="450"/>
    </row>
    <row r="4" spans="2:11" ht="37.200000000000003" customHeight="1" x14ac:dyDescent="0.25">
      <c r="B4" s="157"/>
      <c r="C4" s="158" t="s">
        <v>44</v>
      </c>
      <c r="D4" s="158" t="s">
        <v>45</v>
      </c>
      <c r="E4" s="158" t="s">
        <v>46</v>
      </c>
      <c r="F4" s="159"/>
      <c r="G4" s="159"/>
      <c r="H4" s="159"/>
      <c r="I4" s="159"/>
      <c r="J4" s="159"/>
      <c r="K4" s="159"/>
    </row>
    <row r="5" spans="2:11" ht="26.7" customHeight="1" thickBot="1" x14ac:dyDescent="0.3">
      <c r="B5" s="160" t="s">
        <v>2</v>
      </c>
      <c r="C5" s="161"/>
      <c r="D5" s="162"/>
      <c r="E5" s="161"/>
      <c r="F5" s="159"/>
      <c r="G5" s="159"/>
      <c r="H5" s="159"/>
      <c r="I5" s="159"/>
      <c r="J5" s="159"/>
      <c r="K5" s="159"/>
    </row>
    <row r="6" spans="2:11" ht="37.200000000000003" customHeight="1" x14ac:dyDescent="0.25">
      <c r="B6" s="163" t="s">
        <v>26</v>
      </c>
      <c r="C6" s="164">
        <v>2307605.7599999998</v>
      </c>
      <c r="D6" s="372">
        <v>2360557.66</v>
      </c>
      <c r="E6" s="165"/>
      <c r="F6" s="159"/>
      <c r="G6" s="159"/>
      <c r="H6" s="159"/>
      <c r="I6" s="159"/>
      <c r="J6" s="159"/>
      <c r="K6" s="159"/>
    </row>
    <row r="7" spans="2:11" ht="37.200000000000003" customHeight="1" x14ac:dyDescent="0.25">
      <c r="B7" s="166" t="s">
        <v>54</v>
      </c>
      <c r="C7" s="167">
        <v>27727.5</v>
      </c>
      <c r="D7" s="375">
        <v>29651.25</v>
      </c>
      <c r="E7" s="168"/>
      <c r="F7" s="159"/>
      <c r="G7" s="159"/>
      <c r="H7" s="159"/>
      <c r="I7" s="159"/>
      <c r="J7" s="159"/>
      <c r="K7" s="159"/>
    </row>
    <row r="8" spans="2:11" ht="26.7" customHeight="1" thickBot="1" x14ac:dyDescent="0.3">
      <c r="B8" s="169" t="s">
        <v>25</v>
      </c>
      <c r="C8" s="170"/>
      <c r="D8" s="379"/>
      <c r="E8" s="161"/>
      <c r="F8" s="159"/>
      <c r="G8" s="159"/>
      <c r="H8" s="159"/>
      <c r="I8" s="159"/>
      <c r="J8" s="159"/>
      <c r="K8" s="159"/>
    </row>
    <row r="9" spans="2:11" ht="37.200000000000003" customHeight="1" x14ac:dyDescent="0.25">
      <c r="B9" s="171" t="s">
        <v>52</v>
      </c>
      <c r="C9" s="167">
        <v>0</v>
      </c>
      <c r="D9" s="375">
        <v>0</v>
      </c>
      <c r="E9" s="197"/>
      <c r="F9" s="159"/>
      <c r="G9" s="159"/>
      <c r="H9" s="159"/>
      <c r="I9" s="159"/>
      <c r="J9" s="159"/>
      <c r="K9" s="159"/>
    </row>
    <row r="10" spans="2:11" ht="37.200000000000003" customHeight="1" x14ac:dyDescent="0.25">
      <c r="B10" s="199" t="s">
        <v>53</v>
      </c>
      <c r="C10" s="150">
        <v>332410.98999999993</v>
      </c>
      <c r="D10" s="375">
        <v>0</v>
      </c>
      <c r="E10" s="197"/>
      <c r="F10" s="159"/>
      <c r="G10" s="159"/>
      <c r="H10" s="159"/>
      <c r="I10" s="159"/>
      <c r="J10" s="159"/>
      <c r="K10" s="159"/>
    </row>
    <row r="11" spans="2:11" ht="37.200000000000003" customHeight="1" x14ac:dyDescent="0.25">
      <c r="B11" s="172" t="s">
        <v>30</v>
      </c>
      <c r="C11" s="167">
        <v>56547.240000000005</v>
      </c>
      <c r="D11" s="375">
        <v>63274.25</v>
      </c>
      <c r="E11" s="168"/>
      <c r="F11" s="159"/>
      <c r="G11" s="159"/>
      <c r="H11" s="159"/>
      <c r="I11" s="159"/>
      <c r="J11" s="159"/>
      <c r="K11" s="159"/>
    </row>
    <row r="12" spans="2:11" ht="37.200000000000003" customHeight="1" thickBot="1" x14ac:dyDescent="0.3">
      <c r="B12" s="173" t="s">
        <v>31</v>
      </c>
      <c r="C12" s="167">
        <v>0</v>
      </c>
      <c r="D12" s="375">
        <v>0</v>
      </c>
      <c r="E12" s="161"/>
      <c r="F12" s="159"/>
      <c r="G12" s="159"/>
      <c r="H12" s="159"/>
      <c r="I12" s="159"/>
      <c r="J12" s="159"/>
      <c r="K12" s="159"/>
    </row>
    <row r="13" spans="2:11" ht="37.200000000000003" customHeight="1" x14ac:dyDescent="0.25">
      <c r="B13" s="174" t="s">
        <v>23</v>
      </c>
      <c r="C13" s="150">
        <f>SUM(C9,C11,C12)</f>
        <v>56547.240000000005</v>
      </c>
      <c r="D13" s="150">
        <f>SUM(D9,D11,D12)</f>
        <v>63274.25</v>
      </c>
      <c r="E13" s="165"/>
      <c r="F13" s="159"/>
      <c r="G13" s="159"/>
      <c r="H13" s="159"/>
      <c r="I13" s="159"/>
      <c r="J13" s="159"/>
      <c r="K13" s="159"/>
    </row>
    <row r="14" spans="2:11" ht="26.7" customHeight="1" thickBot="1" x14ac:dyDescent="0.3">
      <c r="B14" s="160" t="s">
        <v>3</v>
      </c>
      <c r="C14" s="161"/>
      <c r="D14" s="370"/>
      <c r="E14" s="161"/>
      <c r="F14" s="159"/>
      <c r="G14" s="159"/>
      <c r="H14" s="159"/>
      <c r="I14" s="159"/>
      <c r="J14" s="159"/>
      <c r="K14" s="159"/>
    </row>
    <row r="15" spans="2:11" ht="37.200000000000003" customHeight="1" x14ac:dyDescent="0.25">
      <c r="B15" s="163" t="s">
        <v>4</v>
      </c>
      <c r="C15" s="153">
        <v>351.62</v>
      </c>
      <c r="D15" s="153">
        <v>926.29</v>
      </c>
      <c r="E15" s="153">
        <v>685.43000000000006</v>
      </c>
      <c r="F15" s="159"/>
      <c r="G15" s="159"/>
      <c r="H15" s="159"/>
      <c r="I15" s="159"/>
      <c r="J15" s="159"/>
      <c r="K15" s="159"/>
    </row>
    <row r="16" spans="2:11" ht="37.200000000000003" customHeight="1" x14ac:dyDescent="0.25">
      <c r="B16" s="172" t="s">
        <v>5</v>
      </c>
      <c r="C16" s="152">
        <v>1781.1899999999998</v>
      </c>
      <c r="D16" s="152">
        <v>348.11000000000399</v>
      </c>
      <c r="E16" s="152">
        <v>3180.2499999999955</v>
      </c>
      <c r="F16" s="159"/>
      <c r="G16" s="159"/>
      <c r="H16" s="159"/>
      <c r="I16" s="159"/>
      <c r="J16" s="159"/>
      <c r="K16" s="159"/>
    </row>
    <row r="17" spans="2:13" ht="37.200000000000003" customHeight="1" thickBot="1" x14ac:dyDescent="0.3">
      <c r="B17" s="173" t="s">
        <v>6</v>
      </c>
      <c r="C17" s="176">
        <v>0</v>
      </c>
      <c r="D17" s="176">
        <v>0</v>
      </c>
      <c r="E17" s="420">
        <v>7060.1999999999989</v>
      </c>
      <c r="F17" s="159"/>
      <c r="G17" s="159"/>
      <c r="H17" s="159"/>
      <c r="I17" s="159"/>
      <c r="J17" s="159"/>
      <c r="K17" s="159"/>
    </row>
    <row r="18" spans="2:13" ht="37.200000000000003" customHeight="1" x14ac:dyDescent="0.25">
      <c r="B18" s="177" t="s">
        <v>24</v>
      </c>
      <c r="C18" s="201">
        <f>SUM(C15,C16,C17)</f>
        <v>2132.81</v>
      </c>
      <c r="D18" s="324">
        <f>SUM(D15,D16,D17)</f>
        <v>1274.400000000004</v>
      </c>
      <c r="E18" s="324">
        <f>SUM(E15,E16,E17)</f>
        <v>10925.879999999994</v>
      </c>
      <c r="F18" s="159"/>
      <c r="G18" s="159"/>
      <c r="H18" s="159"/>
      <c r="I18" s="159"/>
      <c r="J18" s="159"/>
      <c r="K18" s="159"/>
    </row>
    <row r="19" spans="2:13" ht="26.7" customHeight="1" thickBot="1" x14ac:dyDescent="0.3">
      <c r="B19" s="160" t="s">
        <v>27</v>
      </c>
      <c r="C19" s="161"/>
      <c r="D19" s="370"/>
      <c r="E19" s="162"/>
      <c r="F19" s="159"/>
      <c r="G19" s="159"/>
      <c r="H19" s="159"/>
      <c r="I19" s="159"/>
      <c r="J19" s="159"/>
      <c r="K19" s="159"/>
    </row>
    <row r="20" spans="2:13" ht="37.200000000000003" customHeight="1" x14ac:dyDescent="0.25">
      <c r="B20" s="178" t="s">
        <v>32</v>
      </c>
      <c r="C20" s="175">
        <v>0</v>
      </c>
      <c r="D20" s="152">
        <v>1923.75</v>
      </c>
      <c r="E20" s="179"/>
      <c r="F20" s="159"/>
      <c r="G20" s="459"/>
      <c r="H20" s="459"/>
      <c r="I20" s="459"/>
      <c r="J20" s="459"/>
      <c r="K20" s="459"/>
    </row>
    <row r="21" spans="2:13" ht="26.7" customHeight="1" thickBot="1" x14ac:dyDescent="0.3">
      <c r="B21" s="180" t="s">
        <v>21</v>
      </c>
      <c r="C21" s="170"/>
      <c r="D21" s="378"/>
      <c r="E21" s="170"/>
      <c r="F21" s="159"/>
      <c r="G21" s="159"/>
      <c r="H21" s="159"/>
      <c r="I21" s="159"/>
      <c r="J21" s="159"/>
      <c r="K21" s="159"/>
    </row>
    <row r="22" spans="2:13" ht="37.200000000000003" customHeight="1" x14ac:dyDescent="0.25">
      <c r="B22" s="178" t="s">
        <v>34</v>
      </c>
      <c r="C22" s="175">
        <v>0</v>
      </c>
      <c r="D22" s="212">
        <v>0</v>
      </c>
      <c r="E22" s="181"/>
      <c r="F22" s="159"/>
      <c r="G22" s="159"/>
      <c r="H22" s="159"/>
      <c r="I22" s="159"/>
      <c r="J22" s="159"/>
      <c r="K22" s="159"/>
    </row>
    <row r="23" spans="2:13" ht="37.200000000000003" customHeight="1" x14ac:dyDescent="0.25">
      <c r="B23" s="182" t="s">
        <v>36</v>
      </c>
      <c r="C23" s="151">
        <v>1462.53</v>
      </c>
      <c r="D23" s="151">
        <v>21097.239999999998</v>
      </c>
      <c r="E23" s="183"/>
      <c r="F23" s="159"/>
      <c r="G23" s="159"/>
      <c r="H23" s="159"/>
      <c r="I23" s="159"/>
      <c r="J23" s="159"/>
      <c r="K23" s="159"/>
    </row>
    <row r="24" spans="2:13" ht="26.7" customHeight="1" thickBot="1" x14ac:dyDescent="0.3">
      <c r="B24" s="160" t="s">
        <v>7</v>
      </c>
      <c r="C24" s="184"/>
      <c r="D24" s="393"/>
      <c r="E24" s="184"/>
      <c r="F24" s="159"/>
      <c r="G24" s="159"/>
      <c r="H24" s="159"/>
      <c r="I24" s="159"/>
      <c r="J24" s="159"/>
      <c r="K24" s="159"/>
    </row>
    <row r="25" spans="2:13" ht="37.200000000000003" customHeight="1" x14ac:dyDescent="0.25">
      <c r="B25" s="185" t="s">
        <v>35</v>
      </c>
      <c r="C25" s="126">
        <f>C6+C13-SUM(C18+C20+C22+C23)</f>
        <v>2360557.66</v>
      </c>
      <c r="D25" s="411">
        <f>D6+D13-SUM(D18+D20+D22+D23)</f>
        <v>2399536.52</v>
      </c>
      <c r="E25" s="186"/>
      <c r="F25" s="159"/>
      <c r="G25" s="159"/>
      <c r="H25" s="159"/>
      <c r="I25" s="159"/>
      <c r="J25" s="159"/>
      <c r="K25" s="159"/>
    </row>
    <row r="26" spans="2:13" ht="37.200000000000003" customHeight="1" thickBot="1" x14ac:dyDescent="0.3">
      <c r="B26" s="187" t="s">
        <v>28</v>
      </c>
      <c r="C26" s="127">
        <f>C7-C20</f>
        <v>27727.5</v>
      </c>
      <c r="D26" s="412">
        <f>D7-D20</f>
        <v>27727.5</v>
      </c>
      <c r="E26" s="188"/>
      <c r="F26" s="159"/>
      <c r="G26" s="159"/>
      <c r="H26" s="159"/>
      <c r="I26" s="159"/>
      <c r="J26" s="159"/>
      <c r="K26" s="159"/>
    </row>
    <row r="27" spans="2:13" ht="30.75" customHeight="1" thickBot="1" x14ac:dyDescent="0.3">
      <c r="B27" s="189"/>
      <c r="C27" s="190"/>
      <c r="D27" s="190"/>
      <c r="E27" s="191"/>
      <c r="F27" s="159"/>
      <c r="G27" s="159"/>
      <c r="H27" s="159"/>
      <c r="I27" s="159"/>
      <c r="J27" s="159"/>
      <c r="K27" s="159"/>
    </row>
    <row r="28" spans="2:13" s="156" customFormat="1" ht="49.2" customHeight="1" thickBot="1" x14ac:dyDescent="0.3">
      <c r="B28" s="454" t="s">
        <v>55</v>
      </c>
      <c r="C28" s="455"/>
      <c r="D28" s="455"/>
      <c r="E28" s="455"/>
      <c r="F28" s="192" t="s">
        <v>39</v>
      </c>
      <c r="G28" s="159"/>
      <c r="H28" s="159"/>
      <c r="I28" s="159"/>
      <c r="J28" s="159"/>
      <c r="K28" s="159"/>
    </row>
    <row r="29" spans="2:13" s="156" customFormat="1" ht="48.6" customHeight="1" x14ac:dyDescent="0.25">
      <c r="B29" s="453" t="s">
        <v>8</v>
      </c>
      <c r="C29" s="453"/>
      <c r="D29" s="453"/>
      <c r="E29" s="453"/>
      <c r="F29" s="193"/>
      <c r="G29" s="159"/>
      <c r="H29" s="159"/>
      <c r="I29" s="159"/>
      <c r="J29" s="159"/>
      <c r="K29" s="159"/>
    </row>
    <row r="30" spans="2:13" s="156" customFormat="1" ht="55.95" customHeight="1" x14ac:dyDescent="0.25">
      <c r="B30" s="452" t="s">
        <v>40</v>
      </c>
      <c r="C30" s="452"/>
      <c r="D30" s="452"/>
      <c r="E30" s="452"/>
      <c r="F30" s="194"/>
      <c r="G30" s="159"/>
      <c r="H30" s="159"/>
      <c r="I30" s="159"/>
      <c r="J30" s="198"/>
      <c r="K30" s="198"/>
      <c r="L30" s="198"/>
      <c r="M30" s="198"/>
    </row>
    <row r="31" spans="2:13" s="156" customFormat="1" ht="48.6" customHeight="1" x14ac:dyDescent="0.25">
      <c r="B31" s="451" t="s">
        <v>105</v>
      </c>
      <c r="C31" s="451"/>
      <c r="D31" s="451"/>
      <c r="E31" s="451"/>
      <c r="F31" s="195" t="s">
        <v>22</v>
      </c>
      <c r="G31" s="159"/>
      <c r="H31" s="159"/>
      <c r="I31" s="159"/>
      <c r="J31" s="159"/>
      <c r="K31" s="159"/>
    </row>
    <row r="32" spans="2:13" s="156" customFormat="1" ht="90.6" customHeight="1" x14ac:dyDescent="0.25">
      <c r="B32" s="451" t="s">
        <v>60</v>
      </c>
      <c r="C32" s="451"/>
      <c r="D32" s="451"/>
      <c r="E32" s="451"/>
      <c r="F32" s="195" t="s">
        <v>22</v>
      </c>
      <c r="G32" s="159"/>
      <c r="H32" s="159"/>
      <c r="I32" s="159"/>
      <c r="J32" s="159"/>
      <c r="K32" s="159"/>
    </row>
    <row r="33" spans="2:11" s="156" customFormat="1" ht="48.6" customHeight="1" x14ac:dyDescent="0.25">
      <c r="B33" s="451" t="s">
        <v>29</v>
      </c>
      <c r="C33" s="451"/>
      <c r="D33" s="451"/>
      <c r="E33" s="451"/>
      <c r="F33" s="194"/>
      <c r="G33" s="159"/>
      <c r="H33" s="159"/>
      <c r="I33" s="159"/>
      <c r="J33" s="159"/>
      <c r="K33" s="159"/>
    </row>
    <row r="34" spans="2:11" s="156" customFormat="1" ht="76.95" customHeight="1" x14ac:dyDescent="0.25">
      <c r="B34" s="461" t="s">
        <v>61</v>
      </c>
      <c r="C34" s="461"/>
      <c r="D34" s="461"/>
      <c r="E34" s="461"/>
      <c r="F34" s="195" t="s">
        <v>22</v>
      </c>
      <c r="G34" s="159"/>
      <c r="H34" s="159"/>
      <c r="I34" s="159"/>
      <c r="J34" s="159"/>
      <c r="K34" s="159"/>
    </row>
    <row r="35" spans="2:11" s="156" customFormat="1" ht="48.6" customHeight="1" x14ac:dyDescent="0.25">
      <c r="B35" s="451" t="s">
        <v>9</v>
      </c>
      <c r="C35" s="451"/>
      <c r="D35" s="451"/>
      <c r="E35" s="451"/>
      <c r="F35" s="194"/>
      <c r="G35" s="159"/>
      <c r="H35" s="159"/>
      <c r="I35" s="159"/>
      <c r="J35" s="159"/>
      <c r="K35" s="159"/>
    </row>
    <row r="36" spans="2:11" s="156" customFormat="1" ht="48.6" customHeight="1" x14ac:dyDescent="0.25">
      <c r="B36" s="451" t="s">
        <v>37</v>
      </c>
      <c r="C36" s="451"/>
      <c r="D36" s="451"/>
      <c r="E36" s="451"/>
      <c r="F36" s="194"/>
      <c r="G36" s="159"/>
      <c r="H36" s="159"/>
      <c r="I36" s="159"/>
      <c r="J36" s="159"/>
      <c r="K36" s="159"/>
    </row>
    <row r="37" spans="2:11" s="156" customFormat="1" ht="48.6" customHeight="1" x14ac:dyDescent="0.25">
      <c r="B37" s="451" t="s">
        <v>41</v>
      </c>
      <c r="C37" s="451"/>
      <c r="D37" s="451"/>
      <c r="E37" s="451"/>
      <c r="F37" s="194"/>
      <c r="G37" s="159"/>
      <c r="H37" s="159"/>
      <c r="I37" s="159"/>
      <c r="J37" s="159"/>
      <c r="K37" s="159"/>
    </row>
    <row r="38" spans="2:11" s="156" customFormat="1" ht="48.6" customHeight="1" x14ac:dyDescent="0.25">
      <c r="B38" s="452" t="s">
        <v>42</v>
      </c>
      <c r="C38" s="452"/>
      <c r="D38" s="452"/>
      <c r="E38" s="452"/>
      <c r="F38" s="195" t="s">
        <v>22</v>
      </c>
      <c r="G38" s="159"/>
      <c r="H38" s="159"/>
      <c r="I38" s="159"/>
      <c r="J38" s="159"/>
      <c r="K38" s="159"/>
    </row>
    <row r="39" spans="2:11" s="156" customFormat="1" ht="48.6" customHeight="1" x14ac:dyDescent="0.25">
      <c r="B39" s="461" t="s">
        <v>33</v>
      </c>
      <c r="C39" s="461"/>
      <c r="D39" s="461"/>
      <c r="E39" s="461"/>
      <c r="F39" s="195"/>
      <c r="G39" s="159"/>
      <c r="H39" s="159"/>
      <c r="I39" s="159"/>
      <c r="J39" s="159"/>
      <c r="K39" s="159"/>
    </row>
    <row r="40" spans="2:11" s="156" customFormat="1" ht="48.6" customHeight="1" x14ac:dyDescent="0.25">
      <c r="B40" s="461" t="s">
        <v>43</v>
      </c>
      <c r="C40" s="461"/>
      <c r="D40" s="461"/>
      <c r="E40" s="461"/>
      <c r="F40" s="195"/>
      <c r="G40" s="159"/>
      <c r="H40" s="159"/>
      <c r="I40" s="159"/>
      <c r="J40" s="159"/>
      <c r="K40" s="159"/>
    </row>
    <row r="41" spans="2:11" s="156" customFormat="1" ht="48.6" customHeight="1" x14ac:dyDescent="0.25">
      <c r="B41" s="461" t="s">
        <v>57</v>
      </c>
      <c r="C41" s="461"/>
      <c r="D41" s="461"/>
      <c r="E41" s="461"/>
      <c r="F41" s="195" t="s">
        <v>22</v>
      </c>
      <c r="G41" s="159"/>
      <c r="H41" s="159"/>
      <c r="I41" s="159"/>
      <c r="J41" s="159"/>
      <c r="K41" s="159"/>
    </row>
    <row r="42" spans="2:11" s="156" customFormat="1" ht="48.6" customHeight="1" x14ac:dyDescent="0.25">
      <c r="B42" s="461" t="s">
        <v>58</v>
      </c>
      <c r="C42" s="461"/>
      <c r="D42" s="461"/>
      <c r="E42" s="461"/>
      <c r="F42" s="195" t="s">
        <v>22</v>
      </c>
      <c r="G42" s="159"/>
      <c r="H42" s="159"/>
      <c r="I42" s="159"/>
      <c r="J42" s="159"/>
      <c r="K42" s="159"/>
    </row>
    <row r="43" spans="2:11" s="156" customFormat="1" ht="40.950000000000003" customHeight="1" thickBot="1" x14ac:dyDescent="0.3">
      <c r="B43" s="196"/>
      <c r="C43" s="159"/>
      <c r="D43" s="159"/>
      <c r="E43" s="159"/>
      <c r="F43" s="159"/>
      <c r="G43" s="159"/>
      <c r="H43" s="159"/>
      <c r="I43" s="159"/>
      <c r="J43" s="159"/>
      <c r="K43" s="159"/>
    </row>
    <row r="44" spans="2:11" s="156" customFormat="1" ht="26.7" customHeight="1" thickBot="1" x14ac:dyDescent="0.3">
      <c r="B44" s="462" t="s">
        <v>56</v>
      </c>
      <c r="C44" s="463"/>
      <c r="D44" s="463"/>
      <c r="E44" s="464"/>
      <c r="F44" s="159"/>
      <c r="G44" s="460"/>
      <c r="H44" s="460"/>
      <c r="I44" s="460"/>
      <c r="J44" s="159"/>
      <c r="K44" s="159"/>
    </row>
    <row r="45" spans="2:11" s="156" customFormat="1" ht="26.7" customHeight="1" x14ac:dyDescent="0.25">
      <c r="B45" s="465" t="s">
        <v>47</v>
      </c>
      <c r="C45" s="466"/>
      <c r="D45" s="466"/>
      <c r="E45" s="467"/>
      <c r="F45" s="159"/>
      <c r="G45" s="159"/>
      <c r="H45" s="159"/>
      <c r="I45" s="159"/>
      <c r="J45" s="159"/>
      <c r="K45" s="159"/>
    </row>
    <row r="46" spans="2:11" s="156" customFormat="1" ht="60" customHeight="1" x14ac:dyDescent="0.25">
      <c r="B46" s="438"/>
      <c r="C46" s="439"/>
      <c r="D46" s="439"/>
      <c r="E46" s="440"/>
      <c r="F46" s="159"/>
      <c r="G46" s="159"/>
      <c r="H46" s="159"/>
      <c r="I46" s="159"/>
      <c r="J46" s="159"/>
      <c r="K46" s="159"/>
    </row>
    <row r="47" spans="2:11" s="156" customFormat="1" ht="26.7" customHeight="1" x14ac:dyDescent="0.25">
      <c r="B47" s="438" t="s">
        <v>59</v>
      </c>
      <c r="C47" s="439"/>
      <c r="D47" s="439"/>
      <c r="E47" s="440"/>
      <c r="F47" s="159"/>
      <c r="G47" s="159"/>
      <c r="H47" s="159"/>
      <c r="I47" s="159"/>
      <c r="J47" s="159"/>
      <c r="K47" s="159"/>
    </row>
    <row r="48" spans="2:11" s="156" customFormat="1" ht="60" customHeight="1" x14ac:dyDescent="0.25">
      <c r="B48" s="480" t="s">
        <v>111</v>
      </c>
      <c r="C48" s="481"/>
      <c r="D48" s="481"/>
      <c r="E48" s="482"/>
      <c r="F48" s="159"/>
      <c r="G48" s="159"/>
      <c r="H48" s="159"/>
      <c r="I48" s="159"/>
      <c r="J48" s="159"/>
      <c r="K48" s="159"/>
    </row>
    <row r="49" spans="2:11" s="156" customFormat="1" ht="25.95" customHeight="1" x14ac:dyDescent="0.25">
      <c r="B49" s="438" t="s">
        <v>48</v>
      </c>
      <c r="C49" s="439"/>
      <c r="D49" s="439"/>
      <c r="E49" s="440"/>
      <c r="F49" s="159"/>
      <c r="G49" s="159"/>
      <c r="H49" s="159"/>
      <c r="I49" s="159"/>
      <c r="J49" s="159"/>
      <c r="K49" s="159"/>
    </row>
    <row r="50" spans="2:11" s="156" customFormat="1" ht="60" customHeight="1" x14ac:dyDescent="0.25">
      <c r="B50" s="438"/>
      <c r="C50" s="439"/>
      <c r="D50" s="439"/>
      <c r="E50" s="440"/>
      <c r="F50" s="159"/>
      <c r="G50" s="159"/>
      <c r="H50" s="159"/>
      <c r="I50" s="159"/>
      <c r="J50" s="159"/>
      <c r="K50" s="159"/>
    </row>
    <row r="51" spans="2:11" ht="23.7" customHeight="1" x14ac:dyDescent="0.25">
      <c r="B51" s="438" t="s">
        <v>49</v>
      </c>
      <c r="C51" s="439"/>
      <c r="D51" s="439"/>
      <c r="E51" s="440"/>
      <c r="F51" s="159"/>
      <c r="G51" s="159"/>
      <c r="H51" s="159"/>
      <c r="I51" s="159"/>
      <c r="J51" s="159"/>
      <c r="K51" s="159"/>
    </row>
    <row r="52" spans="2:11" ht="60" customHeight="1" x14ac:dyDescent="0.25">
      <c r="B52" s="438" t="s">
        <v>113</v>
      </c>
      <c r="C52" s="439"/>
      <c r="D52" s="439"/>
      <c r="E52" s="440"/>
      <c r="F52" s="159"/>
      <c r="G52" s="159"/>
      <c r="H52" s="159"/>
      <c r="I52" s="159"/>
      <c r="J52" s="159"/>
      <c r="K52" s="159"/>
    </row>
    <row r="53" spans="2:11" ht="27" customHeight="1" x14ac:dyDescent="0.25">
      <c r="B53" s="438" t="s">
        <v>50</v>
      </c>
      <c r="C53" s="439"/>
      <c r="D53" s="439"/>
      <c r="E53" s="440"/>
      <c r="F53" s="159"/>
      <c r="G53" s="159"/>
      <c r="H53" s="159"/>
      <c r="I53" s="159"/>
      <c r="J53" s="159"/>
      <c r="K53" s="159"/>
    </row>
    <row r="54" spans="2:11" ht="60" customHeight="1" x14ac:dyDescent="0.25">
      <c r="B54" s="438"/>
      <c r="C54" s="439"/>
      <c r="D54" s="439"/>
      <c r="E54" s="440"/>
      <c r="F54" s="159"/>
      <c r="G54" s="159"/>
      <c r="H54" s="159"/>
      <c r="I54" s="159"/>
      <c r="J54" s="159"/>
      <c r="K54" s="159"/>
    </row>
    <row r="55" spans="2:11" ht="24" customHeight="1" x14ac:dyDescent="0.25">
      <c r="B55" s="438" t="s">
        <v>51</v>
      </c>
      <c r="C55" s="439"/>
      <c r="D55" s="439"/>
      <c r="E55" s="440"/>
      <c r="F55" s="159"/>
      <c r="G55" s="159"/>
      <c r="H55" s="159"/>
      <c r="I55" s="159"/>
      <c r="J55" s="159"/>
      <c r="K55" s="159"/>
    </row>
    <row r="56" spans="2:11" ht="60" customHeight="1" x14ac:dyDescent="0.25">
      <c r="B56" s="480" t="s">
        <v>112</v>
      </c>
      <c r="C56" s="481"/>
      <c r="D56" s="481"/>
      <c r="E56" s="482"/>
      <c r="F56" s="159"/>
      <c r="G56" s="159"/>
      <c r="H56" s="159"/>
      <c r="I56" s="159"/>
      <c r="J56" s="159"/>
      <c r="K56" s="159"/>
    </row>
    <row r="59" spans="2:11" x14ac:dyDescent="0.25">
      <c r="B59" s="200" t="s">
        <v>62</v>
      </c>
    </row>
  </sheetData>
  <mergeCells count="33">
    <mergeCell ref="B56:E56"/>
    <mergeCell ref="B48:E48"/>
    <mergeCell ref="B49:E49"/>
    <mergeCell ref="B50:E50"/>
    <mergeCell ref="B51:E51"/>
    <mergeCell ref="B52:E52"/>
    <mergeCell ref="B53:E53"/>
    <mergeCell ref="G44:I44"/>
    <mergeCell ref="B45:E45"/>
    <mergeCell ref="B46:E46"/>
    <mergeCell ref="B54:E54"/>
    <mergeCell ref="B55:E55"/>
    <mergeCell ref="B47:E47"/>
    <mergeCell ref="B41:E41"/>
    <mergeCell ref="B42:E42"/>
    <mergeCell ref="B44:E44"/>
    <mergeCell ref="B35:E35"/>
    <mergeCell ref="B1:E1"/>
    <mergeCell ref="B2:E2"/>
    <mergeCell ref="B3:E3"/>
    <mergeCell ref="B32:E32"/>
    <mergeCell ref="B33:E33"/>
    <mergeCell ref="B34:E34"/>
    <mergeCell ref="B36:E36"/>
    <mergeCell ref="B37:E37"/>
    <mergeCell ref="B38:E38"/>
    <mergeCell ref="B39:E39"/>
    <mergeCell ref="B40:E40"/>
    <mergeCell ref="G20:K20"/>
    <mergeCell ref="B28:E28"/>
    <mergeCell ref="B29:E29"/>
    <mergeCell ref="B30:E30"/>
    <mergeCell ref="B31:E31"/>
  </mergeCells>
  <dataValidations count="2">
    <dataValidation errorStyle="warning" allowBlank="1" showInputMessage="1" errorTitle="Missing Information" error="Please complete the Forecast" promptTitle="Forecast" prompt="Please fill out forecast information" sqref="E9:E10 E15:E16" xr:uid="{F3D2C3AA-F16F-4AFE-A76A-464612175A68}"/>
    <dataValidation type="whole" errorStyle="warning" operator="equal" allowBlank="1" showInputMessage="1" showErrorMessage="1" errorTitle="Start/End Balance" error="End Balance of Prior Reporting Period should be Starting Balance of Current Reporting Period" sqref="D6:D7" xr:uid="{C12DC99A-62AD-4183-A7AB-9E3358E9D698}">
      <formula1>C25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N44"/>
  <sheetViews>
    <sheetView zoomScaleNormal="100" workbookViewId="0">
      <selection activeCell="E26" sqref="E26"/>
    </sheetView>
  </sheetViews>
  <sheetFormatPr defaultRowHeight="13.2" x14ac:dyDescent="0.25"/>
  <cols>
    <col min="1" max="1" width="79.33203125" customWidth="1"/>
    <col min="2" max="2" width="28.5546875" customWidth="1"/>
    <col min="3" max="3" width="25" customWidth="1"/>
    <col min="4" max="4" width="24.5546875" customWidth="1"/>
    <col min="5" max="5" width="9.44140625" customWidth="1"/>
    <col min="7" max="7" width="17.5546875" bestFit="1" customWidth="1"/>
    <col min="8" max="8" width="7" bestFit="1" customWidth="1"/>
    <col min="9" max="9" width="8.77734375" bestFit="1" customWidth="1"/>
    <col min="10" max="10" width="10" bestFit="1" customWidth="1"/>
    <col min="11" max="11" width="12" bestFit="1" customWidth="1"/>
    <col min="12" max="12" width="9" bestFit="1" customWidth="1"/>
    <col min="13" max="13" width="8" bestFit="1" customWidth="1"/>
    <col min="14" max="14" width="11" bestFit="1" customWidth="1"/>
  </cols>
  <sheetData>
    <row r="1" spans="1:14" ht="15.6" x14ac:dyDescent="0.3">
      <c r="A1" s="483" t="s">
        <v>0</v>
      </c>
      <c r="B1" s="484"/>
      <c r="C1" s="484"/>
      <c r="D1" s="485"/>
    </row>
    <row r="2" spans="1:14" ht="15.6" x14ac:dyDescent="0.3">
      <c r="A2" s="486" t="s">
        <v>10</v>
      </c>
      <c r="B2" s="487"/>
      <c r="C2" s="488"/>
      <c r="D2" s="489"/>
    </row>
    <row r="3" spans="1:14" ht="15.6" x14ac:dyDescent="0.3">
      <c r="A3" s="490" t="s">
        <v>117</v>
      </c>
      <c r="B3" s="491"/>
      <c r="C3" s="491"/>
      <c r="D3" s="492"/>
    </row>
    <row r="4" spans="1:14" ht="32.700000000000003" customHeight="1" x14ac:dyDescent="0.25">
      <c r="A4" s="10"/>
      <c r="B4" s="11" t="s">
        <v>44</v>
      </c>
      <c r="C4" s="11" t="s">
        <v>45</v>
      </c>
      <c r="D4" s="11" t="s">
        <v>46</v>
      </c>
      <c r="E4" s="12"/>
      <c r="F4" s="12"/>
      <c r="G4" s="12" t="s">
        <v>118</v>
      </c>
      <c r="H4" s="422"/>
      <c r="I4" s="422"/>
      <c r="J4" s="12" t="s">
        <v>119</v>
      </c>
      <c r="K4" s="12" t="s">
        <v>120</v>
      </c>
      <c r="L4" s="422" t="s">
        <v>121</v>
      </c>
      <c r="M4" s="422" t="s">
        <v>122</v>
      </c>
      <c r="N4" s="422" t="s">
        <v>123</v>
      </c>
    </row>
    <row r="5" spans="1:14" ht="26.7" customHeight="1" thickBot="1" x14ac:dyDescent="0.3">
      <c r="A5" s="13" t="s">
        <v>2</v>
      </c>
      <c r="B5" s="14"/>
      <c r="C5" s="15"/>
      <c r="D5" s="14"/>
      <c r="E5" s="12"/>
      <c r="F5" s="12"/>
      <c r="G5" s="421">
        <f>SUM(J5:N5)</f>
        <v>588993901.90999997</v>
      </c>
      <c r="H5" s="12"/>
      <c r="I5" s="12"/>
      <c r="J5">
        <v>224627700</v>
      </c>
      <c r="K5">
        <v>274612873.14999998</v>
      </c>
      <c r="L5">
        <v>79681997</v>
      </c>
      <c r="M5">
        <v>7763726</v>
      </c>
      <c r="N5">
        <v>2307605.7599999998</v>
      </c>
    </row>
    <row r="6" spans="1:14" ht="37.200000000000003" customHeight="1" x14ac:dyDescent="0.25">
      <c r="A6" s="67" t="s">
        <v>26</v>
      </c>
      <c r="B6" s="340">
        <f>SUM('PG&amp;E (Table 1)'!C6,'SCE (Table 1)'!C6,'SDG&amp;E (Table 1)'!C6,'PacifiCorp (Table 1)'!C6,'Liberty (Table 1)'!C6)</f>
        <v>588993901.90999997</v>
      </c>
      <c r="C6" s="340">
        <f>SUM('PG&amp;E (Table 1)'!D6,'SCE (Table 1)'!D6,'SDG&amp;E (Table 1)'!D6,'PacifiCorp (Table 1)'!D6,'Liberty (Table 1)'!D6)</f>
        <v>666216334.88</v>
      </c>
      <c r="D6" s="19"/>
      <c r="E6" s="12"/>
      <c r="F6" s="12"/>
      <c r="G6" s="12"/>
      <c r="H6" s="12"/>
      <c r="I6" s="12"/>
    </row>
    <row r="7" spans="1:14" ht="37.200000000000003" customHeight="1" x14ac:dyDescent="0.25">
      <c r="A7" s="68" t="s">
        <v>54</v>
      </c>
      <c r="B7" s="340">
        <f>SUM('PG&amp;E (Table 1)'!C7,'SCE (Table 1)'!C7,'SDG&amp;E (Table 1)'!C7,'PacifiCorp (Table 1)'!C7,'Liberty (Table 1)'!C7)</f>
        <v>6658236.54</v>
      </c>
      <c r="C7" s="340">
        <f>SUM('PG&amp;E (Table 1)'!D7,'SCE (Table 1)'!D7,'SDG&amp;E (Table 1)'!D7,'PacifiCorp (Table 1)'!D7,'Liberty (Table 1)'!D7)</f>
        <v>6579371.25</v>
      </c>
      <c r="D7" s="23"/>
      <c r="E7" s="12"/>
      <c r="F7" s="12"/>
      <c r="G7" s="12"/>
      <c r="H7" s="12"/>
      <c r="I7" s="12"/>
    </row>
    <row r="8" spans="1:14" ht="26.7" customHeight="1" thickBot="1" x14ac:dyDescent="0.3">
      <c r="A8" s="69" t="s">
        <v>25</v>
      </c>
      <c r="B8" s="379"/>
      <c r="C8" s="379"/>
      <c r="D8" s="14"/>
      <c r="E8" s="12"/>
      <c r="F8" s="12"/>
      <c r="G8" s="12"/>
      <c r="H8" s="12"/>
      <c r="I8" s="12"/>
    </row>
    <row r="9" spans="1:14" ht="37.200000000000003" customHeight="1" x14ac:dyDescent="0.25">
      <c r="A9" s="70" t="s">
        <v>52</v>
      </c>
      <c r="B9" s="340">
        <f>SUM('PG&amp;E (Table 1)'!C9,'SCE (Table 1)'!C9,'SDG&amp;E (Table 1)'!C9,'PacifiCorp (Table 1)'!C9,'Liberty (Table 1)'!C9)</f>
        <v>72284763.569999993</v>
      </c>
      <c r="C9" s="340">
        <f>SUM('PG&amp;E (Table 1)'!D9,'SCE (Table 1)'!D9,'SDG&amp;E (Table 1)'!D9,'PacifiCorp (Table 1)'!D9,'Liberty (Table 1)'!D9)</f>
        <v>20877528.420000002</v>
      </c>
      <c r="D9" s="340">
        <f>SUM('PG&amp;E (Table 1)'!E9,'SCE (Table 1)'!E9,'SDG&amp;E (Table 1)'!E9,'PacifiCorp (Table 1)'!E9,'Liberty (Table 1)'!E9)</f>
        <v>9217504.5</v>
      </c>
      <c r="E9" s="12"/>
      <c r="F9" s="12"/>
      <c r="G9" s="12"/>
      <c r="H9" s="12"/>
      <c r="I9" s="12"/>
    </row>
    <row r="10" spans="1:14" ht="37.200000000000003" customHeight="1" x14ac:dyDescent="0.25">
      <c r="A10" s="71" t="s">
        <v>53</v>
      </c>
      <c r="B10" s="340">
        <f>SUM('PG&amp;E (Table 1)'!C10,'SCE (Table 1)'!C10,'SDG&amp;E (Table 1)'!C10,'PacifiCorp (Table 1)'!C10,'Liberty (Table 1)'!C10)</f>
        <v>91192610.764000013</v>
      </c>
      <c r="C10" s="340">
        <f>SUM('PG&amp;E (Table 1)'!D10,'SCE (Table 1)'!D10,'SDG&amp;E (Table 1)'!D10,'PacifiCorp (Table 1)'!D10,'Liberty (Table 1)'!D10)</f>
        <v>28164770.310000002</v>
      </c>
      <c r="D10" s="340">
        <f>SUM('PG&amp;E (Table 1)'!E10,'SCE (Table 1)'!E10,'SDG&amp;E (Table 1)'!E10,'PacifiCorp (Table 1)'!E10,'Liberty (Table 1)'!E10)</f>
        <v>40688803</v>
      </c>
      <c r="E10" s="12"/>
      <c r="F10" s="12"/>
      <c r="G10" s="12"/>
      <c r="H10" s="12"/>
      <c r="I10" s="12"/>
    </row>
    <row r="11" spans="1:14" ht="37.200000000000003" customHeight="1" x14ac:dyDescent="0.25">
      <c r="A11" s="72" t="s">
        <v>30</v>
      </c>
      <c r="B11" s="340">
        <f>SUM('PG&amp;E (Table 1)'!C11,'SCE (Table 1)'!C11,'SDG&amp;E (Table 1)'!C11,'PacifiCorp (Table 1)'!C11,'Liberty (Table 1)'!C11)</f>
        <v>15639589.348433951</v>
      </c>
      <c r="C11" s="340">
        <f>SUM('PG&amp;E (Table 1)'!D11,'SCE (Table 1)'!D11,'SDG&amp;E (Table 1)'!D11,'PacifiCorp (Table 1)'!D11,'Liberty (Table 1)'!D11)</f>
        <v>18297473.809999999</v>
      </c>
      <c r="D11" s="23"/>
      <c r="E11" s="12"/>
      <c r="F11" s="12"/>
      <c r="G11" s="12"/>
      <c r="H11" s="12"/>
      <c r="I11" s="12"/>
    </row>
    <row r="12" spans="1:14" ht="37.200000000000003" customHeight="1" thickBot="1" x14ac:dyDescent="0.3">
      <c r="A12" s="73" t="s">
        <v>31</v>
      </c>
      <c r="B12" s="340">
        <f>SUM('PG&amp;E (Table 1)'!C12,'SCE (Table 1)'!C12,'SDG&amp;E (Table 1)'!C12,'PacifiCorp (Table 1)'!C12,'Liberty (Table 1)'!C12)</f>
        <v>0</v>
      </c>
      <c r="C12" s="340">
        <f>SUM('PG&amp;E (Table 1)'!D12,'SCE (Table 1)'!D12,'SDG&amp;E (Table 1)'!D12,'PacifiCorp (Table 1)'!D12,'Liberty (Table 1)'!D12)</f>
        <v>0</v>
      </c>
      <c r="D12" s="14"/>
      <c r="E12" s="12"/>
      <c r="F12" s="12"/>
      <c r="G12" s="12"/>
      <c r="H12" s="12"/>
      <c r="I12" s="12"/>
    </row>
    <row r="13" spans="1:14" ht="37.200000000000003" customHeight="1" x14ac:dyDescent="0.25">
      <c r="A13" s="74" t="s">
        <v>23</v>
      </c>
      <c r="B13" s="340">
        <f>SUM('PG&amp;E (Table 1)'!C13,'SCE (Table 1)'!C13,'SDG&amp;E (Table 1)'!C13,'PacifiCorp (Table 1)'!C13,'Liberty (Table 1)'!C13)</f>
        <v>87924352.918433949</v>
      </c>
      <c r="C13" s="340">
        <f>SUM('PG&amp;E (Table 1)'!D13,'SCE (Table 1)'!D13,'SDG&amp;E (Table 1)'!D13,'PacifiCorp (Table 1)'!D13,'Liberty (Table 1)'!D13)</f>
        <v>39175002.229999997</v>
      </c>
      <c r="D13" s="19"/>
      <c r="E13" s="12"/>
      <c r="F13" s="12"/>
      <c r="G13" s="12"/>
      <c r="H13" s="12"/>
      <c r="I13" s="12"/>
    </row>
    <row r="14" spans="1:14" ht="26.7" customHeight="1" thickBot="1" x14ac:dyDescent="0.3">
      <c r="A14" s="75" t="s">
        <v>3</v>
      </c>
      <c r="B14" s="370"/>
      <c r="C14" s="370"/>
      <c r="D14" s="14"/>
      <c r="E14" s="12"/>
      <c r="F14" s="12"/>
      <c r="G14" s="12"/>
      <c r="H14" s="12"/>
      <c r="I14" s="12"/>
    </row>
    <row r="15" spans="1:14" ht="37.200000000000003" customHeight="1" x14ac:dyDescent="0.25">
      <c r="A15" s="67" t="s">
        <v>4</v>
      </c>
      <c r="B15" s="340">
        <f>SUM('PG&amp;E (Table 1)'!C15,'SCE (Table 1)'!C15,'SDG&amp;E (Table 1)'!C15,'PacifiCorp (Table 1)'!C15,'Liberty (Table 1)'!C15)</f>
        <v>18765.62</v>
      </c>
      <c r="C15" s="340">
        <f>SUM('PG&amp;E (Table 1)'!D15,'SCE (Table 1)'!D15,'SDG&amp;E (Table 1)'!D15,'PacifiCorp (Table 1)'!D15,'Liberty (Table 1)'!D15)</f>
        <v>24374.29</v>
      </c>
      <c r="D15" s="340">
        <f>SUM('PG&amp;E (Table 1)'!E15,'SCE (Table 1)'!E15,'SDG&amp;E (Table 1)'!E15,'PacifiCorp (Table 1)'!E15,'Liberty (Table 1)'!E15)</f>
        <v>28416.43</v>
      </c>
      <c r="E15" s="12"/>
      <c r="F15" s="12"/>
      <c r="G15" s="12"/>
      <c r="H15" s="12"/>
      <c r="I15" s="12"/>
    </row>
    <row r="16" spans="1:14" ht="37.200000000000003" customHeight="1" x14ac:dyDescent="0.25">
      <c r="A16" s="72" t="s">
        <v>5</v>
      </c>
      <c r="B16" s="340">
        <f>SUM('PG&amp;E (Table 1)'!C16,'SCE (Table 1)'!C16,'SDG&amp;E (Table 1)'!C16,'PacifiCorp (Table 1)'!C16,'Liberty (Table 1)'!C16)</f>
        <v>279644.22000000015</v>
      </c>
      <c r="C16" s="340">
        <f>SUM('PG&amp;E (Table 1)'!D16,'SCE (Table 1)'!D16,'SDG&amp;E (Table 1)'!D16,'PacifiCorp (Table 1)'!D16,'Liberty (Table 1)'!D16)</f>
        <v>268130.24</v>
      </c>
      <c r="D16" s="340">
        <f>SUM('PG&amp;E (Table 1)'!E16,'SCE (Table 1)'!E16,'SDG&amp;E (Table 1)'!E16,'PacifiCorp (Table 1)'!E16,'Liberty (Table 1)'!E16)</f>
        <v>352634.25</v>
      </c>
      <c r="E16" s="12"/>
      <c r="F16" s="12"/>
      <c r="G16" s="12"/>
      <c r="H16" s="12"/>
      <c r="I16" s="12"/>
    </row>
    <row r="17" spans="1:9" ht="37.200000000000003" customHeight="1" thickBot="1" x14ac:dyDescent="0.3">
      <c r="A17" s="73" t="s">
        <v>6</v>
      </c>
      <c r="B17" s="340">
        <f>SUM('PG&amp;E (Table 1)'!C17,'SCE (Table 1)'!C17,'SDG&amp;E (Table 1)'!C17,'PacifiCorp (Table 1)'!C17,'Liberty (Table 1)'!C17)</f>
        <v>206114.3</v>
      </c>
      <c r="C17" s="340">
        <f>SUM('PG&amp;E (Table 1)'!D17,'SCE (Table 1)'!D17,'SDG&amp;E (Table 1)'!D17,'PacifiCorp (Table 1)'!D17,'Liberty (Table 1)'!D17)</f>
        <v>158696.53999999998</v>
      </c>
      <c r="D17" s="340">
        <f>SUM('PG&amp;E (Table 1)'!E17,'SCE (Table 1)'!E17,'SDG&amp;E (Table 1)'!E17,'PacifiCorp (Table 1)'!E17,'Liberty (Table 1)'!E17)</f>
        <v>200963.20000000001</v>
      </c>
      <c r="E17" s="12"/>
      <c r="F17" s="12"/>
      <c r="G17" s="12"/>
      <c r="H17" s="12"/>
      <c r="I17" s="12"/>
    </row>
    <row r="18" spans="1:9" ht="37.200000000000003" customHeight="1" x14ac:dyDescent="0.25">
      <c r="A18" s="76" t="s">
        <v>24</v>
      </c>
      <c r="B18" s="340">
        <f>SUM('PG&amp;E (Table 1)'!C18,'SCE (Table 1)'!C18,'SDG&amp;E (Table 1)'!C18,'PacifiCorp (Table 1)'!C18,'Liberty (Table 1)'!C18)</f>
        <v>504524.14000000019</v>
      </c>
      <c r="C18" s="340">
        <f>SUM('PG&amp;E (Table 1)'!D18,'SCE (Table 1)'!D18,'SDG&amp;E (Table 1)'!D18,'PacifiCorp (Table 1)'!D18,'Liberty (Table 1)'!D18)</f>
        <v>451201.07</v>
      </c>
      <c r="D18" s="340">
        <f>SUM('PG&amp;E (Table 1)'!E18,'SCE (Table 1)'!E18,'SDG&amp;E (Table 1)'!E18,'PacifiCorp (Table 1)'!E18,'Liberty (Table 1)'!E18)</f>
        <v>251998.88</v>
      </c>
      <c r="E18" s="12"/>
      <c r="F18" s="12"/>
      <c r="G18" s="12"/>
      <c r="H18" s="12"/>
      <c r="I18" s="12"/>
    </row>
    <row r="19" spans="1:9" ht="26.7" customHeight="1" thickBot="1" x14ac:dyDescent="0.3">
      <c r="A19" s="75" t="s">
        <v>27</v>
      </c>
      <c r="B19" s="370"/>
      <c r="C19" s="370"/>
      <c r="D19" s="15"/>
      <c r="E19" s="12"/>
      <c r="F19" s="12"/>
      <c r="G19" s="12"/>
      <c r="H19" s="12"/>
      <c r="I19" s="12"/>
    </row>
    <row r="20" spans="1:9" ht="37.200000000000003" customHeight="1" x14ac:dyDescent="0.25">
      <c r="A20" s="43" t="s">
        <v>32</v>
      </c>
      <c r="B20" s="340">
        <f>SUM('PG&amp;E (Table 1)'!C20,'SCE (Table 1)'!C20,'SDG&amp;E (Table 1)'!C20,'PacifiCorp (Table 1)'!C20,'Liberty (Table 1)'!C20)</f>
        <v>233810</v>
      </c>
      <c r="C20" s="340">
        <f>SUM('PG&amp;E (Table 1)'!D20,'SCE (Table 1)'!D20,'SDG&amp;E (Table 1)'!D20,'PacifiCorp (Table 1)'!D20,'Liberty (Table 1)'!D20)</f>
        <v>-164040.23000000001</v>
      </c>
      <c r="D20" s="44"/>
      <c r="E20" s="459"/>
      <c r="F20" s="459"/>
      <c r="G20" s="459"/>
      <c r="H20" s="459"/>
      <c r="I20" s="459"/>
    </row>
    <row r="21" spans="1:9" ht="26.7" customHeight="1" thickBot="1" x14ac:dyDescent="0.3">
      <c r="A21" s="77" t="s">
        <v>21</v>
      </c>
      <c r="B21" s="378"/>
      <c r="C21" s="378"/>
      <c r="D21" s="25"/>
      <c r="E21" s="12"/>
      <c r="F21" s="12"/>
      <c r="G21" s="12"/>
      <c r="H21" s="12"/>
      <c r="I21" s="12"/>
    </row>
    <row r="22" spans="1:9" ht="37.200000000000003" customHeight="1" x14ac:dyDescent="0.25">
      <c r="A22" s="43" t="s">
        <v>34</v>
      </c>
      <c r="B22" s="340">
        <f>SUM('PG&amp;E (Table 1)'!C22,'SCE (Table 1)'!C22,'SDG&amp;E (Table 1)'!C22,'PacifiCorp (Table 1)'!C22,'Liberty (Table 1)'!C22)</f>
        <v>7858835.7999999998</v>
      </c>
      <c r="C22" s="340">
        <f>SUM('PG&amp;E (Table 1)'!D22,'SCE (Table 1)'!D22,'SDG&amp;E (Table 1)'!D22,'PacifiCorp (Table 1)'!D22,'Liberty (Table 1)'!D22)</f>
        <v>10344836.199999999</v>
      </c>
      <c r="D22" s="47"/>
      <c r="E22" s="12"/>
      <c r="F22" s="12"/>
      <c r="G22" s="12"/>
      <c r="H22" s="12"/>
      <c r="I22" s="12"/>
    </row>
    <row r="23" spans="1:9" ht="37.200000000000003" customHeight="1" x14ac:dyDescent="0.25">
      <c r="A23" s="48" t="s">
        <v>36</v>
      </c>
      <c r="B23" s="340">
        <f>SUM('PG&amp;E (Table 1)'!C23,'SCE (Table 1)'!C23,'SDG&amp;E (Table 1)'!C23,'PacifiCorp (Table 1)'!C23,'Liberty (Table 1)'!C23)</f>
        <v>2104750.7199999997</v>
      </c>
      <c r="C23" s="340">
        <f>SUM('PG&amp;E (Table 1)'!D23,'SCE (Table 1)'!D23,'SDG&amp;E (Table 1)'!D23,'PacifiCorp (Table 1)'!D23,'Liberty (Table 1)'!D23)</f>
        <v>4353047.62</v>
      </c>
      <c r="D23" s="50"/>
      <c r="E23" s="12"/>
      <c r="F23" s="12"/>
      <c r="G23" s="12"/>
      <c r="H23" s="12"/>
      <c r="I23" s="12"/>
    </row>
    <row r="24" spans="1:9" ht="26.7" customHeight="1" thickBot="1" x14ac:dyDescent="0.3">
      <c r="A24" s="75" t="s">
        <v>7</v>
      </c>
      <c r="B24" s="393"/>
      <c r="C24" s="393"/>
      <c r="D24" s="51"/>
      <c r="E24" s="12"/>
      <c r="F24" s="12"/>
      <c r="G24" s="12"/>
      <c r="H24" s="12"/>
      <c r="I24" s="12"/>
    </row>
    <row r="25" spans="1:9" ht="37.200000000000003" customHeight="1" x14ac:dyDescent="0.25">
      <c r="A25" s="52" t="s">
        <v>35</v>
      </c>
      <c r="B25" s="340">
        <f>SUM('PG&amp;E (Table 1)'!C25,'SCE (Table 1)'!C25,'SDG&amp;E (Table 1)'!C25,'PacifiCorp (Table 1)'!C25,'Liberty (Table 1)'!C25)</f>
        <v>666216334.16843402</v>
      </c>
      <c r="C25" s="340">
        <f>SUM('PG&amp;E (Table 1)'!D25,'SCE (Table 1)'!D25,'SDG&amp;E (Table 1)'!D25,'PacifiCorp (Table 1)'!D25,'Liberty (Table 1)'!D25)</f>
        <v>690406292.45000005</v>
      </c>
      <c r="D25" s="53"/>
      <c r="E25" s="12"/>
      <c r="F25" s="12"/>
      <c r="G25" s="12"/>
      <c r="H25" s="12"/>
      <c r="I25" s="12"/>
    </row>
    <row r="26" spans="1:9" ht="37.200000000000003" customHeight="1" thickBot="1" x14ac:dyDescent="0.3">
      <c r="A26" s="78" t="s">
        <v>28</v>
      </c>
      <c r="B26" s="340">
        <f>SUM('PG&amp;E (Table 1)'!C26,'SCE (Table 1)'!C26,'SDG&amp;E (Table 1)'!C26,'PacifiCorp (Table 1)'!C26,'Liberty (Table 1)'!C26)</f>
        <v>6424426.54</v>
      </c>
      <c r="C26" s="340">
        <f>SUM('PG&amp;E (Table 1)'!D26,'SCE (Table 1)'!D26,'SDG&amp;E (Table 1)'!D26,'PacifiCorp (Table 1)'!D26,'Liberty (Table 1)'!D26)</f>
        <v>6765811.4800000004</v>
      </c>
      <c r="D26" s="55"/>
      <c r="E26" s="12"/>
      <c r="F26" s="12"/>
      <c r="G26" s="12"/>
      <c r="H26" s="12"/>
      <c r="I26" s="12"/>
    </row>
    <row r="27" spans="1:9" ht="31.95" customHeight="1" thickBot="1" x14ac:dyDescent="0.3">
      <c r="A27" s="56"/>
      <c r="B27" s="57"/>
      <c r="C27" s="57"/>
      <c r="D27" s="58"/>
      <c r="E27" s="12"/>
      <c r="F27" s="12"/>
      <c r="G27" s="12"/>
      <c r="H27" s="12"/>
      <c r="I27" s="12"/>
    </row>
    <row r="28" spans="1:9" ht="49.2" customHeight="1" thickBot="1" x14ac:dyDescent="0.3">
      <c r="A28" s="454" t="s">
        <v>55</v>
      </c>
      <c r="B28" s="455"/>
      <c r="C28" s="455"/>
      <c r="D28" s="455"/>
      <c r="E28" s="12"/>
      <c r="F28" s="12"/>
      <c r="G28" s="12"/>
      <c r="H28" s="12"/>
      <c r="I28" s="12"/>
    </row>
    <row r="29" spans="1:9" ht="61.95" customHeight="1" x14ac:dyDescent="0.25">
      <c r="A29" s="453" t="s">
        <v>8</v>
      </c>
      <c r="B29" s="453"/>
      <c r="C29" s="453"/>
      <c r="D29" s="453"/>
      <c r="E29" s="12"/>
      <c r="F29" s="12"/>
      <c r="G29" s="12"/>
      <c r="H29" s="12"/>
      <c r="I29" s="12"/>
    </row>
    <row r="30" spans="1:9" ht="61.95" customHeight="1" x14ac:dyDescent="0.25">
      <c r="A30" s="452" t="s">
        <v>40</v>
      </c>
      <c r="B30" s="452"/>
      <c r="C30" s="452"/>
      <c r="D30" s="452"/>
      <c r="E30" s="12"/>
      <c r="F30" s="12"/>
      <c r="G30" s="12"/>
      <c r="H30" s="65"/>
      <c r="I30" s="65"/>
    </row>
    <row r="31" spans="1:9" ht="61.95" customHeight="1" x14ac:dyDescent="0.25">
      <c r="A31" s="451" t="s">
        <v>105</v>
      </c>
      <c r="B31" s="451"/>
      <c r="C31" s="451"/>
      <c r="D31" s="451"/>
      <c r="E31" s="12"/>
      <c r="F31" s="12"/>
      <c r="G31" s="12"/>
      <c r="H31" s="12"/>
      <c r="I31" s="12"/>
    </row>
    <row r="32" spans="1:9" ht="108" customHeight="1" x14ac:dyDescent="0.25">
      <c r="A32" s="451" t="s">
        <v>60</v>
      </c>
      <c r="B32" s="451"/>
      <c r="C32" s="451"/>
      <c r="D32" s="451"/>
      <c r="E32" s="12"/>
      <c r="F32" s="12"/>
      <c r="G32" s="12"/>
      <c r="H32" s="12"/>
      <c r="I32" s="12"/>
    </row>
    <row r="33" spans="1:9" ht="61.95" customHeight="1" x14ac:dyDescent="0.25">
      <c r="A33" s="451" t="s">
        <v>29</v>
      </c>
      <c r="B33" s="451"/>
      <c r="C33" s="451"/>
      <c r="D33" s="451"/>
      <c r="E33" s="12"/>
      <c r="F33" s="12"/>
      <c r="G33" s="12"/>
      <c r="H33" s="12"/>
      <c r="I33" s="12"/>
    </row>
    <row r="34" spans="1:9" ht="61.95" customHeight="1" x14ac:dyDescent="0.25">
      <c r="A34" s="461" t="s">
        <v>61</v>
      </c>
      <c r="B34" s="461"/>
      <c r="C34" s="461"/>
      <c r="D34" s="461"/>
      <c r="E34" s="12"/>
      <c r="F34" s="12"/>
      <c r="G34" s="12"/>
      <c r="H34" s="12"/>
      <c r="I34" s="12"/>
    </row>
    <row r="35" spans="1:9" ht="61.95" customHeight="1" x14ac:dyDescent="0.25">
      <c r="A35" s="451" t="s">
        <v>9</v>
      </c>
      <c r="B35" s="451"/>
      <c r="C35" s="451"/>
      <c r="D35" s="451"/>
      <c r="E35" s="12"/>
      <c r="F35" s="12"/>
      <c r="G35" s="12"/>
      <c r="H35" s="12"/>
      <c r="I35" s="12"/>
    </row>
    <row r="36" spans="1:9" ht="61.95" customHeight="1" x14ac:dyDescent="0.25">
      <c r="A36" s="451" t="s">
        <v>37</v>
      </c>
      <c r="B36" s="451"/>
      <c r="C36" s="451"/>
      <c r="D36" s="451"/>
      <c r="E36" s="12"/>
      <c r="F36" s="12"/>
      <c r="G36" s="12"/>
      <c r="H36" s="12"/>
      <c r="I36" s="12"/>
    </row>
    <row r="37" spans="1:9" ht="61.95" customHeight="1" x14ac:dyDescent="0.25">
      <c r="A37" s="451" t="s">
        <v>41</v>
      </c>
      <c r="B37" s="451"/>
      <c r="C37" s="451"/>
      <c r="D37" s="451"/>
      <c r="E37" s="12"/>
      <c r="F37" s="12"/>
      <c r="G37" s="12"/>
      <c r="H37" s="12"/>
      <c r="I37" s="12"/>
    </row>
    <row r="38" spans="1:9" ht="61.95" customHeight="1" x14ac:dyDescent="0.25">
      <c r="A38" s="452" t="s">
        <v>42</v>
      </c>
      <c r="B38" s="452"/>
      <c r="C38" s="452"/>
      <c r="D38" s="452"/>
      <c r="E38" s="12"/>
      <c r="F38" s="12"/>
      <c r="G38" s="12"/>
      <c r="H38" s="12"/>
      <c r="I38" s="12"/>
    </row>
    <row r="39" spans="1:9" ht="61.95" customHeight="1" x14ac:dyDescent="0.25">
      <c r="A39" s="461" t="s">
        <v>33</v>
      </c>
      <c r="B39" s="461"/>
      <c r="C39" s="461"/>
      <c r="D39" s="461"/>
      <c r="E39" s="12"/>
      <c r="F39" s="12"/>
      <c r="G39" s="12"/>
      <c r="H39" s="12"/>
      <c r="I39" s="12"/>
    </row>
    <row r="40" spans="1:9" ht="61.95" customHeight="1" x14ac:dyDescent="0.25">
      <c r="A40" s="461" t="s">
        <v>43</v>
      </c>
      <c r="B40" s="461"/>
      <c r="C40" s="461"/>
      <c r="D40" s="461"/>
      <c r="E40" s="12"/>
      <c r="F40" s="12"/>
      <c r="G40" s="12"/>
      <c r="H40" s="12"/>
      <c r="I40" s="12"/>
    </row>
    <row r="41" spans="1:9" ht="61.95" customHeight="1" x14ac:dyDescent="0.25">
      <c r="A41" s="461" t="s">
        <v>57</v>
      </c>
      <c r="B41" s="461"/>
      <c r="C41" s="461"/>
      <c r="D41" s="461"/>
      <c r="E41" s="12"/>
      <c r="F41" s="12"/>
      <c r="G41" s="12"/>
      <c r="H41" s="12"/>
      <c r="I41" s="12"/>
    </row>
    <row r="42" spans="1:9" ht="61.95" customHeight="1" x14ac:dyDescent="0.25">
      <c r="A42" s="461" t="s">
        <v>58</v>
      </c>
      <c r="B42" s="461"/>
      <c r="C42" s="461"/>
      <c r="D42" s="461"/>
      <c r="E42" s="12"/>
      <c r="F42" s="12"/>
      <c r="G42" s="12"/>
      <c r="H42" s="12"/>
      <c r="I42" s="12"/>
    </row>
    <row r="43" spans="1:9" ht="61.95" customHeight="1" x14ac:dyDescent="0.25">
      <c r="A43" s="63"/>
      <c r="B43" s="12"/>
      <c r="C43" s="12"/>
      <c r="D43" s="12"/>
      <c r="E43" s="12"/>
      <c r="F43" s="12"/>
      <c r="G43" s="12"/>
      <c r="H43" s="12"/>
      <c r="I43" s="12"/>
    </row>
    <row r="44" spans="1:9" x14ac:dyDescent="0.25">
      <c r="A44" s="79" t="s">
        <v>62</v>
      </c>
    </row>
  </sheetData>
  <mergeCells count="19">
    <mergeCell ref="A35:D35"/>
    <mergeCell ref="A36:D36"/>
    <mergeCell ref="E20:I20"/>
    <mergeCell ref="A41:D41"/>
    <mergeCell ref="A42:D42"/>
    <mergeCell ref="A30:D30"/>
    <mergeCell ref="A31:D31"/>
    <mergeCell ref="A37:D37"/>
    <mergeCell ref="A38:D38"/>
    <mergeCell ref="A39:D39"/>
    <mergeCell ref="A40:D40"/>
    <mergeCell ref="A32:D32"/>
    <mergeCell ref="A33:D33"/>
    <mergeCell ref="A34:D34"/>
    <mergeCell ref="A1:D1"/>
    <mergeCell ref="A2:D2"/>
    <mergeCell ref="A3:D3"/>
    <mergeCell ref="A28:D28"/>
    <mergeCell ref="A29:D29"/>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E13"/>
  <sheetViews>
    <sheetView zoomScale="145" zoomScaleNormal="145" workbookViewId="0">
      <selection activeCell="C11" sqref="C11"/>
    </sheetView>
  </sheetViews>
  <sheetFormatPr defaultRowHeight="13.2" x14ac:dyDescent="0.25"/>
  <cols>
    <col min="1" max="1" width="47.33203125" customWidth="1"/>
    <col min="2" max="2" width="28.5546875" customWidth="1"/>
    <col min="3" max="3" width="26.33203125" customWidth="1"/>
    <col min="4" max="4" width="43.6640625" bestFit="1" customWidth="1"/>
    <col min="5" max="5" width="31.21875" bestFit="1" customWidth="1"/>
    <col min="8" max="8" width="35.5546875" customWidth="1"/>
  </cols>
  <sheetData>
    <row r="1" spans="1:5" ht="32.25" customHeight="1" x14ac:dyDescent="0.3">
      <c r="A1" s="493" t="s">
        <v>11</v>
      </c>
      <c r="B1" s="494"/>
      <c r="D1" s="493" t="s">
        <v>124</v>
      </c>
      <c r="E1" s="494"/>
    </row>
    <row r="2" spans="1:5" ht="15.6" x14ac:dyDescent="0.3">
      <c r="A2" s="495" t="s">
        <v>12</v>
      </c>
      <c r="B2" s="496"/>
      <c r="C2" s="6"/>
      <c r="D2" s="495" t="s">
        <v>12</v>
      </c>
      <c r="E2" s="496"/>
    </row>
    <row r="3" spans="1:5" ht="16.2" thickBot="1" x14ac:dyDescent="0.35">
      <c r="A3" s="497" t="s">
        <v>117</v>
      </c>
      <c r="B3" s="498"/>
      <c r="D3" s="497" t="s">
        <v>125</v>
      </c>
      <c r="E3" s="498"/>
    </row>
    <row r="4" spans="1:5" ht="28.95" customHeight="1" thickBot="1" x14ac:dyDescent="0.3">
      <c r="A4" s="1" t="s">
        <v>13</v>
      </c>
      <c r="B4" s="5" t="s">
        <v>14</v>
      </c>
      <c r="D4" s="426" t="s">
        <v>13</v>
      </c>
      <c r="E4" s="430" t="s">
        <v>14</v>
      </c>
    </row>
    <row r="5" spans="1:5" x14ac:dyDescent="0.25">
      <c r="A5" s="7" t="s">
        <v>15</v>
      </c>
      <c r="B5" s="423">
        <f>E5+'PG&amp;E (Table 1)'!D18</f>
        <v>1519937.16</v>
      </c>
      <c r="D5" s="431" t="s">
        <v>15</v>
      </c>
      <c r="E5" s="436">
        <v>1437207.16</v>
      </c>
    </row>
    <row r="6" spans="1:5" x14ac:dyDescent="0.25">
      <c r="A6" s="2" t="s">
        <v>16</v>
      </c>
      <c r="B6" s="423">
        <f>E6+'SCE (Table 1)'!D18</f>
        <v>2044042.34</v>
      </c>
      <c r="D6" s="427" t="s">
        <v>16</v>
      </c>
      <c r="E6" s="436">
        <v>1801794.6700000002</v>
      </c>
    </row>
    <row r="7" spans="1:5" x14ac:dyDescent="0.25">
      <c r="A7" s="2" t="s">
        <v>17</v>
      </c>
      <c r="B7" s="425">
        <f>E7+'SDG&amp;E (Table 1)'!D18</f>
        <v>1624055</v>
      </c>
      <c r="D7" s="427" t="s">
        <v>17</v>
      </c>
      <c r="E7" s="435">
        <v>1503921</v>
      </c>
    </row>
    <row r="8" spans="1:5" x14ac:dyDescent="0.25">
      <c r="A8" s="2" t="s">
        <v>18</v>
      </c>
      <c r="B8" s="423">
        <f>E8+'PacifiCorp (Table 1)'!D18</f>
        <v>85397.5</v>
      </c>
      <c r="D8" s="427" t="s">
        <v>18</v>
      </c>
      <c r="E8" s="432">
        <v>80582.5</v>
      </c>
    </row>
    <row r="9" spans="1:5" x14ac:dyDescent="0.25">
      <c r="A9" s="2" t="s">
        <v>19</v>
      </c>
      <c r="B9" s="423">
        <f>E9+'Liberty (Table 1)'!D18</f>
        <v>18689.210000000006</v>
      </c>
      <c r="D9" s="427" t="s">
        <v>19</v>
      </c>
      <c r="E9" s="432">
        <v>17414.810000000001</v>
      </c>
    </row>
    <row r="10" spans="1:5" x14ac:dyDescent="0.25">
      <c r="A10" s="3"/>
      <c r="B10" s="3"/>
      <c r="D10" s="428"/>
      <c r="E10" s="433"/>
    </row>
    <row r="11" spans="1:5" ht="13.8" thickBot="1" x14ac:dyDescent="0.3">
      <c r="A11" s="4" t="s">
        <v>20</v>
      </c>
      <c r="B11" s="424">
        <f>SUM(B5:B10)</f>
        <v>5292121.21</v>
      </c>
      <c r="D11" s="429" t="s">
        <v>20</v>
      </c>
      <c r="E11" s="434">
        <v>4840920.1399999997</v>
      </c>
    </row>
    <row r="13" spans="1:5" x14ac:dyDescent="0.25">
      <c r="A13" s="79" t="s">
        <v>62</v>
      </c>
    </row>
  </sheetData>
  <mergeCells count="6">
    <mergeCell ref="A1:B1"/>
    <mergeCell ref="A2:B2"/>
    <mergeCell ref="A3:B3"/>
    <mergeCell ref="D1:E1"/>
    <mergeCell ref="D2:E2"/>
    <mergeCell ref="D3:E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B822-4DA7-4BD2-A3CB-E073279CB8D8}">
  <sheetPr>
    <pageSetUpPr fitToPage="1"/>
  </sheetPr>
  <dimension ref="B1:N67"/>
  <sheetViews>
    <sheetView tabSelected="1" topLeftCell="B1" zoomScaleNormal="100" workbookViewId="0">
      <selection activeCell="B2" sqref="B2:N2"/>
    </sheetView>
  </sheetViews>
  <sheetFormatPr defaultRowHeight="13.2" x14ac:dyDescent="0.25"/>
  <cols>
    <col min="1" max="1" width="6.109375" customWidth="1"/>
    <col min="2" max="2" width="33.109375" customWidth="1"/>
    <col min="3" max="3" width="21.88671875" customWidth="1"/>
    <col min="4" max="5" width="26.33203125" customWidth="1"/>
    <col min="6" max="6" width="27.5546875" customWidth="1"/>
    <col min="7" max="7" width="27.109375" customWidth="1"/>
    <col min="8" max="8" width="28.5546875" customWidth="1"/>
    <col min="9" max="9" width="25.44140625" customWidth="1"/>
    <col min="10" max="13" width="29.6640625" customWidth="1"/>
    <col min="14" max="14" width="35.5546875" customWidth="1"/>
  </cols>
  <sheetData>
    <row r="1" spans="2:14" ht="13.8" thickBot="1" x14ac:dyDescent="0.3"/>
    <row r="2" spans="2:14" ht="32.25" customHeight="1" x14ac:dyDescent="0.3">
      <c r="B2" s="503" t="s">
        <v>64</v>
      </c>
      <c r="C2" s="504"/>
      <c r="D2" s="504"/>
      <c r="E2" s="504"/>
      <c r="F2" s="504"/>
      <c r="G2" s="504"/>
      <c r="H2" s="504"/>
      <c r="I2" s="504"/>
      <c r="J2" s="504"/>
      <c r="K2" s="504"/>
      <c r="L2" s="504"/>
      <c r="M2" s="504"/>
      <c r="N2" s="505"/>
    </row>
    <row r="3" spans="2:14" ht="15.6" x14ac:dyDescent="0.3">
      <c r="B3" s="486" t="s">
        <v>10</v>
      </c>
      <c r="C3" s="487"/>
      <c r="D3" s="487"/>
      <c r="E3" s="487"/>
      <c r="F3" s="487"/>
      <c r="G3" s="487"/>
      <c r="H3" s="487"/>
      <c r="I3" s="487"/>
      <c r="J3" s="487"/>
      <c r="K3" s="487"/>
      <c r="L3" s="487"/>
      <c r="M3" s="487"/>
      <c r="N3" s="502"/>
    </row>
    <row r="4" spans="2:14" ht="16.2" thickBot="1" x14ac:dyDescent="0.35">
      <c r="B4" s="499" t="s">
        <v>107</v>
      </c>
      <c r="C4" s="500"/>
      <c r="D4" s="500"/>
      <c r="E4" s="500"/>
      <c r="F4" s="500"/>
      <c r="G4" s="500"/>
      <c r="H4" s="500"/>
      <c r="I4" s="500"/>
      <c r="J4" s="500"/>
      <c r="K4" s="500"/>
      <c r="L4" s="500"/>
      <c r="M4" s="500"/>
      <c r="N4" s="501"/>
    </row>
    <row r="5" spans="2:14" ht="16.2" thickBot="1" x14ac:dyDescent="0.35">
      <c r="B5" s="136"/>
      <c r="C5" s="93"/>
      <c r="D5" s="93"/>
      <c r="E5" s="93"/>
      <c r="F5" s="93"/>
      <c r="G5" s="133"/>
      <c r="H5" s="93"/>
      <c r="I5" s="133"/>
      <c r="J5" s="93"/>
      <c r="K5" s="148"/>
      <c r="L5" s="148"/>
      <c r="M5" s="133"/>
      <c r="N5" s="133"/>
    </row>
    <row r="6" spans="2:14" ht="16.2" thickBot="1" x14ac:dyDescent="0.35">
      <c r="B6" s="96"/>
      <c r="C6" s="506" t="s">
        <v>84</v>
      </c>
      <c r="D6" s="507"/>
      <c r="E6" s="507"/>
      <c r="F6" s="508"/>
      <c r="G6" s="141"/>
      <c r="H6" s="506" t="s">
        <v>85</v>
      </c>
      <c r="I6" s="507"/>
      <c r="J6" s="508"/>
      <c r="K6" s="149"/>
      <c r="L6" s="149"/>
      <c r="M6" s="133"/>
      <c r="N6" s="133"/>
    </row>
    <row r="7" spans="2:14" ht="90.6" customHeight="1" thickBot="1" x14ac:dyDescent="0.3">
      <c r="B7" s="123" t="s">
        <v>13</v>
      </c>
      <c r="C7" s="124" t="s">
        <v>88</v>
      </c>
      <c r="D7" s="124" t="s">
        <v>89</v>
      </c>
      <c r="E7" s="137" t="s">
        <v>90</v>
      </c>
      <c r="F7" s="124" t="s">
        <v>91</v>
      </c>
      <c r="G7" s="140"/>
      <c r="H7" s="124" t="s">
        <v>87</v>
      </c>
      <c r="I7" s="124" t="s">
        <v>86</v>
      </c>
      <c r="J7" s="124" t="s">
        <v>80</v>
      </c>
    </row>
    <row r="8" spans="2:14" x14ac:dyDescent="0.25">
      <c r="B8" s="82" t="s">
        <v>15</v>
      </c>
      <c r="C8" s="239">
        <f>'PG&amp;E (Table 1)'!D7</f>
        <v>2905875</v>
      </c>
      <c r="D8" s="239">
        <f>'PG&amp;E (Table 1)'!D20</f>
        <v>0</v>
      </c>
      <c r="E8" s="238"/>
      <c r="F8" s="239">
        <f>'PG&amp;E (Table 1)'!D26</f>
        <v>2905875</v>
      </c>
      <c r="G8" s="99"/>
      <c r="H8" s="417">
        <v>11456</v>
      </c>
      <c r="I8" s="120"/>
      <c r="J8" s="117">
        <f>N58-H8</f>
        <v>3045654.9741732772</v>
      </c>
    </row>
    <row r="9" spans="2:14" x14ac:dyDescent="0.25">
      <c r="B9" s="83" t="s">
        <v>16</v>
      </c>
      <c r="C9" s="81">
        <f>'SCE (Table 1)'!D7</f>
        <v>3470924</v>
      </c>
      <c r="D9" s="81">
        <f>'SCE (Table 1)'!D20</f>
        <v>242392.02</v>
      </c>
      <c r="E9" s="135"/>
      <c r="F9" s="81">
        <f>'SCE (Table 1)'!D26</f>
        <v>3250931.98</v>
      </c>
      <c r="G9" s="99"/>
      <c r="H9" s="116"/>
      <c r="I9" s="104"/>
      <c r="J9" s="117">
        <f>N59-H9</f>
        <v>3513306.3834195924</v>
      </c>
    </row>
    <row r="10" spans="2:14" x14ac:dyDescent="0.25">
      <c r="B10" s="83" t="s">
        <v>17</v>
      </c>
      <c r="C10" s="365">
        <f>'SDG&amp;E (Table 1)'!C26</f>
        <v>41807</v>
      </c>
      <c r="D10" s="365">
        <f>'SDG&amp;E (Table 1)'!D20</f>
        <v>-414937</v>
      </c>
      <c r="E10" s="419">
        <v>0</v>
      </c>
      <c r="F10" s="365">
        <f>'SDG&amp;E (Table 1)'!D26</f>
        <v>486654</v>
      </c>
      <c r="G10" s="99"/>
      <c r="H10" s="417">
        <v>849046</v>
      </c>
      <c r="I10" s="418">
        <v>445701.63</v>
      </c>
      <c r="J10" s="117">
        <f>N60-H10+I10</f>
        <v>396235.30353802303</v>
      </c>
    </row>
    <row r="11" spans="2:14" x14ac:dyDescent="0.25">
      <c r="B11" s="83" t="s">
        <v>18</v>
      </c>
      <c r="C11" s="81">
        <f>'PacifiCorp (Table 1)'!D7</f>
        <v>101204</v>
      </c>
      <c r="D11" s="81">
        <f>'PacifiCorp (Table 1)'!D20</f>
        <v>6581</v>
      </c>
      <c r="E11" s="135"/>
      <c r="F11" s="81">
        <f>'PacifiCorp (Table 1)'!D26</f>
        <v>94623</v>
      </c>
      <c r="G11" s="99"/>
      <c r="H11" s="116"/>
      <c r="I11" s="104"/>
      <c r="J11" s="117">
        <f>N61-H11</f>
        <v>100718.88424284117</v>
      </c>
    </row>
    <row r="12" spans="2:14" x14ac:dyDescent="0.25">
      <c r="B12" s="83" t="s">
        <v>19</v>
      </c>
      <c r="C12" s="81">
        <f>'Liberty (Table 1)'!D7</f>
        <v>29651.25</v>
      </c>
      <c r="D12" s="81">
        <f>'Liberty (Table 1)'!D20</f>
        <v>1923.75</v>
      </c>
      <c r="E12" s="135"/>
      <c r="F12" s="81">
        <f>'Liberty (Table 1)'!D26</f>
        <v>27727.5</v>
      </c>
      <c r="G12" s="99"/>
      <c r="H12" s="116"/>
      <c r="I12" s="104"/>
      <c r="J12" s="117">
        <f>N62-H12</f>
        <v>29284.084626266624</v>
      </c>
    </row>
    <row r="13" spans="2:14" x14ac:dyDescent="0.25">
      <c r="B13" s="84"/>
      <c r="C13" s="3"/>
      <c r="D13" s="3"/>
      <c r="E13" s="87"/>
      <c r="F13" s="3"/>
      <c r="G13" s="142"/>
      <c r="H13" s="84"/>
      <c r="I13" s="104"/>
      <c r="J13" s="118"/>
    </row>
    <row r="14" spans="2:14" ht="13.8" thickBot="1" x14ac:dyDescent="0.3">
      <c r="B14" s="85" t="s">
        <v>63</v>
      </c>
      <c r="C14" s="143">
        <f>SUM(C8:C12)</f>
        <v>6549461.25</v>
      </c>
      <c r="D14" s="143">
        <f>SUM(D8:D12)</f>
        <v>-164040.23000000001</v>
      </c>
      <c r="E14" s="144">
        <f>SUM(E8:E12)</f>
        <v>0</v>
      </c>
      <c r="F14" s="143">
        <f>SUM(F8:F13)</f>
        <v>6765811.4800000004</v>
      </c>
      <c r="G14" s="100"/>
      <c r="H14" s="138"/>
      <c r="I14" s="115"/>
      <c r="J14" s="119">
        <f>SUM(J8:J12)</f>
        <v>7085199.6299999999</v>
      </c>
    </row>
    <row r="15" spans="2:14" x14ac:dyDescent="0.25">
      <c r="B15" s="134" t="s">
        <v>81</v>
      </c>
    </row>
    <row r="16" spans="2:14" x14ac:dyDescent="0.25">
      <c r="B16" s="134"/>
    </row>
    <row r="18" spans="2:14" ht="13.8" thickBot="1" x14ac:dyDescent="0.3"/>
    <row r="19" spans="2:14" ht="15.6" customHeight="1" x14ac:dyDescent="0.3">
      <c r="B19" s="503" t="s">
        <v>93</v>
      </c>
      <c r="C19" s="504"/>
      <c r="D19" s="504"/>
      <c r="E19" s="504"/>
      <c r="F19" s="504"/>
      <c r="G19" s="504"/>
      <c r="H19" s="504"/>
      <c r="I19" s="504"/>
      <c r="J19" s="504"/>
      <c r="K19" s="504"/>
      <c r="L19" s="504"/>
      <c r="M19" s="504"/>
      <c r="N19" s="505"/>
    </row>
    <row r="20" spans="2:14" ht="15.6" x14ac:dyDescent="0.3">
      <c r="B20" s="486" t="s">
        <v>10</v>
      </c>
      <c r="C20" s="487"/>
      <c r="D20" s="487"/>
      <c r="E20" s="487"/>
      <c r="F20" s="487"/>
      <c r="G20" s="487"/>
      <c r="H20" s="487"/>
      <c r="I20" s="487"/>
      <c r="J20" s="487"/>
      <c r="K20" s="487"/>
      <c r="L20" s="487"/>
      <c r="M20" s="487"/>
      <c r="N20" s="502"/>
    </row>
    <row r="21" spans="2:14" ht="16.2" thickBot="1" x14ac:dyDescent="0.35">
      <c r="B21" s="499" t="s">
        <v>107</v>
      </c>
      <c r="C21" s="500"/>
      <c r="D21" s="500"/>
      <c r="E21" s="500"/>
      <c r="F21" s="500"/>
      <c r="G21" s="500"/>
      <c r="H21" s="500"/>
      <c r="I21" s="500"/>
      <c r="J21" s="500"/>
      <c r="K21" s="500"/>
      <c r="L21" s="500"/>
      <c r="M21" s="500"/>
      <c r="N21" s="501"/>
    </row>
    <row r="22" spans="2:14" ht="16.2" thickBot="1" x14ac:dyDescent="0.35">
      <c r="B22" s="92"/>
      <c r="C22" s="93"/>
      <c r="D22" s="93"/>
      <c r="E22" s="93"/>
      <c r="F22" s="93"/>
      <c r="G22" s="93"/>
      <c r="H22" s="93"/>
      <c r="I22" s="93"/>
      <c r="J22" s="93"/>
      <c r="K22" s="93"/>
      <c r="L22" s="93"/>
      <c r="M22" s="133"/>
      <c r="N22" s="133"/>
    </row>
    <row r="23" spans="2:14" ht="40.200000000000003" thickBot="1" x14ac:dyDescent="0.3">
      <c r="B23" s="94" t="s">
        <v>72</v>
      </c>
      <c r="C23" s="95" t="s">
        <v>65</v>
      </c>
      <c r="D23" s="95" t="s">
        <v>66</v>
      </c>
      <c r="E23" s="95" t="s">
        <v>67</v>
      </c>
      <c r="F23" s="95" t="s">
        <v>68</v>
      </c>
      <c r="G23" s="97" t="s">
        <v>69</v>
      </c>
      <c r="H23" s="131"/>
      <c r="I23" s="131"/>
      <c r="J23" s="131"/>
      <c r="K23" s="131"/>
      <c r="L23" s="131"/>
    </row>
    <row r="24" spans="2:14" x14ac:dyDescent="0.25">
      <c r="B24" s="82" t="s">
        <v>15</v>
      </c>
      <c r="C24" s="80">
        <v>0.46550000000000002</v>
      </c>
      <c r="D24" s="80">
        <v>0.40379999999999999</v>
      </c>
      <c r="E24" s="80">
        <v>0.40145209040806223</v>
      </c>
      <c r="F24" s="80">
        <v>0.3847557481531213</v>
      </c>
      <c r="G24" s="129">
        <v>0.38745000000000002</v>
      </c>
      <c r="H24" s="112"/>
      <c r="I24" s="112"/>
      <c r="J24" s="112"/>
      <c r="K24" s="112"/>
      <c r="L24" s="112"/>
    </row>
    <row r="25" spans="2:14" x14ac:dyDescent="0.25">
      <c r="B25" s="83" t="s">
        <v>16</v>
      </c>
      <c r="C25" s="80">
        <v>0.46350000000000002</v>
      </c>
      <c r="D25" s="80">
        <v>0.46650000000000003</v>
      </c>
      <c r="E25" s="80">
        <v>0.46667930032571497</v>
      </c>
      <c r="F25" s="80">
        <v>0.47874813260530485</v>
      </c>
      <c r="G25" s="129">
        <v>0.47621999999999998</v>
      </c>
      <c r="H25" s="107"/>
      <c r="I25" s="107"/>
      <c r="J25" s="107"/>
      <c r="K25" s="107"/>
      <c r="L25" s="107"/>
    </row>
    <row r="26" spans="2:14" x14ac:dyDescent="0.25">
      <c r="B26" s="83" t="s">
        <v>17</v>
      </c>
      <c r="C26" s="80">
        <v>5.4399999999999997E-2</v>
      </c>
      <c r="D26" s="80">
        <v>0.11169999999999999</v>
      </c>
      <c r="E26" s="80">
        <v>0.11476240324521086</v>
      </c>
      <c r="F26" s="80">
        <v>0.11963866542499586</v>
      </c>
      <c r="G26" s="129">
        <v>0.11877</v>
      </c>
      <c r="H26" s="107"/>
      <c r="I26" s="107"/>
      <c r="J26" s="107"/>
      <c r="K26" s="107"/>
      <c r="L26" s="107"/>
    </row>
    <row r="27" spans="2:14" x14ac:dyDescent="0.25">
      <c r="B27" s="83" t="s">
        <v>18</v>
      </c>
      <c r="C27" s="80">
        <v>1.35E-2</v>
      </c>
      <c r="D27" s="80">
        <v>1.3899999999999999E-2</v>
      </c>
      <c r="E27" s="80">
        <v>1.3088365507388785E-2</v>
      </c>
      <c r="F27" s="80">
        <v>1.3032970474369222E-2</v>
      </c>
      <c r="G27" s="129">
        <v>1.3429999999999999E-2</v>
      </c>
      <c r="H27" s="107"/>
      <c r="I27" s="107"/>
      <c r="J27" s="107"/>
      <c r="K27" s="107"/>
      <c r="L27" s="107"/>
    </row>
    <row r="28" spans="2:14" x14ac:dyDescent="0.25">
      <c r="B28" s="83" t="s">
        <v>19</v>
      </c>
      <c r="C28" s="80">
        <v>3.0999999999999999E-3</v>
      </c>
      <c r="D28" s="80">
        <v>4.1000000000000003E-3</v>
      </c>
      <c r="E28" s="80">
        <v>4.0178405136231414E-3</v>
      </c>
      <c r="F28" s="80">
        <v>3.824483342208767E-3</v>
      </c>
      <c r="G28" s="129">
        <v>4.13E-3</v>
      </c>
      <c r="H28" s="107"/>
      <c r="I28" s="107"/>
      <c r="J28" s="107"/>
      <c r="K28" s="107"/>
      <c r="L28" s="107"/>
    </row>
    <row r="29" spans="2:14" x14ac:dyDescent="0.25">
      <c r="B29" s="84"/>
      <c r="C29" s="3"/>
      <c r="D29" s="3"/>
      <c r="E29" s="3"/>
      <c r="F29" s="3"/>
      <c r="G29" s="84"/>
      <c r="H29" s="104"/>
      <c r="I29" s="104"/>
      <c r="J29" s="104"/>
      <c r="K29" s="104"/>
      <c r="L29" s="104"/>
    </row>
    <row r="30" spans="2:14" ht="13.8" thickBot="1" x14ac:dyDescent="0.3">
      <c r="B30" s="85" t="s">
        <v>63</v>
      </c>
      <c r="C30" s="86">
        <f>SUM(C24:C28)</f>
        <v>1</v>
      </c>
      <c r="D30" s="86">
        <f>SUM(D24:D28)</f>
        <v>1.0000000000000002</v>
      </c>
      <c r="E30" s="86">
        <f>SUM(E24:E28)</f>
        <v>1</v>
      </c>
      <c r="F30" s="86">
        <f>SUM(F24:F28)</f>
        <v>1</v>
      </c>
      <c r="G30" s="130">
        <f>SUM(G24:G28)</f>
        <v>1</v>
      </c>
      <c r="H30" s="128"/>
      <c r="I30" s="128"/>
      <c r="J30" s="128"/>
      <c r="K30" s="128"/>
      <c r="L30" s="128"/>
    </row>
    <row r="31" spans="2:14" x14ac:dyDescent="0.25">
      <c r="B31" s="147" t="s">
        <v>96</v>
      </c>
    </row>
    <row r="33" spans="2:14" ht="15" customHeight="1" thickBot="1" x14ac:dyDescent="0.3"/>
    <row r="34" spans="2:14" ht="15.6" customHeight="1" x14ac:dyDescent="0.3">
      <c r="B34" s="503" t="s">
        <v>78</v>
      </c>
      <c r="C34" s="504"/>
      <c r="D34" s="504"/>
      <c r="E34" s="504"/>
      <c r="F34" s="504"/>
      <c r="G34" s="504"/>
      <c r="H34" s="504"/>
      <c r="I34" s="504"/>
      <c r="J34" s="504"/>
      <c r="K34" s="504"/>
      <c r="L34" s="504"/>
      <c r="M34" s="504"/>
      <c r="N34" s="505"/>
    </row>
    <row r="35" spans="2:14" ht="16.2" thickBot="1" x14ac:dyDescent="0.35">
      <c r="B35" s="515" t="s">
        <v>83</v>
      </c>
      <c r="C35" s="516"/>
      <c r="D35" s="516"/>
      <c r="E35" s="516"/>
      <c r="F35" s="516"/>
      <c r="G35" s="516"/>
      <c r="H35" s="516"/>
      <c r="I35" s="516"/>
      <c r="J35" s="516"/>
      <c r="K35" s="516"/>
      <c r="L35" s="516"/>
      <c r="M35" s="516"/>
      <c r="N35" s="517"/>
    </row>
    <row r="36" spans="2:14" ht="16.2" thickBot="1" x14ac:dyDescent="0.35">
      <c r="B36" s="139"/>
      <c r="C36" s="98"/>
      <c r="D36" s="98"/>
      <c r="E36" s="91"/>
      <c r="F36" s="91"/>
      <c r="G36" s="91"/>
      <c r="H36" s="91"/>
      <c r="I36" s="91"/>
      <c r="J36" s="91"/>
      <c r="K36" s="91"/>
      <c r="L36" s="91"/>
      <c r="M36" s="91"/>
      <c r="N36" s="91"/>
    </row>
    <row r="37" spans="2:14" ht="45" customHeight="1" thickBot="1" x14ac:dyDescent="0.3">
      <c r="B37" s="94" t="s">
        <v>71</v>
      </c>
      <c r="C37" s="511" t="s">
        <v>73</v>
      </c>
      <c r="D37" s="512"/>
    </row>
    <row r="38" spans="2:14" x14ac:dyDescent="0.25">
      <c r="B38" s="88" t="s">
        <v>75</v>
      </c>
      <c r="C38" s="513">
        <f>2000000*0.5</f>
        <v>1000000</v>
      </c>
      <c r="D38" s="514"/>
    </row>
    <row r="39" spans="2:14" x14ac:dyDescent="0.25">
      <c r="B39" s="83">
        <v>2017</v>
      </c>
      <c r="C39" s="509">
        <v>2000000</v>
      </c>
      <c r="D39" s="510"/>
    </row>
    <row r="40" spans="2:14" x14ac:dyDescent="0.25">
      <c r="B40" s="83">
        <v>2018</v>
      </c>
      <c r="C40" s="509">
        <v>2000000</v>
      </c>
      <c r="D40" s="510"/>
    </row>
    <row r="41" spans="2:14" x14ac:dyDescent="0.25">
      <c r="B41" s="83">
        <v>2019</v>
      </c>
      <c r="C41" s="509">
        <v>500000</v>
      </c>
      <c r="D41" s="510"/>
    </row>
    <row r="42" spans="2:14" x14ac:dyDescent="0.25">
      <c r="B42" s="83">
        <v>2020</v>
      </c>
      <c r="C42" s="509">
        <v>500000</v>
      </c>
      <c r="D42" s="510"/>
    </row>
    <row r="43" spans="2:14" x14ac:dyDescent="0.25">
      <c r="B43" s="83">
        <v>2021</v>
      </c>
      <c r="C43" s="509">
        <v>500000</v>
      </c>
      <c r="D43" s="510"/>
    </row>
    <row r="44" spans="2:14" x14ac:dyDescent="0.25">
      <c r="B44" s="83">
        <v>2022</v>
      </c>
      <c r="C44" s="509">
        <v>500000</v>
      </c>
      <c r="D44" s="510"/>
    </row>
    <row r="45" spans="2:14" x14ac:dyDescent="0.25">
      <c r="B45" s="83">
        <v>2023</v>
      </c>
      <c r="C45" s="509">
        <v>500000</v>
      </c>
      <c r="D45" s="510"/>
    </row>
    <row r="46" spans="2:14" x14ac:dyDescent="0.25">
      <c r="B46" s="83">
        <v>2024</v>
      </c>
      <c r="C46" s="509">
        <v>500000</v>
      </c>
      <c r="D46" s="510"/>
    </row>
    <row r="47" spans="2:14" x14ac:dyDescent="0.25">
      <c r="B47" s="83">
        <v>2025</v>
      </c>
      <c r="C47" s="509">
        <v>500000</v>
      </c>
      <c r="D47" s="510"/>
    </row>
    <row r="48" spans="2:14" ht="13.8" thickBot="1" x14ac:dyDescent="0.3">
      <c r="B48" s="89" t="s">
        <v>74</v>
      </c>
      <c r="C48" s="520">
        <f t="shared" ref="C48" si="0">500000*0.5</f>
        <v>250000</v>
      </c>
      <c r="D48" s="521"/>
    </row>
    <row r="49" spans="2:14" x14ac:dyDescent="0.25">
      <c r="B49" s="84"/>
      <c r="C49" s="522"/>
      <c r="D49" s="523"/>
    </row>
    <row r="50" spans="2:14" ht="13.8" thickBot="1" x14ac:dyDescent="0.3">
      <c r="B50" s="90" t="s">
        <v>70</v>
      </c>
      <c r="C50" s="518">
        <f>SUM(C38:C48)</f>
        <v>8750000</v>
      </c>
      <c r="D50" s="519"/>
    </row>
    <row r="51" spans="2:14" x14ac:dyDescent="0.25">
      <c r="B51" s="101"/>
      <c r="C51" s="102"/>
      <c r="D51" s="102"/>
    </row>
    <row r="52" spans="2:14" ht="13.8" thickBot="1" x14ac:dyDescent="0.3"/>
    <row r="53" spans="2:14" ht="17.399999999999999" customHeight="1" x14ac:dyDescent="0.3">
      <c r="B53" s="503" t="s">
        <v>79</v>
      </c>
      <c r="C53" s="504"/>
      <c r="D53" s="504"/>
      <c r="E53" s="504"/>
      <c r="F53" s="504"/>
      <c r="G53" s="504"/>
      <c r="H53" s="504"/>
      <c r="I53" s="504"/>
      <c r="J53" s="504"/>
      <c r="K53" s="504"/>
      <c r="L53" s="504"/>
      <c r="M53" s="504"/>
      <c r="N53" s="505"/>
    </row>
    <row r="54" spans="2:14" ht="16.2" thickBot="1" x14ac:dyDescent="0.35">
      <c r="B54" s="515" t="s">
        <v>95</v>
      </c>
      <c r="C54" s="516"/>
      <c r="D54" s="516"/>
      <c r="E54" s="516"/>
      <c r="F54" s="516"/>
      <c r="G54" s="516"/>
      <c r="H54" s="516"/>
      <c r="I54" s="516"/>
      <c r="J54" s="516"/>
      <c r="K54" s="516"/>
      <c r="L54" s="516"/>
      <c r="M54" s="516"/>
      <c r="N54" s="517"/>
    </row>
    <row r="55" spans="2:14" ht="13.8" thickBot="1" x14ac:dyDescent="0.3"/>
    <row r="56" spans="2:14" s="103" customFormat="1" x14ac:dyDescent="0.25">
      <c r="B56" s="113" t="s">
        <v>76</v>
      </c>
      <c r="C56" s="114" t="s">
        <v>75</v>
      </c>
      <c r="D56" s="114">
        <v>2017</v>
      </c>
      <c r="E56" s="114">
        <v>2018</v>
      </c>
      <c r="F56" s="114">
        <v>2019</v>
      </c>
      <c r="G56" s="114">
        <v>2020</v>
      </c>
      <c r="H56" s="114">
        <v>2021</v>
      </c>
      <c r="I56" s="114">
        <v>2022</v>
      </c>
      <c r="J56" s="114">
        <v>2023</v>
      </c>
      <c r="K56" s="114">
        <v>2024</v>
      </c>
      <c r="L56" s="114">
        <v>2025</v>
      </c>
      <c r="M56" s="114" t="s">
        <v>74</v>
      </c>
      <c r="N56" s="121" t="s">
        <v>77</v>
      </c>
    </row>
    <row r="57" spans="2:14" ht="13.8" thickBot="1" x14ac:dyDescent="0.3">
      <c r="B57" s="125" t="s">
        <v>82</v>
      </c>
      <c r="C57" s="115" t="str">
        <f>C23</f>
        <v>Original Agreement</v>
      </c>
      <c r="D57" s="115" t="str">
        <f>C23</f>
        <v>Original Agreement</v>
      </c>
      <c r="E57" s="115" t="str">
        <f>C23</f>
        <v>Original Agreement</v>
      </c>
      <c r="F57" s="115" t="str">
        <f>C23</f>
        <v>Original Agreement</v>
      </c>
      <c r="G57" s="115" t="str">
        <f>D23</f>
        <v>Amendment #1</v>
      </c>
      <c r="H57" s="115" t="str">
        <f>E23</f>
        <v>Amendment #2</v>
      </c>
      <c r="I57" s="115" t="str">
        <f>F23</f>
        <v>Amendment #3</v>
      </c>
      <c r="J57" s="115" t="str">
        <f>G23</f>
        <v>Amendment #4</v>
      </c>
      <c r="K57" s="115"/>
      <c r="L57" s="115"/>
      <c r="M57" s="115"/>
      <c r="N57" s="122"/>
    </row>
    <row r="58" spans="2:14" x14ac:dyDescent="0.25">
      <c r="B58" s="110" t="s">
        <v>15</v>
      </c>
      <c r="C58" s="111">
        <f>C24*$C$38</f>
        <v>465500</v>
      </c>
      <c r="D58" s="111">
        <f>D24*$C$39</f>
        <v>807600</v>
      </c>
      <c r="E58" s="111">
        <f>E24*$C$40</f>
        <v>802904.18081612443</v>
      </c>
      <c r="F58" s="111">
        <f>F24*$C$41</f>
        <v>192377.87407656066</v>
      </c>
      <c r="G58" s="111">
        <f>D24*$C$42</f>
        <v>201900</v>
      </c>
      <c r="H58" s="111">
        <f>E24*$C$43</f>
        <v>200726.04520403111</v>
      </c>
      <c r="I58" s="111">
        <f>$C$44*F24</f>
        <v>192377.87407656066</v>
      </c>
      <c r="J58" s="111">
        <f>G24*$C$45</f>
        <v>193725</v>
      </c>
      <c r="K58" s="112"/>
      <c r="L58" s="112"/>
      <c r="M58" s="112"/>
      <c r="N58" s="111">
        <f>SUM(C58:M58)</f>
        <v>3057110.9741732772</v>
      </c>
    </row>
    <row r="59" spans="2:14" x14ac:dyDescent="0.25">
      <c r="B59" s="105" t="s">
        <v>16</v>
      </c>
      <c r="C59" s="106">
        <f>C25*$C$38</f>
        <v>463500</v>
      </c>
      <c r="D59" s="111">
        <f>D25*$C$39</f>
        <v>933000</v>
      </c>
      <c r="E59" s="111">
        <f>E25*$C$40</f>
        <v>933358.60065142997</v>
      </c>
      <c r="F59" s="111">
        <f>F25*$C$41</f>
        <v>239374.06630265244</v>
      </c>
      <c r="G59" s="111">
        <f>D25*$C$42</f>
        <v>233250</v>
      </c>
      <c r="H59" s="111">
        <f>E25*$C$43</f>
        <v>233339.65016285749</v>
      </c>
      <c r="I59" s="111">
        <f>$C$44*F25</f>
        <v>239374.06630265244</v>
      </c>
      <c r="J59" s="111">
        <f>G25*$C$45</f>
        <v>238110</v>
      </c>
      <c r="K59" s="107"/>
      <c r="L59" s="107"/>
      <c r="M59" s="107"/>
      <c r="N59" s="106">
        <f t="shared" ref="N59:N62" si="1">SUM(C59:M59)</f>
        <v>3513306.3834195924</v>
      </c>
    </row>
    <row r="60" spans="2:14" x14ac:dyDescent="0.25">
      <c r="B60" s="105" t="s">
        <v>17</v>
      </c>
      <c r="C60" s="106">
        <f>C26*$C$38</f>
        <v>54400</v>
      </c>
      <c r="D60" s="111">
        <f>D26*$C$39</f>
        <v>223400</v>
      </c>
      <c r="E60" s="111">
        <f>E26*$C$40</f>
        <v>229524.80649042173</v>
      </c>
      <c r="F60" s="111">
        <f>F26*$C$41</f>
        <v>59819.332712497933</v>
      </c>
      <c r="G60" s="111">
        <f>D26*$C$42</f>
        <v>55850</v>
      </c>
      <c r="H60" s="111">
        <f>E26*$C$43</f>
        <v>57381.201622605433</v>
      </c>
      <c r="I60" s="111">
        <f>$C$44*F26</f>
        <v>59819.332712497933</v>
      </c>
      <c r="J60" s="111">
        <f>G26*$C$45</f>
        <v>59385</v>
      </c>
      <c r="K60" s="107"/>
      <c r="L60" s="107"/>
      <c r="M60" s="107"/>
      <c r="N60" s="106">
        <f t="shared" si="1"/>
        <v>799579.67353802302</v>
      </c>
    </row>
    <row r="61" spans="2:14" x14ac:dyDescent="0.25">
      <c r="B61" s="105" t="s">
        <v>18</v>
      </c>
      <c r="C61" s="106">
        <f>C27*$C$38</f>
        <v>13500</v>
      </c>
      <c r="D61" s="111">
        <f>D27*$C$39</f>
        <v>27800</v>
      </c>
      <c r="E61" s="111">
        <f>E27*$C$40</f>
        <v>26176.731014777572</v>
      </c>
      <c r="F61" s="111">
        <f>F27*$C$41</f>
        <v>6516.4852371846109</v>
      </c>
      <c r="G61" s="111">
        <f>D27*$C$42</f>
        <v>6950</v>
      </c>
      <c r="H61" s="111">
        <f>E27*$C$43</f>
        <v>6544.1827536943929</v>
      </c>
      <c r="I61" s="111">
        <f>$C$44*F27</f>
        <v>6516.4852371846109</v>
      </c>
      <c r="J61" s="111">
        <f>G27*$C$45</f>
        <v>6715</v>
      </c>
      <c r="K61" s="107"/>
      <c r="L61" s="107"/>
      <c r="M61" s="107"/>
      <c r="N61" s="106">
        <f t="shared" si="1"/>
        <v>100718.88424284117</v>
      </c>
    </row>
    <row r="62" spans="2:14" x14ac:dyDescent="0.25">
      <c r="B62" s="105" t="s">
        <v>19</v>
      </c>
      <c r="C62" s="106">
        <f>C28*$C$38</f>
        <v>3100</v>
      </c>
      <c r="D62" s="111">
        <f>D28*$C$39</f>
        <v>8200</v>
      </c>
      <c r="E62" s="111">
        <f>E28*$C$40</f>
        <v>8035.6810272462826</v>
      </c>
      <c r="F62" s="111">
        <f>F28*$C$41</f>
        <v>1912.2416711043836</v>
      </c>
      <c r="G62" s="111">
        <f>D28*$C$42</f>
        <v>2050</v>
      </c>
      <c r="H62" s="111">
        <f>E28*$C$43</f>
        <v>2008.9202568115707</v>
      </c>
      <c r="I62" s="111">
        <f>$C$44*F28</f>
        <v>1912.2416711043836</v>
      </c>
      <c r="J62" s="111">
        <f>G28*$C$45</f>
        <v>2065</v>
      </c>
      <c r="K62" s="107"/>
      <c r="L62" s="107"/>
      <c r="M62" s="107"/>
      <c r="N62" s="106">
        <f t="shared" si="1"/>
        <v>29284.084626266624</v>
      </c>
    </row>
    <row r="63" spans="2:14" x14ac:dyDescent="0.25">
      <c r="B63" s="108"/>
      <c r="C63" s="132"/>
      <c r="D63" s="132"/>
      <c r="E63" s="132"/>
      <c r="F63" s="132"/>
      <c r="G63" s="132"/>
      <c r="H63" s="132"/>
      <c r="I63" s="132"/>
      <c r="J63" s="132"/>
      <c r="K63" s="108"/>
      <c r="L63" s="108"/>
      <c r="M63" s="108"/>
      <c r="N63" s="104"/>
    </row>
    <row r="64" spans="2:14" x14ac:dyDescent="0.25">
      <c r="B64" s="109" t="s">
        <v>63</v>
      </c>
      <c r="C64" s="106">
        <f t="shared" ref="C64:M64" si="2">SUM(C58:C62)</f>
        <v>1000000</v>
      </c>
      <c r="D64" s="106">
        <f t="shared" si="2"/>
        <v>2000000</v>
      </c>
      <c r="E64" s="106">
        <f t="shared" si="2"/>
        <v>2000000</v>
      </c>
      <c r="F64" s="106">
        <f t="shared" si="2"/>
        <v>500000</v>
      </c>
      <c r="G64" s="106">
        <f t="shared" si="2"/>
        <v>500000</v>
      </c>
      <c r="H64" s="106">
        <f t="shared" si="2"/>
        <v>500000</v>
      </c>
      <c r="I64" s="106">
        <f t="shared" si="2"/>
        <v>500000</v>
      </c>
      <c r="J64" s="106">
        <f t="shared" si="2"/>
        <v>500000</v>
      </c>
      <c r="K64" s="106">
        <f t="shared" si="2"/>
        <v>0</v>
      </c>
      <c r="L64" s="106">
        <f t="shared" si="2"/>
        <v>0</v>
      </c>
      <c r="M64" s="106">
        <f t="shared" si="2"/>
        <v>0</v>
      </c>
      <c r="N64" s="106">
        <f>SUM(C64:M64)</f>
        <v>7500000</v>
      </c>
    </row>
    <row r="65" spans="2:5" x14ac:dyDescent="0.25">
      <c r="B65" s="145" t="s">
        <v>94</v>
      </c>
      <c r="C65" s="146"/>
      <c r="D65" s="146"/>
      <c r="E65" s="146"/>
    </row>
    <row r="67" spans="2:5" x14ac:dyDescent="0.25">
      <c r="B67" s="79" t="s">
        <v>92</v>
      </c>
    </row>
  </sheetData>
  <mergeCells count="26">
    <mergeCell ref="B54:N54"/>
    <mergeCell ref="B53:N53"/>
    <mergeCell ref="C50:D50"/>
    <mergeCell ref="B35:N35"/>
    <mergeCell ref="B34:N34"/>
    <mergeCell ref="C48:D48"/>
    <mergeCell ref="C49:D49"/>
    <mergeCell ref="B21:N21"/>
    <mergeCell ref="B20:N20"/>
    <mergeCell ref="C45:D45"/>
    <mergeCell ref="C46:D46"/>
    <mergeCell ref="C47:D47"/>
    <mergeCell ref="C41:D41"/>
    <mergeCell ref="C42:D42"/>
    <mergeCell ref="C43:D43"/>
    <mergeCell ref="C44:D44"/>
    <mergeCell ref="C37:D37"/>
    <mergeCell ref="C38:D38"/>
    <mergeCell ref="C39:D39"/>
    <mergeCell ref="C40:D40"/>
    <mergeCell ref="B4:N4"/>
    <mergeCell ref="B3:N3"/>
    <mergeCell ref="B2:N2"/>
    <mergeCell ref="B19:N19"/>
    <mergeCell ref="C6:F6"/>
    <mergeCell ref="H6:J6"/>
  </mergeCells>
  <dataValidations count="5">
    <dataValidation type="whole" allowBlank="1" showInputMessage="1" showErrorMessage="1" errorTitle="Do not delete" error="Do not delete" sqref="C38:D50" xr:uid="{4F8B9F4D-AD25-428D-B696-319B2BE892C6}">
      <formula1>250000</formula1>
      <formula2>2000000</formula2>
    </dataValidation>
    <dataValidation type="whole" operator="equal" allowBlank="1" showInputMessage="1" showErrorMessage="1" errorTitle="Values Dont Match" error="Value should be equal to approved amount in Table 6" sqref="C64" xr:uid="{25BC0A48-DFE5-490B-AB85-77DE35ED5A50}">
      <formula1>C38</formula1>
    </dataValidation>
    <dataValidation type="whole" operator="equal" allowBlank="1" showInputMessage="1" showErrorMessage="1" errorTitle="Error" error="Value should match Table 6" sqref="K64" xr:uid="{45A72CCC-A50C-4C7D-9497-1A9C276C520A}">
      <formula1>C46</formula1>
    </dataValidation>
    <dataValidation type="whole" operator="equal" allowBlank="1" showInputMessage="1" showErrorMessage="1" errorTitle="Error" error="Value should Match Table 6" sqref="L64" xr:uid="{4DEA6FF4-04CD-4EE8-8339-4EBFF8C2E6E1}">
      <formula1>C47</formula1>
    </dataValidation>
    <dataValidation type="whole" operator="equal" allowBlank="1" showInputMessage="1" errorTitle="Error" error="Value should match Table 6" sqref="M64" xr:uid="{0B1F8CE1-85A3-4A2E-A471-FEC031A48D0E}">
      <formula1>C48</formula1>
    </dataValidation>
  </dataValidations>
  <printOptions headings="1"/>
  <pageMargins left="0.27" right="0.26" top="1" bottom="1" header="0.5" footer="0.5"/>
  <pageSetup orientation="landscape" r:id="rId1"/>
  <headerFooter alignWithMargins="0">
    <oddHeader>&amp;CCumulative Totals (Table 3) - SOMAH Program IOU Semi-Annual Administrative Expense Report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0b1112f1-0782-44db-9e9a-6e9dfc392c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B6952AA823EA419A93A8BF69D9FF66" ma:contentTypeVersion="14" ma:contentTypeDescription="Create a new document." ma:contentTypeScope="" ma:versionID="4d7fcccb7b17705b661500d9f8481531">
  <xsd:schema xmlns:xsd="http://www.w3.org/2001/XMLSchema" xmlns:xs="http://www.w3.org/2001/XMLSchema" xmlns:p="http://schemas.microsoft.com/office/2006/metadata/properties" xmlns:ns2="97e57212-3e02-407f-8b2d-05f7d7f19b15" xmlns:ns3="0b1112f1-0782-44db-9e9a-6e9dfc392c1a" xmlns:ns4="65483ff6-50c1-49fe-8636-63faeaf6650c" targetNamespace="http://schemas.microsoft.com/office/2006/metadata/properties" ma:root="true" ma:fieldsID="26e78e5cd55d7f79c6296eedc72f8926" ns2:_="" ns3:_="" ns4:_="">
    <xsd:import namespace="97e57212-3e02-407f-8b2d-05f7d7f19b15"/>
    <xsd:import namespace="0b1112f1-0782-44db-9e9a-6e9dfc392c1a"/>
    <xsd:import namespace="65483ff6-50c1-49fe-8636-63faeaf6650c"/>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1c7e46e-d4e0-4432-853e-817bb4b0ff32}" ma:internalName="TaxCatchAll" ma:showField="CatchAllData"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1c7e46e-d4e0-4432-853e-817bb4b0ff32}" ma:internalName="TaxCatchAllLabel" ma:readOnly="true" ma:showField="CatchAllDataLabel"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1112f1-0782-44db-9e9a-6e9dfc392c1a"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483ff6-50c1-49fe-8636-63faeaf6650c"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B5F181-17F2-4898-8CF3-F310C40E8EAF}">
  <ds:schemaRefs>
    <ds:schemaRef ds:uri="http://schemas.microsoft.com/office/2006/metadata/properties"/>
    <ds:schemaRef ds:uri="http://schemas.microsoft.com/office/infopath/2007/PartnerControls"/>
    <ds:schemaRef ds:uri="97e57212-3e02-407f-8b2d-05f7d7f19b15"/>
    <ds:schemaRef ds:uri="0b1112f1-0782-44db-9e9a-6e9dfc392c1a"/>
  </ds:schemaRefs>
</ds:datastoreItem>
</file>

<file path=customXml/itemProps2.xml><?xml version="1.0" encoding="utf-8"?>
<ds:datastoreItem xmlns:ds="http://schemas.openxmlformats.org/officeDocument/2006/customXml" ds:itemID="{E5E2F7A5-1B5F-4EB2-BBCC-2182E1BFC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0b1112f1-0782-44db-9e9a-6e9dfc392c1a"/>
    <ds:schemaRef ds:uri="65483ff6-50c1-49fe-8636-63faeaf6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21EB8-AB71-4BF6-9832-41F74C348EC0}">
  <ds:schemaRefs>
    <ds:schemaRef ds:uri="Microsoft.SharePoint.Taxonomy.ContentTypeSync"/>
  </ds:schemaRefs>
</ds:datastoreItem>
</file>

<file path=customXml/itemProps4.xml><?xml version="1.0" encoding="utf-8"?>
<ds:datastoreItem xmlns:ds="http://schemas.openxmlformats.org/officeDocument/2006/customXml" ds:itemID="{DBB8FBD1-45F6-4B89-A1F1-E62F7C634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 IOU (Table 1)</vt:lpstr>
      <vt:lpstr>PG&amp;E (Table 1)</vt:lpstr>
      <vt:lpstr>SCE (Table 1)</vt:lpstr>
      <vt:lpstr>SDG&amp;E (Table 1)</vt:lpstr>
      <vt:lpstr>PacifiCorp (Table 1)</vt:lpstr>
      <vt:lpstr>Liberty (Table 1)</vt:lpstr>
      <vt:lpstr>All IOUs (Table 2)</vt:lpstr>
      <vt:lpstr>Cumulative Costs (Table 3)</vt:lpstr>
      <vt:lpstr>EM&amp;V (Table 4 to 7)</vt:lpstr>
      <vt:lpstr>'All IOUs (Table 2)'!Print_Area</vt:lpstr>
      <vt:lpstr>'Cumulative Costs (Table 3)'!Print_Area</vt:lpstr>
      <vt:lpstr>'EM&amp;V (Table 4 to 7)'!Print_Area</vt:lpstr>
      <vt:lpstr>'Per IOU (Table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Tory</dc:creator>
  <cp:keywords/>
  <dc:description/>
  <cp:lastModifiedBy>Derek Olijar</cp:lastModifiedBy>
  <cp:revision/>
  <dcterms:created xsi:type="dcterms:W3CDTF">2019-04-22T17:20:11Z</dcterms:created>
  <dcterms:modified xsi:type="dcterms:W3CDTF">2024-01-22T23:04:28Z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0x01010087B6952AA823EA419A93A8BF69D9FF66</vt:lpwstr>
  </property>
  <property fmtid="{D5CDD505-2E9C-101B-9397-08002B2CF9AE}" pid="3" name="pgeRecordCategory">
    <vt:lpwstr/>
  </property>
  <property fmtid="{D5CDD505-2E9C-101B-9397-08002B2CF9AE}" pid="4" name="MSIP_Label_6b0d6fe9-5d6a-4bc0-a54c-bcad7a1ba9de_Enabled">
    <vt:lpwstr>true</vt:lpwstr>
  </property>
  <property fmtid="{D5CDD505-2E9C-101B-9397-08002B2CF9AE}" pid="5" name="MSIP_Label_6b0d6fe9-5d6a-4bc0-a54c-bcad7a1ba9de_SetDate">
    <vt:lpwstr>2023-11-03T00:36:58Z</vt:lpwstr>
  </property>
  <property fmtid="{D5CDD505-2E9C-101B-9397-08002B2CF9AE}" pid="6" name="MSIP_Label_6b0d6fe9-5d6a-4bc0-a54c-bcad7a1ba9de_Method">
    <vt:lpwstr>Privileged</vt:lpwstr>
  </property>
  <property fmtid="{D5CDD505-2E9C-101B-9397-08002B2CF9AE}" pid="7" name="MSIP_Label_6b0d6fe9-5d6a-4bc0-a54c-bcad7a1ba9de_Name">
    <vt:lpwstr>Internal (No Markings)</vt:lpwstr>
  </property>
  <property fmtid="{D5CDD505-2E9C-101B-9397-08002B2CF9AE}" pid="8" name="MSIP_Label_6b0d6fe9-5d6a-4bc0-a54c-bcad7a1ba9de_SiteId">
    <vt:lpwstr>44ae661a-ece6-41aa-bc96-7c2c85a08941</vt:lpwstr>
  </property>
  <property fmtid="{D5CDD505-2E9C-101B-9397-08002B2CF9AE}" pid="9" name="MSIP_Label_6b0d6fe9-5d6a-4bc0-a54c-bcad7a1ba9de_ActionId">
    <vt:lpwstr>d0407163-9554-4e46-b9de-207a0829b971</vt:lpwstr>
  </property>
  <property fmtid="{D5CDD505-2E9C-101B-9397-08002B2CF9AE}" pid="10" name="MSIP_Label_6b0d6fe9-5d6a-4bc0-a54c-bcad7a1ba9de_ContentBits">
    <vt:lpwstr>0</vt:lpwstr>
  </property>
  <property fmtid="{D5CDD505-2E9C-101B-9397-08002B2CF9AE}" pid="11" name="MediaServiceImageTags">
    <vt:lpwstr/>
  </property>
</Properties>
</file>