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disonintl-my.sharepoint.com/personal/leslie_trujillo_sce_com/Documents/Proceedings/R.14-07-002 and A.16-07-015/"/>
    </mc:Choice>
  </mc:AlternateContent>
  <xr:revisionPtr revIDLastSave="0" documentId="8_{6E243460-34A9-4369-A55D-8C2C144574D7}" xr6:coauthVersionLast="47" xr6:coauthVersionMax="47" xr10:uidLastSave="{00000000-0000-0000-0000-000000000000}"/>
  <bookViews>
    <workbookView xWindow="-120" yWindow="-120" windowWidth="29040" windowHeight="15840" tabRatio="817" firstSheet="1" activeTab="7" xr2:uid="{5FBF522B-CC71-4504-8151-9702B7D39162}"/>
  </bookViews>
  <sheets>
    <sheet name="Per IOU (Table 1)" sheetId="1" r:id="rId1"/>
    <sheet name="PG&amp;E (Table 1)" sheetId="10" r:id="rId2"/>
    <sheet name="SCE (Table 1)" sheetId="11" r:id="rId3"/>
    <sheet name="SDG&amp;E (Table 1)" sheetId="12" r:id="rId4"/>
    <sheet name="PacifiCorp (Table 1)" sheetId="8" r:id="rId5"/>
    <sheet name="Liberty (Table 1)" sheetId="9" r:id="rId6"/>
    <sheet name="All IOUs (Table 2)" sheetId="5" r:id="rId7"/>
    <sheet name="Cumulative Costs (Table 3)" sheetId="4" r:id="rId8"/>
    <sheet name="EM&amp;V (Table 4 to 7)" sheetId="7" r:id="rId9"/>
  </sheets>
  <externalReferences>
    <externalReference r:id="rId10"/>
  </externalReferences>
  <definedNames>
    <definedName name="NotTollFree">'[1]PG&amp;E'!$T$6:$T$12</definedName>
    <definedName name="_xlnm.Print_Area" localSheetId="6">'All IOUs (Table 2)'!$A$1:$D$4</definedName>
    <definedName name="_xlnm.Print_Area" localSheetId="7">'Cumulative Costs (Table 3)'!$A$1:$B$11</definedName>
    <definedName name="_xlnm.Print_Area" localSheetId="8">'EM&amp;V (Table 4 to 7)'!$B$2:$C$12</definedName>
    <definedName name="_xlnm.Print_Area" localSheetId="0">'Per IOU (Table 1)'!$B$1:$E$25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7" l="1"/>
  <c r="C10" i="7"/>
  <c r="C14" i="7" s="1"/>
  <c r="J14" i="7"/>
  <c r="D14" i="7"/>
  <c r="D7" i="10"/>
  <c r="B6" i="4" l="1"/>
  <c r="B7" i="4" l="1"/>
  <c r="E62" i="7"/>
  <c r="F61" i="7"/>
  <c r="E61" i="7"/>
  <c r="F60" i="7"/>
  <c r="E60" i="7"/>
  <c r="D62" i="7"/>
  <c r="D61" i="7"/>
  <c r="D60" i="7"/>
  <c r="F58" i="7"/>
  <c r="F59" i="7"/>
  <c r="E58" i="7"/>
  <c r="D58" i="7"/>
  <c r="C26" i="11" l="1"/>
  <c r="E59" i="7" l="1"/>
  <c r="D59" i="7"/>
  <c r="J62" i="7" l="1"/>
  <c r="I62" i="7"/>
  <c r="H62" i="7"/>
  <c r="G62" i="7"/>
  <c r="F62" i="7"/>
  <c r="J61" i="7"/>
  <c r="I61" i="7"/>
  <c r="H61" i="7"/>
  <c r="G61" i="7"/>
  <c r="J60" i="7"/>
  <c r="I60" i="7"/>
  <c r="H60" i="7"/>
  <c r="G60" i="7"/>
  <c r="J59" i="7"/>
  <c r="I59" i="7"/>
  <c r="H59" i="7"/>
  <c r="G59" i="7"/>
  <c r="J58" i="7"/>
  <c r="I58" i="7"/>
  <c r="H58" i="7"/>
  <c r="G58" i="7"/>
  <c r="G57" i="7" l="1"/>
  <c r="D7" i="9"/>
  <c r="D6" i="9"/>
  <c r="D9" i="11" l="1"/>
  <c r="D7" i="8" l="1"/>
  <c r="C25" i="8"/>
  <c r="D26" i="8"/>
  <c r="C26" i="8"/>
  <c r="D10" i="10"/>
  <c r="E9" i="10"/>
  <c r="E10" i="10"/>
  <c r="E11" i="4" l="1"/>
  <c r="C18" i="8" l="1"/>
  <c r="C13" i="8"/>
  <c r="C26" i="12"/>
  <c r="C18" i="12"/>
  <c r="C13" i="12"/>
  <c r="C18" i="11"/>
  <c r="C13" i="11"/>
  <c r="C25" i="11" s="1"/>
  <c r="C25" i="12" l="1"/>
  <c r="B25" i="5" s="1"/>
  <c r="D6" i="11"/>
  <c r="D7" i="11"/>
  <c r="C13" i="9"/>
  <c r="D18" i="8"/>
  <c r="B8" i="4" s="1"/>
  <c r="E18" i="8"/>
  <c r="D13" i="8"/>
  <c r="D26" i="12"/>
  <c r="D18" i="12"/>
  <c r="E18" i="12"/>
  <c r="D13" i="12"/>
  <c r="D25" i="12" s="1"/>
  <c r="D13" i="11"/>
  <c r="D18" i="11"/>
  <c r="E18" i="11"/>
  <c r="C26" i="10"/>
  <c r="C18" i="10"/>
  <c r="C10" i="10"/>
  <c r="B10" i="5" s="1"/>
  <c r="C9" i="10"/>
  <c r="B9" i="5" s="1"/>
  <c r="D16" i="5"/>
  <c r="D17" i="5"/>
  <c r="D15" i="5"/>
  <c r="D10" i="5"/>
  <c r="D9" i="5"/>
  <c r="C9" i="5"/>
  <c r="C10" i="5"/>
  <c r="C11" i="5"/>
  <c r="C12" i="5"/>
  <c r="C15" i="5"/>
  <c r="C16" i="5"/>
  <c r="C17" i="5"/>
  <c r="C20" i="5"/>
  <c r="C22" i="5"/>
  <c r="C23" i="5"/>
  <c r="B11" i="5"/>
  <c r="B12" i="5"/>
  <c r="B15" i="5"/>
  <c r="B16" i="5"/>
  <c r="B17" i="5"/>
  <c r="B20" i="5"/>
  <c r="B22" i="5"/>
  <c r="B23" i="5"/>
  <c r="C7" i="5"/>
  <c r="B7" i="5"/>
  <c r="B6" i="5"/>
  <c r="C18" i="5" l="1"/>
  <c r="C13" i="5"/>
  <c r="B18" i="5"/>
  <c r="B13" i="5"/>
  <c r="D26" i="11"/>
  <c r="D25" i="11"/>
  <c r="D25" i="8"/>
  <c r="C13" i="10"/>
  <c r="D26" i="10"/>
  <c r="E18" i="10"/>
  <c r="D18" i="10"/>
  <c r="D13" i="10"/>
  <c r="B5" i="4" l="1"/>
  <c r="D25" i="10"/>
  <c r="C25" i="10"/>
  <c r="D6" i="10" s="1"/>
  <c r="C6" i="5" s="1"/>
  <c r="C12" i="7"/>
  <c r="D12" i="7"/>
  <c r="E18" i="9" l="1"/>
  <c r="D18" i="5" s="1"/>
  <c r="D26" i="9"/>
  <c r="D18" i="9"/>
  <c r="D13" i="9"/>
  <c r="B9" i="4" l="1"/>
  <c r="B11" i="4" s="1"/>
  <c r="D25" i="9"/>
  <c r="C25" i="5" s="1"/>
  <c r="F12" i="7"/>
  <c r="C26" i="5"/>
  <c r="F10" i="7"/>
  <c r="D10" i="7"/>
  <c r="F9" i="7"/>
  <c r="D9" i="7"/>
  <c r="C9" i="7"/>
  <c r="F8" i="7" l="1"/>
  <c r="D8" i="7"/>
  <c r="C8" i="7"/>
  <c r="F11" i="7"/>
  <c r="D11" i="7"/>
  <c r="C11" i="7"/>
  <c r="C18" i="9"/>
  <c r="C26" i="9"/>
  <c r="B26" i="5" s="1"/>
  <c r="C25" i="9" l="1"/>
  <c r="E14" i="7"/>
  <c r="M64" i="7"/>
  <c r="L64" i="7"/>
  <c r="C25" i="1"/>
  <c r="D25" i="1"/>
  <c r="D26" i="1"/>
  <c r="C26" i="1"/>
  <c r="D64" i="7"/>
  <c r="E57" i="7"/>
  <c r="F57" i="7"/>
  <c r="D57" i="7"/>
  <c r="J57" i="7"/>
  <c r="I57" i="7"/>
  <c r="H57" i="7"/>
  <c r="C57" i="7"/>
  <c r="C48" i="7"/>
  <c r="C38" i="7"/>
  <c r="G30" i="7"/>
  <c r="F30" i="7"/>
  <c r="E30" i="7"/>
  <c r="D30" i="7"/>
  <c r="C30" i="7"/>
  <c r="C58" i="7" l="1"/>
  <c r="C61" i="7"/>
  <c r="C62" i="7"/>
  <c r="C59" i="7"/>
  <c r="C60" i="7"/>
  <c r="K64" i="7"/>
  <c r="J64" i="7"/>
  <c r="H64" i="7"/>
  <c r="F64" i="7"/>
  <c r="I64" i="7"/>
  <c r="G64" i="7"/>
  <c r="N59" i="7"/>
  <c r="J9" i="7" s="1"/>
  <c r="E64" i="7"/>
  <c r="C50" i="7"/>
  <c r="N60" i="7" l="1"/>
  <c r="J10" i="7" s="1"/>
  <c r="N61" i="7"/>
  <c r="J11" i="7" s="1"/>
  <c r="N62" i="7"/>
  <c r="J12" i="7" s="1"/>
  <c r="C64" i="7"/>
  <c r="N64" i="7" s="1"/>
  <c r="N58" i="7"/>
  <c r="J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tc={BFD65DE4-E520-4CE0-8507-94420C4A72F0}</author>
    <author>tc={912B3040-CE61-4B66-8A20-89F2535E969F}</author>
    <author>tc={6512C98D-A4C7-4866-AEF8-253E46F47D6F}</author>
    <author>tc={B3E2F3A1-DC9D-407D-A246-AA50A7E734DB}</author>
    <author>tc={9924CA81-0F73-4D08-A7C8-820822B75777}</author>
    <author>tc={0267A73A-06F6-46C0-BFB3-AAA73B137F46}</author>
  </authors>
  <commentList>
    <comment ref="C6" authorId="0" shapeId="0" xr:uid="{BFD65DE4-E520-4CE0-8507-94420C4A72F0}">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912B3040-CE61-4B66-8A20-89F2535E969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6512C98D-A4C7-4866-AEF8-253E46F47D6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B3E2F3A1-DC9D-407D-A246-AA50A7E734D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9924CA81-0F73-4D08-A7C8-820822B7577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0267A73A-06F6-46C0-BFB3-AAA73B137F4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tc={91BAAD09-911E-4340-8FCB-0F02746A01B2}</author>
    <author>tc={F81868B4-CED0-4CEF-B932-A2183E835C08}</author>
    <author>tc={55DB47E4-8B8F-4095-8F08-AA2DFC2E06B3}</author>
    <author>tc={8B78B888-117C-43AD-B038-DBF3EC7A7985}</author>
    <author>tc={F8A31452-79E3-491B-AAC8-5953EE0697F0}</author>
    <author>tc={799678F0-65B1-444E-8D5A-EE3EF71D0FD7}</author>
    <author>tc={9B76459B-0ABA-4672-B2B6-2AD7AA095304}</author>
  </authors>
  <commentList>
    <comment ref="C6" authorId="0" shapeId="0" xr:uid="{91BAAD09-911E-4340-8FCB-0F02746A01B2}">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F81868B4-CED0-4CEF-B932-A2183E835C08}">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E15" authorId="2" shapeId="0" xr:uid="{55DB47E4-8B8F-4095-8F08-AA2DFC2E06B3}">
      <text>
        <t>[Threaded comment]
Your version of Excel allows you to read this threaded comment; however, any edits to it will get removed if the file is opened in a newer version of Excel. Learn more: https://go.microsoft.com/fwlink/?linkid=870924
Comment:
    Internal PG&amp;E Regulatory hourly charges are billed under Program Mgmt Support</t>
      </text>
    </comment>
    <comment ref="C25" authorId="3" shapeId="0" xr:uid="{8B78B888-117C-43AD-B038-DBF3EC7A7985}">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4" shapeId="0" xr:uid="{F8A31452-79E3-491B-AAC8-5953EE0697F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5" shapeId="0" xr:uid="{799678F0-65B1-444E-8D5A-EE3EF71D0FD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6" shapeId="0" xr:uid="{9B76459B-0ABA-4672-B2B6-2AD7AA095304}">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tc={D41B2C7C-40CB-43D2-AE5D-5CF3DA1C5FBD}</author>
    <author>tc={EA2721F8-9C82-4B6A-865D-AE1485CD5753}</author>
    <author>tc={8A6999F5-11E7-4DDD-A3D8-1753AA9C81FF}</author>
    <author>tc={9442BEE5-A21A-43A8-A510-B2999DFBB0FC}</author>
    <author>tc={0CA3DC4B-58CD-41D1-AEE0-F6B2F97985F3}</author>
    <author>tc={695B51A3-269A-4855-9998-1FED063886AB}</author>
  </authors>
  <commentList>
    <comment ref="C6" authorId="0" shapeId="0" xr:uid="{D41B2C7C-40CB-43D2-AE5D-5CF3DA1C5FBD}">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EA2721F8-9C82-4B6A-865D-AE1485CD5753}">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8A6999F5-11E7-4DDD-A3D8-1753AA9C81F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9442BEE5-A21A-43A8-A510-B2999DFBB0F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0CA3DC4B-58CD-41D1-AEE0-F6B2F97985F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695B51A3-269A-4855-9998-1FED063886A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tc={71F74F1E-5B0E-4F3A-8415-E041CEF3346B}</author>
    <author>tc={F18C3DB3-EBC9-4855-B066-C8310B9508BF}</author>
    <author>Orduno, Cindy D</author>
    <author>tc={0DC56A3A-81E5-4009-BBAD-C2EFC452CC4E}</author>
    <author>tc={E4F10DEC-F472-4D4F-A94F-DE04C119E200}</author>
    <author>tc={C580557E-2726-4AF2-87E3-A82CB3673603}</author>
    <author>tc={F4A42FD4-8A4F-49E7-871D-9E3F2D57FC43}</author>
  </authors>
  <commentList>
    <comment ref="C6" authorId="0" shapeId="0" xr:uid="{71F74F1E-5B0E-4F3A-8415-E041CEF3346B}">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F18C3DB3-EBC9-4855-B066-C8310B9508B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22" authorId="2" shapeId="0" xr:uid="{DA2590B2-4B20-472B-AA54-B9B0E6F406BF}">
      <text>
        <r>
          <rPr>
            <b/>
            <sz val="9"/>
            <color indexed="81"/>
            <rFont val="Tahoma"/>
            <family val="2"/>
          </rPr>
          <t>Orduno, Cindy D:</t>
        </r>
        <r>
          <rPr>
            <sz val="9"/>
            <color indexed="81"/>
            <rFont val="Tahoma"/>
            <family val="2"/>
          </rPr>
          <t xml:space="preserve">
Includes $824,162.59 correcting journal entry related to 2023 expenses to move charges to the correct PA Admin category. SCE costs and mischarge related to SGIP.</t>
        </r>
      </text>
    </comment>
    <comment ref="D23" authorId="2" shapeId="0" xr:uid="{829530E6-EE9E-4869-B286-F7A8F208A5BD}">
      <text>
        <r>
          <rPr>
            <b/>
            <sz val="9"/>
            <color indexed="81"/>
            <rFont val="Tahoma"/>
            <family val="2"/>
          </rPr>
          <t>Orduno, Cindy D:</t>
        </r>
        <r>
          <rPr>
            <sz val="9"/>
            <color indexed="81"/>
            <rFont val="Tahoma"/>
            <family val="2"/>
          </rPr>
          <t xml:space="preserve">
Includes $825,162.59 correcting journal entry to move 2023 SCE costs to the PA Admin category.</t>
        </r>
      </text>
    </comment>
    <comment ref="C25" authorId="3" shapeId="0" xr:uid="{0DC56A3A-81E5-4009-BBAD-C2EFC452CC4E}">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4" shapeId="0" xr:uid="{E4F10DEC-F472-4D4F-A94F-DE04C119E20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5" shapeId="0" xr:uid="{C580557E-2726-4AF2-87E3-A82CB367360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6" shapeId="0" xr:uid="{F4A42FD4-8A4F-49E7-871D-9E3F2D57FC4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tc={8E640DDE-5494-48E3-AA2C-01EA1A1CD031}</author>
    <author>tc={B6E23A4E-D999-4936-A5D3-8306503107BB}</author>
    <author>tc={B36453C6-A098-4C6F-BE65-04674D683668}</author>
    <author>tc={8D1673E5-7ACB-43D0-93D1-D217A704FFE9}</author>
    <author>tc={56ED182C-BB69-4D77-A104-22918D440156}</author>
    <author>tc={C15DE963-C2E3-4D8D-881D-4E8AD0B2C17D}</author>
  </authors>
  <commentList>
    <comment ref="C6" authorId="0" shapeId="0" xr:uid="{8E640DDE-5494-48E3-AA2C-01EA1A1CD03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B6E23A4E-D999-4936-A5D3-8306503107B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5" authorId="2" shapeId="0" xr:uid="{B36453C6-A098-4C6F-BE65-04674D683668}">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8D1673E5-7ACB-43D0-93D1-D217A704FFE9}">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56ED182C-BB69-4D77-A104-22918D44015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C15DE963-C2E3-4D8D-881D-4E8AD0B2C17D}">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tc={895F0D0C-DF4D-4A05-801E-0EA6EEDAB66A}</author>
    <author>tc={143405EA-711B-4F3A-9575-D65AA03784B1}</author>
    <author>tc={EF3EC255-D4FE-45F3-8B20-A2AFA86A5E3C}</author>
    <author>tc={A5BB37B1-ECEE-4C0A-A321-2E485BB5E2CB}</author>
    <author>tc={799ADBD6-920F-47FD-8477-77A63AE06C91}</author>
    <author>tc={1B7384B3-D70B-4DB3-9486-5AB8ECBE574B}</author>
  </authors>
  <commentList>
    <comment ref="C6" authorId="0" shapeId="0" xr:uid="{895F0D0C-DF4D-4A05-801E-0EA6EEDAB66A}">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143405EA-711B-4F3A-9575-D65AA03784B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EF3EC255-D4FE-45F3-8B20-A2AFA86A5E3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A5BB37B1-ECEE-4C0A-A321-2E485BB5E2C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799ADBD6-920F-47FD-8477-77A63AE06C91}">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1B7384B3-D70B-4DB3-9486-5AB8ECBE574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tc={6BE756D7-72F4-42D8-B128-D6C6447AFDA6}</author>
  </authors>
  <commentList>
    <comment ref="B25" authorId="0" shapeId="0" xr:uid="{6BE756D7-72F4-42D8-B128-D6C6447AFDA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tc={E5301BE0-5E07-4E09-9330-67039D893367}</author>
    <author>tc={E8FB5B72-55F6-4894-944C-482C36226550}</author>
    <author>tc={D505D0EF-3FEA-4BA2-9050-E9465D6DB255}</author>
    <author>tc={1ED039BC-7F75-49FC-BDDA-89A7A5566AA4}</author>
    <author>tc={F0E57D61-C187-40E8-B441-4C3AD0909270}</author>
    <author>tc={C5CDEDD0-02B6-4FB1-9597-1AC13D45FF47}</author>
    <author>tc={6B2C5ADE-BA92-4533-83FC-1DFA4337DB60}</author>
    <author>tc={7DD9BB34-7F5A-4645-966D-90E19E1ED0A2}</author>
    <author>tc={C383256F-C165-44C8-82B9-105346AF2A2A}</author>
  </authors>
  <commentList>
    <comment ref="B3" authorId="0" shapeId="0" xr:uid="{E5301BE0-5E07-4E09-9330-67039D893367}">
      <text>
        <t>[Threaded comment]
Your version of Excel allows you to read this threaded comment; however, any edits to it will get removed if the file is opened in a newer version of Excel. Learn more: https://go.microsoft.com/fwlink/?linkid=870924
Comment:
    This is a joint table</t>
      </text>
    </comment>
    <comment ref="D7" authorId="1" shapeId="0" xr:uid="{E8FB5B72-55F6-4894-944C-482C36226550}">
      <text>
        <t>[Threaded comment]
Your version of Excel allows you to read this threaded comment; however, any edits to it will get removed if the file is opened in a newer version of Excel. Learn more: https://go.microsoft.com/fwlink/?linkid=870924
Comment:
    EM&amp;V expenditures from past 6 months</t>
      </text>
    </comment>
    <comment ref="E7" authorId="2" shapeId="0" xr:uid="{D505D0EF-3FEA-4BA2-9050-E9465D6DB255}">
      <text>
        <t>[Threaded comment]
Your version of Excel allows you to read this threaded comment; however, any edits to it will get removed if the file is opened in a newer version of Excel. Learn more: https://go.microsoft.com/fwlink/?linkid=870924
Comment:
    EM&amp;V funds received from co-fund from past 6 months (SDG&amp;E only)</t>
      </text>
    </comment>
    <comment ref="I7" authorId="3" shapeId="0" xr:uid="{1ED039BC-7F75-49FC-BDDA-89A7A5566AA4}">
      <text>
        <t>[Threaded comment]
Your version of Excel allows you to read this threaded comment; however, any edits to it will get removed if the file is opened in a newer version of Excel. Learn more: https://go.microsoft.com/fwlink/?linkid=870924
Comment:
    Only completed by SDG&amp;E</t>
      </text>
    </comment>
    <comment ref="J7" authorId="4" shapeId="0" xr:uid="{F0E57D61-C187-40E8-B441-4C3AD0909270}">
      <text>
        <t>[Threaded comment]
Your version of Excel allows you to read this threaded comment; however, any edits to it will get removed if the file is opened in a newer version of Excel. Learn more: https://go.microsoft.com/fwlink/?linkid=870924
Comment:
    This column will auto populate using data from Table 4 and Table 7</t>
      </text>
    </comment>
    <comment ref="C8" authorId="5" shapeId="0" xr:uid="{C5CDEDD0-02B6-4FB1-9597-1AC13D45FF47}">
      <text>
        <t xml:space="preserve">[Threaded comment]
Your version of Excel allows you to read this threaded comment; however, any edits to it will get removed if the file is opened in a newer version of Excel. Learn more: https://go.microsoft.com/fwlink/?linkid=870924
Comment:
    Sample data showing a scenario where $1000 was spent on EMV during the reporting period, and $500 of that $1000 was sent from PG&amp;E to SDG&amp;E. 
Reply:
    All Blue Text here is sample data </t>
      </text>
    </comment>
    <comment ref="J8" authorId="6" shapeId="0" xr:uid="{6B2C5ADE-BA92-4533-83FC-1DFA4337DB60}">
      <text>
        <t>[Threaded comment]
Your version of Excel allows you to read this threaded comment; however, any edits to it will get removed if the file is opened in a newer version of Excel. Learn more: https://go.microsoft.com/fwlink/?linkid=870924
Comment:
    These cells have formulas and will populate automatically</t>
      </text>
    </comment>
    <comment ref="G23" authorId="7" shapeId="0" xr:uid="{7DD9BB34-7F5A-4645-966D-90E19E1ED0A2}">
      <text>
        <t xml:space="preserve">[Threaded comment]
Your version of Excel allows you to read this threaded comment; however, any edits to it will get removed if the file is opened in a newer version of Excel. Learn more: https://go.microsoft.com/fwlink/?linkid=870924
Comment:
    IOUs will add to this table as needed </t>
      </text>
    </comment>
    <comment ref="C57" authorId="8" shapeId="0" xr:uid="{C383256F-C165-44C8-82B9-105346AF2A2A}">
      <text>
        <t>[Threaded comment]
Your version of Excel allows you to read this threaded comment; however, any edits to it will get removed if the file is opened in a newer version of Excel. Learn more: https://go.microsoft.com/fwlink/?linkid=870924
Comment:
    Update Funding Agreement As Correct</t>
      </text>
    </comment>
  </commentList>
</comments>
</file>

<file path=xl/sharedStrings.xml><?xml version="1.0" encoding="utf-8"?>
<sst xmlns="http://schemas.openxmlformats.org/spreadsheetml/2006/main" count="498" uniqueCount="126">
  <si>
    <t>SOMAH Program Table 1 - Status of SOMAH Balancing Account Funds</t>
  </si>
  <si>
    <t>Each Electric Company</t>
  </si>
  <si>
    <r>
      <t xml:space="preserve">Through </t>
    </r>
    <r>
      <rPr>
        <b/>
        <sz val="14"/>
        <color rgb="FFFF0000"/>
        <rFont val="Arial"/>
        <family val="2"/>
      </rPr>
      <t>Report</t>
    </r>
    <r>
      <rPr>
        <b/>
        <sz val="14"/>
        <rFont val="Arial"/>
        <family val="2"/>
      </rPr>
      <t xml:space="preserve"> </t>
    </r>
    <r>
      <rPr>
        <b/>
        <sz val="14"/>
        <color rgb="FFFF0000"/>
        <rFont val="Arial"/>
        <family val="2"/>
      </rPr>
      <t>Period Start and End Date</t>
    </r>
  </si>
  <si>
    <t>Prior Amounts Reported
In Last Report</t>
  </si>
  <si>
    <t>Amounts As of Report Date [12]</t>
  </si>
  <si>
    <t>Forecasted  Amounts (Next 6 Months) [13]</t>
  </si>
  <si>
    <t>Starting Balance</t>
  </si>
  <si>
    <t>A. Starting Balance of the 6-Month Reporting Period (including Carryover) [1]</t>
  </si>
  <si>
    <t>A1. Starting Sub-Balance of Funds Available to CPUC Energy Division for EM&amp;V (Information Only) [2]</t>
  </si>
  <si>
    <t>Funding</t>
  </si>
  <si>
    <t>B. Approved ERRA/ECAC funds transferred in this period [3]</t>
  </si>
  <si>
    <t>B1. ERRA/ECAC Budget approved for the current funding year (Information Only) [3A]</t>
  </si>
  <si>
    <t>C. Interest Accrued in this period [4]</t>
  </si>
  <si>
    <t>D. Funds Received per IOU Co-funding Agreements or similar [5]</t>
  </si>
  <si>
    <t>E. Total Funds Accrued in the Reporting Period (Sum of B+C+D)</t>
  </si>
  <si>
    <t>IOU Administrative Costs</t>
  </si>
  <si>
    <t>F. Regulatory Compliance [6]</t>
  </si>
  <si>
    <t>G. Program Management Support [7]</t>
  </si>
  <si>
    <t>H. IT / Customer Billing [8]</t>
  </si>
  <si>
    <t xml:space="preserve">I. IOU Administrative Costs TOTAL (Sum of F+G+H) </t>
  </si>
  <si>
    <t>Non-IOU, Non-PA Implementation Cost</t>
  </si>
  <si>
    <t>J. EM&amp;V Amount Transferred to or Expended on behalf of CPUC Energy Division, includes Co-funding Agreements for this purpose [9]</t>
  </si>
  <si>
    <t xml:space="preserve">Non-IOU Incentive and Program Administrative Costs </t>
  </si>
  <si>
    <t>K. Amount Transfered for SOMAH Customer Incentive Payments to SOMAH Program Administrator [10]</t>
  </si>
  <si>
    <t>L. Amount Transferred or Expended for SOMAH Co-funding Agreements for SOMAH Program Administrator (PA) administration [10]</t>
  </si>
  <si>
    <t>Ending Balance</t>
  </si>
  <si>
    <t>M. Ending Balance in Account Balance at Report Date [11] (Equals A Plus E Minus Sum of I, J, K and L)</t>
  </si>
  <si>
    <t>M1. Ending Balance of Funds Available to CPUC Energy Division for EM&amp;V [2] (Equals A1 Minus J)</t>
  </si>
  <si>
    <t>Notes, Table 2</t>
  </si>
  <si>
    <t>Additional Information Required?</t>
  </si>
  <si>
    <t>[1] Carryover includes unspent/uncommitted funds  that have not yet been allocated for or spent and carried over from the previous report period.  These can include administrative or incentive funds, or both.</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</si>
  <si>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</si>
  <si>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 xml:space="preserve">[3] For field "B" include only the Individual IOU's SOMAH funds approved and transferred in this report period, note the transfer date(s) and Decision citation(s) in the 'Response to Notes' table below (per Individual IOU). This is inclusive of all SOMAH funds to be transferred, including SOMAH Actual Set-Aside and any Prior Year True-Up Amounts. </t>
  </si>
  <si>
    <t>Yes</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</si>
  <si>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</si>
  <si>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[4] Interest accrued in current reporting period of 6 months.</t>
  </si>
  <si>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</si>
  <si>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[6] Compliance Filings Directed by SOMAH Decision(s), Creation of SOMAH Tariff, Ad-hoc Energy Division Data Requests Pertaining to SOMAH</t>
  </si>
  <si>
    <t>[7] Contract Management (Staffing, Legal Fees, Contract Processing/Support), Incentive Processing, SOMAH PA Data Requests, Working Group Meetings/Meetings with SOMAH PA, Internal Administration.</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</si>
  <si>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</si>
  <si>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</si>
  <si>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[10] Sum of any invoices paid to SOMAH PA for the purposes of incentive payments (including progress and final payments) and program administrative expenses.</t>
  </si>
  <si>
    <t>[11] Semi-Annual Ending Balance is the total of the Starting Balance of the 6-month Period including Carryover and other revenues minus all costs. It is expected to be the basis for the next report's Carryover.</t>
  </si>
  <si>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</si>
  <si>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</si>
  <si>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r>
      <t xml:space="preserve">Response to Notes, Table 3 </t>
    </r>
    <r>
      <rPr>
        <sz val="11"/>
        <rFont val="Arial"/>
        <family val="2"/>
      </rPr>
      <t>(IOUs will respond to Notes above which require specific information as part of the reporting)</t>
    </r>
  </si>
  <si>
    <t xml:space="preserve">[3] Response </t>
  </si>
  <si>
    <t>[3A] Response</t>
  </si>
  <si>
    <t>[5] Response</t>
  </si>
  <si>
    <t xml:space="preserve">[9] Response </t>
  </si>
  <si>
    <t>[12] Response</t>
  </si>
  <si>
    <t xml:space="preserve">[13] Response </t>
  </si>
  <si>
    <t>New Template Issued December 2021</t>
  </si>
  <si>
    <t>PG&amp;E</t>
  </si>
  <si>
    <t>January 1, 2024 - June 30, 2024</t>
  </si>
  <si>
    <t>Per D.22-09-009 and D.23-12-044, a forecasted amount of $39.76M was directed to be set aside on a quarterly basis in 2023 along with the 2021 true-up of $2.91M. During the reporting period, $12.85M was transferred to the SOMAHBA in January 2023 and $9.94M in April 2023. PG&amp;E expects to transfer $9.94M in July 2023 and $9.94M in October 2023.</t>
  </si>
  <si>
    <t>D.23.12.022 (issued December 12, 2023) approved the 2024 forecasted SOMAH set aside of $39.76M and the 2023 true-up of $11.59M. As of this report date, PG&amp;E has filed its 2024 ERRA forecast (Application A.23-05-012). In its May filing, PG&amp;E proposed a set aside for SOMAH that included $39.76M for 2024 and ($11.59M) for the 2022 over-forecast (true-up), and PG&amp;E may update these set asides in the Fall Update.</t>
  </si>
  <si>
    <t>PG&amp;E does not lead any co-funding agreements for the SOMAH program</t>
  </si>
  <si>
    <t>PG&amp;E has not received any invoices for EM&amp;V as of this report date.</t>
  </si>
  <si>
    <t>N/A</t>
  </si>
  <si>
    <t>Southern California Edison</t>
  </si>
  <si>
    <t>Current reporting period ending balance includes a true-up credit of $2,510.55 for program management support costs that was overreported in the Jul-Dec 2023 reporting period.
Prior reporting period includes $22,400 EM&amp;V ending balance adjustment to true-up amount.</t>
  </si>
  <si>
    <t>San Diego Gas &amp; Electric</t>
  </si>
  <si>
    <t>No</t>
  </si>
  <si>
    <t>[1] Response</t>
  </si>
  <si>
    <t>The starting balance from the previous semi annual report (July 1, 2023 to December 31, 2023) have been corrected as $80,407.539.46 to align with the SOMAH balancing account.</t>
  </si>
  <si>
    <t>[2] Response</t>
  </si>
  <si>
    <t>Per D.17-12-022, the Energy Division authorized the EM&amp;V allotment to $500,000. For the current reporting period, $250,000 was made available to all IOU's with $29,909.57 belonging to SDG&amp;E. So SDG&amp;E added that portion to what the last EM&amp;V amount was on the last semi-annual report ($486,653) to get the current balance of $516,562.98</t>
  </si>
  <si>
    <t>In the previous semi annual report (July 1, 2023 to December 31, 2023), the December 2023 data was finalized subsequent to the semi annual report being finalized.</t>
  </si>
  <si>
    <t>The EM&amp;V amount reported is for all participating IOUs. SDG&amp;E is the lead IOU and is only responsible for 11.96% of the studies cost. A co-funding agreement is in place for PG&amp;E to pay 38.48%, SCE 47.87%, PacifiCorp 1.30%, and Liberty 0.38% to cover the remaining cost. The $(316,694) consists of partcipating IOU reimbursements received by SDG&amp;E in January through June 2024.</t>
  </si>
  <si>
    <t>PacifiCorp</t>
  </si>
  <si>
    <t>Decision 24-03-011 Approved GHG settlement for 2024 ECAC filed September 15, 2023 (Application 23-09-008).</t>
  </si>
  <si>
    <t xml:space="preserve">Decision 24-03-011 Approved GHG settlement for 2024 ECAC filed September 15, 2023 (Application 23-09-008). Confidential Exhibit PAC/706-C. </t>
  </si>
  <si>
    <t>Liberty</t>
  </si>
  <si>
    <t>Liberty's 2023 set-aside amount of $332,411.00 was approved in D.24-02-021 and transferred on 2/29/2024.</t>
  </si>
  <si>
    <t>Liberty's forecast set-aside for 2024 is $451,738. Liberty's ECAC Application A.24-04-010 was filed April 23, 2024.</t>
  </si>
  <si>
    <t>Liberty is adjusting the amount in section G. to include $899.78. The previous report amount for this category should have been $1,247.89. Liberty confirms the ending balance in this current reporting period is now correct.</t>
  </si>
  <si>
    <t xml:space="preserve">Expenses related to IT and customer billing are dependent on participation in the Program. Liberty is aware of two participants in its service territory. At the time of this report, Liberty does anticipate incurring  expenses in this category for the forecasted reporting period. </t>
  </si>
  <si>
    <t>All 5 IOUs</t>
  </si>
  <si>
    <t>Through June 30, 2024</t>
  </si>
  <si>
    <t>SOMAH Program Table 3 - Total IOU SOMAH Program Administration Expenses to date</t>
  </si>
  <si>
    <t>SOMAH Program Table 3 - Total IOU SOMAH Program Administration Expenses to Date</t>
  </si>
  <si>
    <t>Cumulative totals for all 5 IOUs</t>
  </si>
  <si>
    <t>Through December 31, 2023</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</si>
  <si>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</si>
  <si>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</si>
  <si>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</si>
  <si>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</si>
  <si>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</si>
  <si>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</si>
  <si>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</si>
  <si>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</si>
  <si>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SOMAH Program Table 4 - Available EM&amp;V Funds</t>
  </si>
  <si>
    <t>Reporting Period</t>
  </si>
  <si>
    <t>Since Program Start in 2016 through Reporting Period</t>
  </si>
  <si>
    <t>Total Starting Sub-Balance of Funds Available to CPUC Energy Division for EM&amp;V [Table 1 A1]</t>
  </si>
  <si>
    <t>EM&amp;V Amount Transferred to or Expended on behalf of CPUC Energy Division (during Reporting Period) [Table 1 J]</t>
  </si>
  <si>
    <t>EM&amp;V Funds Received per IOU Co-funding Agreements or similar (during Reporting Period) [Table 1 D]</t>
  </si>
  <si>
    <t>Total Ending Sub-Balance of Funds Available to CPUC Energy Division for EM&amp;V (At Close of Reporting Period) [Table 1 M1]</t>
  </si>
  <si>
    <r>
      <t xml:space="preserve">Total EM&amp;V Amount </t>
    </r>
    <r>
      <rPr>
        <b/>
        <u/>
        <sz val="10"/>
        <rFont val="Arial"/>
        <family val="2"/>
      </rPr>
      <t>Expended</t>
    </r>
    <r>
      <rPr>
        <b/>
        <sz val="10"/>
        <rFont val="Arial"/>
        <family val="2"/>
      </rPr>
      <t xml:space="preserve"> (from 2016 through Reporting Period)</t>
    </r>
  </si>
  <si>
    <r>
      <t xml:space="preserve">Total EM&amp;V Amount </t>
    </r>
    <r>
      <rPr>
        <b/>
        <u/>
        <sz val="10"/>
        <rFont val="Arial"/>
        <family val="2"/>
      </rPr>
      <t>Collected</t>
    </r>
    <r>
      <rPr>
        <b/>
        <sz val="10"/>
        <rFont val="Arial"/>
        <family val="2"/>
      </rPr>
      <t xml:space="preserve"> per EMV Co-Funding Agreement (from 2016 trhough Reporting Period)</t>
    </r>
  </si>
  <si>
    <t>Total Ending Balance of Funds Available to CPUC Energy Division for EM&amp;V (Budget Table 7 Minus Expenses Table 4)</t>
  </si>
  <si>
    <t>All IOUs (Sum of [1]-[5])</t>
  </si>
  <si>
    <t xml:space="preserve">Note: San Deigo Gas &amp; Electric Company holds the EMV contracts. Their expended amounts may exceed their budgeted amounts since they must collect from the other IOUs per their co-funding agreements. </t>
  </si>
  <si>
    <t>SOMAH Program Table 5 - Cost Share Tracking for IOUs for EMV Evaluations</t>
  </si>
  <si>
    <t>Historical IOU Cost Share Per SOMAH Admin Co-Funding Agreement</t>
  </si>
  <si>
    <t>Original Agreement</t>
  </si>
  <si>
    <t>Amendment #1</t>
  </si>
  <si>
    <t>Amendment #2</t>
  </si>
  <si>
    <t>Amendment #3</t>
  </si>
  <si>
    <t>Amendment #4</t>
  </si>
  <si>
    <t>Note: These funding agreement divisions represent those used for the program administration contract. These should updated or adjusted as appropriate given how the EMV contract cost sharing is structured. Add columns to this table as needed.</t>
  </si>
  <si>
    <t>SOMAH Program Table 6 - SOMAH EM&amp;V Budget Collections by Year</t>
  </si>
  <si>
    <t>All 5 IOUs - Fixed - Do not adjust for reference only</t>
  </si>
  <si>
    <t>Year</t>
  </si>
  <si>
    <t>Sub-Balance of Funds Available to CPUC Energy Division for EM&amp;V Through June 30, 2026 (Before Expenses)</t>
  </si>
  <si>
    <t>2016 July - Dec</t>
  </si>
  <si>
    <t>2026 Jan - June</t>
  </si>
  <si>
    <t>Total</t>
  </si>
  <si>
    <t>SOMAH Program Table 7 - SOMAH EM&amp;V Budget Collections by Year AND by IOU</t>
  </si>
  <si>
    <t>All 5 IOUs - Table updated Annually</t>
  </si>
  <si>
    <t>Historical Budget by IOU</t>
  </si>
  <si>
    <t>Total by IOU</t>
  </si>
  <si>
    <t xml:space="preserve">Agreement </t>
  </si>
  <si>
    <t xml:space="preserve">Note: IOUs must updated Line 57 with the correct funding agreement to identify the divide of the budget and expenses. </t>
  </si>
  <si>
    <t>New Template Issued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</si>
</sst>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 #,##0_);_(* \(#,##0\);_(* &quot;-&quot;??_);_(@_)"/>
    <numFmt numFmtId="167" formatCode="_([$$-409]* #,##0_);_([$$-409]* \(#,##0\);_([$$-409]* &quot;-&quot;??_);_(@_)"/>
    <numFmt numFmtId="168" formatCode="_(&quot;$&quot;* #,##0.00_);_(&quot;$&quot;* \(#,##0.00\);_(&quot;$&quot;* &quot;-&quot;_);_(@_)"/>
    <numFmt numFmtId="169" formatCode="0.000%"/>
    <numFmt numFmtId="170" formatCode="_(* #,##0.000000_);_(* \(#,##0.000000\);_(* &quot;-&quot;??_);_(@_)"/>
  </numFmts>
  <fonts count="36"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b/>
      <sz val="11"/>
      <color theme="1"/>
      <name val="Arial"/>
      <family val="2"/>
    </font>
    <font>
      <sz val="11"/>
      <color theme="9" tint="-0.249977111117893"/>
      <name val="Arial"/>
      <family val="2"/>
    </font>
    <font>
      <u/>
      <sz val="11"/>
      <name val="Arial"/>
      <family val="2"/>
    </font>
    <font>
      <i/>
      <sz val="10"/>
      <name val="Arial"/>
      <family val="2"/>
    </font>
    <font>
      <sz val="10"/>
      <name val="Arial"/>
      <family val="2"/>
    </font>
    <font>
      <b/>
      <u/>
      <sz val="10"/>
      <name val="Arial"/>
      <family val="2"/>
    </font>
    <font>
      <sz val="10"/>
      <color theme="8" tint="-0.249977111117893"/>
      <name val="Arial"/>
      <family val="2"/>
    </font>
    <font>
      <sz val="11"/>
      <color rgb="FF000000"/>
      <name val="Arial"/>
      <family val="2"/>
    </font>
    <font>
      <sz val="10"/>
      <name val="Arial"/>
      <family val="2"/>
    </font>
    <font>
      <sz val="10"/>
      <color theme="1"/>
      <name val="Arial"/>
      <family val="2"/>
    </font>
    <font>
      <sz val="10"/>
      <name val="Arial"/>
      <family val="2"/>
      <charset val="1"/>
    </font>
    <font>
      <sz val="11"/>
      <color rgb="FF0070C0"/>
      <name val="Arial"/>
      <family val="2"/>
    </font>
    <font>
      <sz val="10"/>
      <color rgb="FF0070C0"/>
      <name val="Arial"/>
      <family val="2"/>
    </font>
    <font>
      <sz val="12"/>
      <color rgb="FF0070C0"/>
      <name val="Arial"/>
      <family val="2"/>
    </font>
    <font>
      <b/>
      <sz val="9"/>
      <color indexed="81"/>
      <name val="Tahoma"/>
      <family val="2"/>
    </font>
    <font>
      <sz val="9"/>
      <color indexed="81"/>
      <name val="Tahoma"/>
      <family val="2"/>
    </font>
    <font>
      <sz val="11"/>
      <color rgb="FF242424"/>
      <name val="Aptos Narrow"/>
      <charset val="1"/>
    </font>
  </fonts>
  <fills count="14">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FFFF00"/>
        <bgColor indexed="64"/>
      </patternFill>
    </fill>
  </fills>
  <borders count="76">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medium">
        <color rgb="FF000000"/>
      </right>
      <top style="thin">
        <color rgb="FF000000"/>
      </top>
      <bottom style="thin">
        <color rgb="FF000000"/>
      </bottom>
      <diagonal/>
    </border>
    <border>
      <left/>
      <right/>
      <top style="thin">
        <color indexed="64"/>
      </top>
      <bottom style="double">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medium">
        <color indexed="64"/>
      </right>
      <top style="medium">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right style="thin">
        <color rgb="FF000000"/>
      </right>
      <top/>
      <bottom/>
      <diagonal/>
    </border>
    <border>
      <left style="thin">
        <color rgb="FF000000"/>
      </left>
      <right/>
      <top/>
      <bottom/>
      <diagonal/>
    </border>
  </borders>
  <cellStyleXfs count="16">
    <xf numFmtId="0" fontId="0"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xf numFmtId="43" fontId="23" fillId="0" borderId="0" applyFont="0" applyFill="0" applyBorder="0" applyAlignment="0" applyProtection="0"/>
    <xf numFmtId="9" fontId="23" fillId="0" borderId="0" applyFont="0" applyFill="0" applyBorder="0" applyAlignment="0" applyProtection="0"/>
    <xf numFmtId="43" fontId="3" fillId="0" borderId="0" applyFont="0" applyFill="0" applyBorder="0" applyAlignment="0" applyProtection="0"/>
    <xf numFmtId="44" fontId="27" fillId="0" borderId="0" applyFont="0" applyFill="0" applyBorder="0" applyAlignment="0" applyProtection="0"/>
    <xf numFmtId="0" fontId="3" fillId="0" borderId="0"/>
    <xf numFmtId="0" fontId="2" fillId="0" borderId="0"/>
    <xf numFmtId="0" fontId="2" fillId="0" borderId="0"/>
    <xf numFmtId="0" fontId="1" fillId="0" borderId="0"/>
    <xf numFmtId="0" fontId="1" fillId="0" borderId="0"/>
  </cellStyleXfs>
  <cellXfs count="410">
    <xf numFmtId="0" fontId="0" fillId="0" borderId="0" xfId="0"/>
    <xf numFmtId="0" fontId="5" fillId="2" borderId="2" xfId="1" applyFont="1" applyFill="1" applyBorder="1"/>
    <xf numFmtId="0" fontId="3" fillId="0" borderId="3" xfId="1" applyBorder="1"/>
    <xf numFmtId="0" fontId="5" fillId="2" borderId="3" xfId="1" applyFont="1" applyFill="1" applyBorder="1"/>
    <xf numFmtId="0" fontId="3" fillId="0" borderId="6" xfId="1" applyBorder="1"/>
    <xf numFmtId="0" fontId="5" fillId="2" borderId="2" xfId="1" applyFont="1" applyFill="1" applyBorder="1" applyAlignment="1">
      <alignment horizontal="center" wrapText="1"/>
    </xf>
    <xf numFmtId="0" fontId="8" fillId="0" borderId="0" xfId="2" applyFont="1"/>
    <xf numFmtId="0" fontId="3" fillId="0" borderId="4" xfId="1" applyBorder="1"/>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0" fontId="15" fillId="0" borderId="20" xfId="1" applyFont="1" applyBorder="1"/>
    <xf numFmtId="164" fontId="15" fillId="0" borderId="20" xfId="3" applyNumberFormat="1" applyFont="1" applyFill="1" applyBorder="1"/>
    <xf numFmtId="0" fontId="14" fillId="2" borderId="20" xfId="1" applyFont="1" applyFill="1" applyBorder="1"/>
    <xf numFmtId="0" fontId="15" fillId="0" borderId="19" xfId="1" applyFont="1" applyBorder="1" applyAlignment="1">
      <alignment horizontal="left" vertical="center" wrapText="1" indent="1"/>
    </xf>
    <xf numFmtId="0" fontId="15" fillId="0" borderId="19" xfId="1" applyFont="1" applyBorder="1"/>
    <xf numFmtId="164" fontId="15" fillId="0" borderId="19" xfId="3" applyNumberFormat="1" applyFont="1" applyFill="1" applyBorder="1"/>
    <xf numFmtId="0" fontId="14" fillId="2" borderId="19" xfId="1" applyFont="1" applyFill="1" applyBorder="1"/>
    <xf numFmtId="0" fontId="16" fillId="4" borderId="23" xfId="0" applyFont="1" applyFill="1" applyBorder="1" applyAlignment="1">
      <alignment vertical="center"/>
    </xf>
    <xf numFmtId="0" fontId="15" fillId="4" borderId="23" xfId="1" applyFont="1" applyFill="1" applyBorder="1"/>
    <xf numFmtId="164" fontId="15" fillId="4" borderId="23" xfId="3" applyNumberFormat="1" applyFont="1" applyFill="1" applyBorder="1"/>
    <xf numFmtId="0" fontId="15" fillId="0" borderId="22" xfId="1" applyFont="1" applyBorder="1" applyAlignment="1">
      <alignment vertical="center"/>
    </xf>
    <xf numFmtId="0" fontId="15" fillId="0" borderId="22" xfId="1" applyFont="1" applyBorder="1"/>
    <xf numFmtId="164" fontId="15" fillId="0" borderId="22" xfId="3" applyNumberFormat="1" applyFont="1" applyFill="1" applyBorder="1"/>
    <xf numFmtId="0" fontId="15" fillId="0" borderId="19" xfId="1" applyFont="1" applyBorder="1" applyAlignment="1">
      <alignment vertical="center"/>
    </xf>
    <xf numFmtId="0" fontId="15" fillId="0" borderId="23" xfId="1" applyFont="1" applyBorder="1" applyAlignment="1">
      <alignment vertical="center"/>
    </xf>
    <xf numFmtId="0" fontId="15" fillId="0" borderId="23" xfId="1" applyFont="1" applyBorder="1"/>
    <xf numFmtId="164" fontId="15" fillId="0" borderId="23" xfId="3" applyNumberFormat="1" applyFont="1" applyFill="1" applyBorder="1"/>
    <xf numFmtId="0" fontId="14" fillId="0" borderId="20" xfId="0" applyFont="1" applyBorder="1" applyAlignment="1">
      <alignment vertical="center"/>
    </xf>
    <xf numFmtId="165" fontId="15" fillId="0" borderId="20" xfId="1" applyNumberFormat="1" applyFont="1" applyBorder="1"/>
    <xf numFmtId="165" fontId="15" fillId="0" borderId="20" xfId="3" applyNumberFormat="1" applyFont="1" applyFill="1" applyBorder="1"/>
    <xf numFmtId="165" fontId="15" fillId="0" borderId="19" xfId="1" applyNumberFormat="1" applyFont="1" applyBorder="1"/>
    <xf numFmtId="165" fontId="15" fillId="0" borderId="19" xfId="3" applyNumberFormat="1" applyFont="1" applyFill="1" applyBorder="1"/>
    <xf numFmtId="165" fontId="15" fillId="0" borderId="23" xfId="1" applyNumberFormat="1" applyFont="1" applyBorder="1"/>
    <xf numFmtId="165" fontId="15" fillId="0" borderId="23" xfId="3" applyNumberFormat="1" applyFont="1" applyFill="1" applyBorder="1"/>
    <xf numFmtId="0" fontId="14" fillId="0" borderId="20" xfId="1" applyFont="1" applyBorder="1" applyAlignment="1">
      <alignment vertical="center"/>
    </xf>
    <xf numFmtId="165" fontId="14" fillId="0" borderId="20" xfId="1" applyNumberFormat="1" applyFont="1" applyBorder="1"/>
    <xf numFmtId="0" fontId="17" fillId="0" borderId="20" xfId="2" applyFont="1" applyBorder="1" applyAlignment="1">
      <alignment vertical="center" wrapText="1"/>
    </xf>
    <xf numFmtId="165" fontId="15" fillId="6" borderId="20" xfId="1" applyNumberFormat="1" applyFont="1" applyFill="1" applyBorder="1"/>
    <xf numFmtId="0" fontId="14" fillId="4" borderId="23" xfId="2" applyFont="1" applyFill="1" applyBorder="1" applyAlignment="1">
      <alignment vertical="center"/>
    </xf>
    <xf numFmtId="0" fontId="15" fillId="5" borderId="20" xfId="1" applyFont="1" applyFill="1" applyBorder="1"/>
    <xf numFmtId="0" fontId="15" fillId="6" borderId="20" xfId="1" applyFont="1" applyFill="1" applyBorder="1"/>
    <xf numFmtId="0" fontId="17" fillId="0" borderId="24" xfId="2" applyFont="1" applyBorder="1" applyAlignment="1">
      <alignment vertical="center" wrapText="1"/>
    </xf>
    <xf numFmtId="0" fontId="15" fillId="5" borderId="24" xfId="1" applyFont="1" applyFill="1" applyBorder="1"/>
    <xf numFmtId="0" fontId="15" fillId="6" borderId="24" xfId="1" applyFont="1" applyFill="1" applyBorder="1"/>
    <xf numFmtId="0" fontId="14" fillId="2" borderId="23" xfId="1" applyFont="1" applyFill="1" applyBorder="1" applyAlignment="1">
      <alignment horizontal="center" wrapText="1"/>
    </xf>
    <xf numFmtId="0" fontId="17" fillId="0" borderId="20" xfId="1" applyFont="1" applyBorder="1" applyAlignment="1">
      <alignment vertical="center" wrapText="1"/>
    </xf>
    <xf numFmtId="165" fontId="14" fillId="4" borderId="20" xfId="1" applyNumberFormat="1" applyFont="1" applyFill="1" applyBorder="1" applyAlignment="1">
      <alignment wrapText="1"/>
    </xf>
    <xf numFmtId="0" fontId="17" fillId="0" borderId="23" xfId="1" applyFont="1" applyBorder="1" applyAlignment="1">
      <alignment horizontal="left" vertical="center" wrapText="1" indent="1"/>
    </xf>
    <xf numFmtId="165" fontId="14" fillId="4" borderId="23" xfId="1" applyNumberFormat="1" applyFont="1" applyFill="1" applyBorder="1" applyAlignment="1">
      <alignment wrapTex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14" fillId="5" borderId="20" xfId="1" applyFont="1" applyFill="1" applyBorder="1"/>
    <xf numFmtId="0" fontId="9" fillId="0" borderId="0" xfId="2" applyFont="1" applyAlignment="1">
      <alignment vertical="center" wrapText="1"/>
    </xf>
    <xf numFmtId="0" fontId="15" fillId="0" borderId="20" xfId="1" applyFont="1" applyBorder="1" applyAlignment="1">
      <alignment horizontal="left" vertical="center" wrapText="1" indent="1"/>
    </xf>
    <xf numFmtId="0" fontId="15" fillId="0" borderId="20" xfId="1" applyFont="1" applyBorder="1" applyAlignment="1">
      <alignment vertical="center" wrapText="1"/>
    </xf>
    <xf numFmtId="0" fontId="15" fillId="0" borderId="19" xfId="1" applyFont="1" applyBorder="1" applyAlignment="1">
      <alignment horizontal="left" vertical="center" wrapText="1"/>
    </xf>
    <xf numFmtId="0" fontId="16" fillId="4" borderId="23" xfId="0" applyFont="1" applyFill="1" applyBorder="1" applyAlignment="1">
      <alignment vertical="center" wrapText="1"/>
    </xf>
    <xf numFmtId="0" fontId="15" fillId="0" borderId="22" xfId="1" applyFont="1" applyBorder="1" applyAlignment="1">
      <alignment vertical="center" wrapText="1"/>
    </xf>
    <xf numFmtId="0" fontId="15" fillId="0" borderId="20" xfId="1" applyFont="1" applyBorder="1" applyAlignment="1">
      <alignment horizontal="left" vertical="center" wrapText="1"/>
    </xf>
    <xf numFmtId="0" fontId="15" fillId="0" borderId="19" xfId="1" applyFont="1" applyBorder="1" applyAlignment="1">
      <alignment vertical="center" wrapText="1"/>
    </xf>
    <xf numFmtId="0" fontId="15" fillId="0" borderId="23" xfId="1" applyFont="1" applyBorder="1" applyAlignment="1">
      <alignment vertical="center" wrapText="1"/>
    </xf>
    <xf numFmtId="0" fontId="14" fillId="0" borderId="20" xfId="0" applyFont="1" applyBorder="1" applyAlignment="1">
      <alignment vertical="center" wrapText="1"/>
    </xf>
    <xf numFmtId="0" fontId="14" fillId="2" borderId="23" xfId="1" applyFont="1" applyFill="1" applyBorder="1" applyAlignment="1">
      <alignment vertical="center" wrapText="1"/>
    </xf>
    <xf numFmtId="0" fontId="14" fillId="0" borderId="20" xfId="1" applyFont="1" applyBorder="1" applyAlignment="1">
      <alignment vertical="center" wrapText="1"/>
    </xf>
    <xf numFmtId="0" fontId="14" fillId="4" borderId="23" xfId="2" applyFont="1" applyFill="1" applyBorder="1" applyAlignment="1">
      <alignment vertical="center" wrapText="1"/>
    </xf>
    <xf numFmtId="0" fontId="17" fillId="0" borderId="23" xfId="1" applyFont="1" applyBorder="1" applyAlignment="1">
      <alignment horizontal="left" vertical="center" wrapText="1"/>
    </xf>
    <xf numFmtId="0" fontId="22" fillId="0" borderId="0" xfId="0" applyFont="1" applyAlignment="1">
      <alignment vertical="center"/>
    </xf>
    <xf numFmtId="166" fontId="3" fillId="0" borderId="3" xfId="1" applyNumberFormat="1" applyBorder="1"/>
    <xf numFmtId="0" fontId="3" fillId="0" borderId="40" xfId="1" applyBorder="1"/>
    <xf numFmtId="0" fontId="3" fillId="0" borderId="17" xfId="1" applyBorder="1"/>
    <xf numFmtId="0" fontId="5" fillId="2" borderId="17" xfId="1" applyFont="1" applyFill="1" applyBorder="1"/>
    <xf numFmtId="0" fontId="3" fillId="0" borderId="15" xfId="1" applyBorder="1" applyAlignment="1">
      <alignment wrapText="1"/>
    </xf>
    <xf numFmtId="0" fontId="5" fillId="2" borderId="26" xfId="1" applyFont="1" applyFill="1" applyBorder="1"/>
    <xf numFmtId="0" fontId="3" fillId="0" borderId="40" xfId="1" applyBorder="1" applyAlignment="1">
      <alignment horizontal="right"/>
    </xf>
    <xf numFmtId="0" fontId="3" fillId="0" borderId="17" xfId="1" applyBorder="1" applyAlignment="1">
      <alignment horizontal="right"/>
    </xf>
    <xf numFmtId="0" fontId="3" fillId="0" borderId="15" xfId="1" applyBorder="1" applyAlignment="1">
      <alignment horizontal="right" wrapText="1"/>
    </xf>
    <xf numFmtId="0" fontId="7" fillId="0" borderId="0" xfId="2" applyFont="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5" fillId="2" borderId="38" xfId="1" applyFont="1" applyFill="1" applyBorder="1" applyAlignment="1">
      <alignment wrapText="1"/>
    </xf>
    <xf numFmtId="0" fontId="5" fillId="2" borderId="5" xfId="1" applyFont="1" applyFill="1" applyBorder="1" applyAlignment="1">
      <alignment horizontal="center" wrapText="1"/>
    </xf>
    <xf numFmtId="0" fontId="4" fillId="0" borderId="45" xfId="1" applyFont="1" applyBorder="1" applyAlignment="1">
      <alignment horizontal="center"/>
    </xf>
    <xf numFmtId="0" fontId="5" fillId="2" borderId="38" xfId="1" applyFont="1" applyFill="1" applyBorder="1" applyAlignment="1">
      <alignment horizontal="center" wrapText="1"/>
    </xf>
    <xf numFmtId="0" fontId="7" fillId="0" borderId="39" xfId="2" applyFont="1" applyBorder="1" applyAlignment="1">
      <alignment horizontal="center"/>
    </xf>
    <xf numFmtId="166" fontId="3" fillId="9" borderId="3" xfId="1" applyNumberFormat="1" applyFill="1" applyBorder="1"/>
    <xf numFmtId="166" fontId="0" fillId="9" borderId="6" xfId="7" applyNumberFormat="1" applyFont="1" applyFill="1" applyBorder="1"/>
    <xf numFmtId="0" fontId="3" fillId="0" borderId="0" xfId="1" applyAlignment="1">
      <alignment horizontal="right" wrapText="1"/>
    </xf>
    <xf numFmtId="166" fontId="3" fillId="0" borderId="0" xfId="1" applyNumberFormat="1" applyAlignment="1">
      <alignment horizontal="center" wrapText="1"/>
    </xf>
    <xf numFmtId="0" fontId="0" fillId="0" borderId="0" xfId="0" applyAlignment="1">
      <alignment wrapText="1"/>
    </xf>
    <xf numFmtId="0" fontId="0" fillId="6" borderId="19" xfId="0" applyFill="1" applyBorder="1"/>
    <xf numFmtId="0" fontId="3" fillId="0" borderId="19" xfId="1" applyBorder="1"/>
    <xf numFmtId="43" fontId="0" fillId="0" borderId="19" xfId="0" applyNumberFormat="1" applyBorder="1"/>
    <xf numFmtId="0" fontId="0" fillId="0" borderId="19" xfId="0" applyBorder="1"/>
    <xf numFmtId="0" fontId="5" fillId="2" borderId="19" xfId="1" applyFont="1" applyFill="1" applyBorder="1"/>
    <xf numFmtId="0" fontId="3" fillId="0" borderId="19" xfId="1" applyBorder="1" applyAlignment="1">
      <alignment wrapText="1"/>
    </xf>
    <xf numFmtId="0" fontId="3" fillId="0" borderId="20" xfId="1" applyBorder="1"/>
    <xf numFmtId="43" fontId="0" fillId="0" borderId="20" xfId="0" applyNumberFormat="1" applyBorder="1"/>
    <xf numFmtId="0" fontId="0" fillId="0" borderId="20" xfId="0" applyBorder="1"/>
    <xf numFmtId="0" fontId="5" fillId="6" borderId="46" xfId="0" applyFont="1" applyFill="1" applyBorder="1" applyAlignment="1">
      <alignment wrapText="1"/>
    </xf>
    <xf numFmtId="0" fontId="5" fillId="6" borderId="22" xfId="1" applyFont="1" applyFill="1" applyBorder="1" applyAlignment="1">
      <alignment horizontal="center" wrapText="1"/>
    </xf>
    <xf numFmtId="0" fontId="0" fillId="6" borderId="23" xfId="0" applyFill="1" applyBorder="1"/>
    <xf numFmtId="166" fontId="3" fillId="0" borderId="17" xfId="1" applyNumberFormat="1" applyBorder="1"/>
    <xf numFmtId="166" fontId="3" fillId="8" borderId="41" xfId="1" applyNumberFormat="1" applyFill="1" applyBorder="1"/>
    <xf numFmtId="0" fontId="5" fillId="2" borderId="41" xfId="1" applyFont="1" applyFill="1" applyBorder="1"/>
    <xf numFmtId="166" fontId="3" fillId="8" borderId="29" xfId="1" applyNumberFormat="1" applyFill="1" applyBorder="1"/>
    <xf numFmtId="0" fontId="0" fillId="6" borderId="20" xfId="0" applyFill="1" applyBorder="1"/>
    <xf numFmtId="0" fontId="5" fillId="6" borderId="47" xfId="0" applyFont="1" applyFill="1" applyBorder="1" applyAlignment="1">
      <alignment wrapText="1"/>
    </xf>
    <xf numFmtId="0" fontId="5" fillId="6" borderId="49" xfId="0" applyFont="1" applyFill="1" applyBorder="1"/>
    <xf numFmtId="0" fontId="5" fillId="2" borderId="38" xfId="1" applyFont="1" applyFill="1" applyBorder="1"/>
    <xf numFmtId="0" fontId="5" fillId="2" borderId="5" xfId="1" applyFont="1" applyFill="1" applyBorder="1" applyAlignment="1">
      <alignment horizontal="center" vertical="center" wrapText="1"/>
    </xf>
    <xf numFmtId="0" fontId="3" fillId="6" borderId="48" xfId="0" applyFont="1" applyFill="1" applyBorder="1"/>
    <xf numFmtId="165" fontId="14" fillId="10" borderId="20" xfId="1" applyNumberFormat="1" applyFont="1" applyFill="1" applyBorder="1" applyAlignment="1">
      <alignment horizontal="center" wrapText="1"/>
    </xf>
    <xf numFmtId="165" fontId="14" fillId="10" borderId="23" xfId="1" applyNumberFormat="1" applyFont="1" applyFill="1" applyBorder="1" applyAlignment="1">
      <alignment horizontal="center" wrapText="1"/>
    </xf>
    <xf numFmtId="0" fontId="0" fillId="0" borderId="23" xfId="0" applyBorder="1"/>
    <xf numFmtId="0" fontId="0" fillId="6" borderId="21" xfId="0" applyFill="1" applyBorder="1"/>
    <xf numFmtId="0" fontId="5" fillId="6" borderId="19" xfId="1" applyFont="1" applyFill="1" applyBorder="1"/>
    <xf numFmtId="0" fontId="4" fillId="0" borderId="0" xfId="1" applyFont="1" applyAlignment="1">
      <alignment horizontal="center"/>
    </xf>
    <xf numFmtId="0" fontId="3" fillId="0" borderId="0" xfId="1"/>
    <xf numFmtId="166" fontId="3" fillId="6" borderId="26" xfId="1" applyNumberFormat="1" applyFill="1" applyBorder="1"/>
    <xf numFmtId="0" fontId="4" fillId="0" borderId="43" xfId="1" applyFont="1" applyBorder="1" applyAlignment="1">
      <alignment horizontal="center"/>
    </xf>
    <xf numFmtId="0" fontId="5" fillId="2" borderId="38" xfId="1" applyFont="1" applyFill="1" applyBorder="1" applyAlignment="1">
      <alignment horizontal="center" vertical="center" wrapText="1"/>
    </xf>
    <xf numFmtId="166" fontId="0" fillId="6" borderId="15" xfId="7" applyNumberFormat="1" applyFont="1" applyFill="1" applyBorder="1"/>
    <xf numFmtId="0" fontId="7" fillId="0" borderId="36" xfId="2" applyFont="1" applyBorder="1" applyAlignment="1">
      <alignment horizontal="center"/>
    </xf>
    <xf numFmtId="0" fontId="5" fillId="11" borderId="5" xfId="1" applyFont="1" applyFill="1" applyBorder="1" applyAlignment="1">
      <alignment horizontal="center" wrapText="1"/>
    </xf>
    <xf numFmtId="0" fontId="4" fillId="11" borderId="50" xfId="1" applyFont="1" applyFill="1" applyBorder="1" applyAlignment="1">
      <alignment horizontal="center"/>
    </xf>
    <xf numFmtId="0" fontId="5" fillId="12" borderId="3" xfId="1" applyFont="1" applyFill="1" applyBorder="1"/>
    <xf numFmtId="166" fontId="25" fillId="10" borderId="6" xfId="7" applyNumberFormat="1" applyFont="1" applyFill="1" applyBorder="1"/>
    <xf numFmtId="166" fontId="0" fillId="10" borderId="15" xfId="7" applyNumberFormat="1" applyFont="1" applyFill="1" applyBorder="1"/>
    <xf numFmtId="0" fontId="3" fillId="13" borderId="24" xfId="1" applyFill="1" applyBorder="1"/>
    <xf numFmtId="0" fontId="0" fillId="13" borderId="0" xfId="0" applyFill="1"/>
    <xf numFmtId="0" fontId="3" fillId="0" borderId="10" xfId="1" applyBorder="1"/>
    <xf numFmtId="164" fontId="15" fillId="0" borderId="20" xfId="1" applyNumberFormat="1" applyFont="1" applyBorder="1"/>
    <xf numFmtId="167" fontId="15" fillId="0" borderId="20" xfId="1" applyNumberFormat="1" applyFont="1" applyBorder="1"/>
    <xf numFmtId="164" fontId="14" fillId="0" borderId="20" xfId="3" applyNumberFormat="1" applyFont="1" applyBorder="1"/>
    <xf numFmtId="164" fontId="15" fillId="0" borderId="20" xfId="3" applyNumberFormat="1" applyFont="1" applyFill="1" applyBorder="1" applyAlignment="1">
      <alignment horizontal="center" wrapText="1"/>
    </xf>
    <xf numFmtId="164" fontId="14" fillId="0" borderId="20" xfId="3" applyNumberFormat="1" applyFont="1" applyFill="1" applyBorder="1"/>
    <xf numFmtId="164" fontId="15" fillId="2" borderId="23" xfId="3" applyNumberFormat="1" applyFont="1" applyFill="1" applyBorder="1"/>
    <xf numFmtId="164" fontId="14" fillId="2" borderId="23" xfId="3" applyNumberFormat="1" applyFont="1" applyFill="1" applyBorder="1" applyAlignment="1">
      <alignment horizontal="center" wrapText="1"/>
    </xf>
    <xf numFmtId="42" fontId="15" fillId="0" borderId="19" xfId="3" applyNumberFormat="1" applyFont="1" applyFill="1" applyBorder="1"/>
    <xf numFmtId="42" fontId="15" fillId="0" borderId="23" xfId="3" applyNumberFormat="1" applyFont="1" applyFill="1" applyBorder="1"/>
    <xf numFmtId="166" fontId="28" fillId="6" borderId="26" xfId="1" applyNumberFormat="1" applyFont="1" applyFill="1" applyBorder="1"/>
    <xf numFmtId="166" fontId="28" fillId="0" borderId="3" xfId="1" applyNumberFormat="1" applyFont="1" applyBorder="1"/>
    <xf numFmtId="42" fontId="15" fillId="0" borderId="20" xfId="1" applyNumberFormat="1" applyFont="1" applyBorder="1"/>
    <xf numFmtId="42" fontId="15" fillId="0" borderId="19" xfId="1" applyNumberFormat="1" applyFont="1" applyBorder="1"/>
    <xf numFmtId="42" fontId="14" fillId="0" borderId="20" xfId="1" applyNumberFormat="1" applyFont="1" applyBorder="1"/>
    <xf numFmtId="42" fontId="14" fillId="10" borderId="20" xfId="1" applyNumberFormat="1" applyFont="1" applyFill="1" applyBorder="1" applyAlignment="1">
      <alignment horizontal="center" wrapText="1"/>
    </xf>
    <xf numFmtId="42" fontId="14" fillId="10" borderId="23" xfId="1" applyNumberFormat="1" applyFont="1" applyFill="1" applyBorder="1" applyAlignment="1">
      <alignment horizontal="center" wrapText="1"/>
    </xf>
    <xf numFmtId="164" fontId="15" fillId="0" borderId="20" xfId="3" applyNumberFormat="1" applyFont="1" applyBorder="1"/>
    <xf numFmtId="164" fontId="15" fillId="5" borderId="20" xfId="3" applyNumberFormat="1" applyFont="1" applyFill="1" applyBorder="1"/>
    <xf numFmtId="164" fontId="15" fillId="5" borderId="24" xfId="3" applyNumberFormat="1" applyFont="1" applyFill="1" applyBorder="1"/>
    <xf numFmtId="167" fontId="14" fillId="10" borderId="20" xfId="1" applyNumberFormat="1" applyFont="1" applyFill="1" applyBorder="1" applyAlignment="1">
      <alignment horizontal="center" wrapText="1"/>
    </xf>
    <xf numFmtId="167" fontId="14" fillId="10" borderId="23" xfId="1" applyNumberFormat="1" applyFont="1" applyFill="1" applyBorder="1" applyAlignment="1">
      <alignment horizontal="center" wrapText="1"/>
    </xf>
    <xf numFmtId="164" fontId="14" fillId="0" borderId="20" xfId="10" applyNumberFormat="1" applyFont="1" applyBorder="1"/>
    <xf numFmtId="0" fontId="17" fillId="0" borderId="20" xfId="2" applyFont="1" applyBorder="1" applyAlignment="1">
      <alignment horizontal="left" vertical="center" wrapText="1"/>
    </xf>
    <xf numFmtId="166" fontId="3" fillId="0" borderId="19" xfId="9" applyNumberFormat="1" applyFont="1" applyBorder="1"/>
    <xf numFmtId="166" fontId="25" fillId="0" borderId="26" xfId="1" applyNumberFormat="1" applyFont="1" applyBorder="1"/>
    <xf numFmtId="164" fontId="15" fillId="0" borderId="0" xfId="0" applyNumberFormat="1" applyFont="1"/>
    <xf numFmtId="164" fontId="3" fillId="0" borderId="3" xfId="1" applyNumberFormat="1" applyBorder="1"/>
    <xf numFmtId="164" fontId="3" fillId="0" borderId="5" xfId="1" applyNumberFormat="1" applyBorder="1"/>
    <xf numFmtId="167" fontId="3" fillId="0" borderId="3" xfId="1" applyNumberFormat="1" applyBorder="1"/>
    <xf numFmtId="164" fontId="3" fillId="0" borderId="3" xfId="3" applyNumberFormat="1" applyFont="1" applyBorder="1"/>
    <xf numFmtId="164" fontId="5" fillId="2" borderId="3" xfId="3" applyNumberFormat="1" applyFont="1" applyFill="1" applyBorder="1"/>
    <xf numFmtId="164" fontId="3" fillId="0" borderId="5" xfId="3" applyNumberFormat="1" applyFont="1" applyBorder="1"/>
    <xf numFmtId="167" fontId="29" fillId="0" borderId="52" xfId="0" applyNumberFormat="1" applyFont="1" applyBorder="1"/>
    <xf numFmtId="44" fontId="15" fillId="0" borderId="20" xfId="10" applyFont="1" applyFill="1" applyBorder="1"/>
    <xf numFmtId="44" fontId="14" fillId="2" borderId="20" xfId="10" applyFont="1" applyFill="1" applyBorder="1"/>
    <xf numFmtId="44" fontId="15" fillId="0" borderId="19" xfId="10" applyFont="1" applyFill="1" applyBorder="1"/>
    <xf numFmtId="44" fontId="14" fillId="2" borderId="19" xfId="10" applyFont="1" applyFill="1" applyBorder="1"/>
    <xf numFmtId="44" fontId="15" fillId="4" borderId="23" xfId="10" applyFont="1" applyFill="1" applyBorder="1"/>
    <xf numFmtId="44" fontId="14" fillId="2" borderId="23" xfId="10" applyFont="1" applyFill="1" applyBorder="1"/>
    <xf numFmtId="44" fontId="15" fillId="0" borderId="20" xfId="3" applyFont="1" applyFill="1" applyBorder="1"/>
    <xf numFmtId="44" fontId="15" fillId="0" borderId="23" xfId="10" applyFont="1" applyFill="1" applyBorder="1"/>
    <xf numFmtId="44" fontId="14" fillId="0" borderId="20" xfId="3" applyFont="1" applyBorder="1"/>
    <xf numFmtId="44" fontId="15" fillId="2" borderId="23" xfId="10" applyFont="1" applyFill="1" applyBorder="1"/>
    <xf numFmtId="44" fontId="14" fillId="5" borderId="20" xfId="10" applyFont="1" applyFill="1" applyBorder="1"/>
    <xf numFmtId="44" fontId="15" fillId="5" borderId="20" xfId="10" applyFont="1" applyFill="1" applyBorder="1"/>
    <xf numFmtId="44" fontId="15" fillId="0" borderId="20" xfId="10" applyFont="1" applyBorder="1"/>
    <xf numFmtId="44" fontId="15" fillId="6" borderId="20" xfId="10" applyFont="1" applyFill="1" applyBorder="1"/>
    <xf numFmtId="44" fontId="26" fillId="0" borderId="22" xfId="0" applyNumberFormat="1" applyFont="1" applyBorder="1"/>
    <xf numFmtId="44" fontId="15" fillId="5" borderId="24" xfId="10" applyFont="1" applyFill="1" applyBorder="1"/>
    <xf numFmtId="44" fontId="15" fillId="6" borderId="24" xfId="10" applyFont="1" applyFill="1" applyBorder="1"/>
    <xf numFmtId="44" fontId="14" fillId="2" borderId="23" xfId="10" applyFont="1" applyFill="1" applyBorder="1" applyAlignment="1">
      <alignment horizontal="center" wrapText="1"/>
    </xf>
    <xf numFmtId="44" fontId="14" fillId="10" borderId="20" xfId="10" applyFont="1" applyFill="1" applyBorder="1" applyAlignment="1">
      <alignment horizontal="center" wrapText="1"/>
    </xf>
    <xf numFmtId="44" fontId="14" fillId="4" borderId="20" xfId="10" applyFont="1" applyFill="1" applyBorder="1" applyAlignment="1">
      <alignment wrapText="1"/>
    </xf>
    <xf numFmtId="44" fontId="14" fillId="10" borderId="23" xfId="10" applyFont="1" applyFill="1" applyBorder="1" applyAlignment="1">
      <alignment horizontal="center" wrapText="1"/>
    </xf>
    <xf numFmtId="44" fontId="14" fillId="4" borderId="23" xfId="10" applyFont="1" applyFill="1" applyBorder="1" applyAlignment="1">
      <alignment wrapText="1"/>
    </xf>
    <xf numFmtId="164" fontId="15" fillId="0" borderId="20" xfId="3" applyNumberFormat="1" applyFont="1" applyFill="1" applyBorder="1" applyAlignment="1">
      <alignment horizontal="right"/>
    </xf>
    <xf numFmtId="168" fontId="15" fillId="0" borderId="20" xfId="1" applyNumberFormat="1" applyFont="1" applyBorder="1" applyAlignment="1">
      <alignment horizontal="center" wrapText="1"/>
    </xf>
    <xf numFmtId="168" fontId="15" fillId="0" borderId="19" xfId="3" applyNumberFormat="1" applyFont="1" applyFill="1" applyBorder="1"/>
    <xf numFmtId="168" fontId="15" fillId="4" borderId="23" xfId="3" applyNumberFormat="1" applyFont="1" applyFill="1" applyBorder="1"/>
    <xf numFmtId="168" fontId="15" fillId="0" borderId="22" xfId="3" applyNumberFormat="1" applyFont="1" applyFill="1" applyBorder="1"/>
    <xf numFmtId="168" fontId="15" fillId="0" borderId="20" xfId="3" applyNumberFormat="1" applyFont="1" applyFill="1" applyBorder="1"/>
    <xf numFmtId="168" fontId="14" fillId="0" borderId="20" xfId="3" applyNumberFormat="1" applyFont="1" applyFill="1" applyBorder="1"/>
    <xf numFmtId="168" fontId="15" fillId="2" borderId="23" xfId="1" applyNumberFormat="1" applyFont="1" applyFill="1" applyBorder="1"/>
    <xf numFmtId="168" fontId="15" fillId="0" borderId="23" xfId="3" applyNumberFormat="1" applyFont="1" applyFill="1" applyBorder="1"/>
    <xf numFmtId="168" fontId="14" fillId="0" borderId="20" xfId="3" applyNumberFormat="1" applyFont="1" applyBorder="1"/>
    <xf numFmtId="168" fontId="15" fillId="4" borderId="23" xfId="1" applyNumberFormat="1" applyFont="1" applyFill="1" applyBorder="1"/>
    <xf numFmtId="168" fontId="14" fillId="2" borderId="23" xfId="1" applyNumberFormat="1" applyFont="1" applyFill="1" applyBorder="1" applyAlignment="1">
      <alignment horizontal="center" wrapText="1"/>
    </xf>
    <xf numFmtId="168" fontId="14" fillId="10" borderId="20" xfId="1" applyNumberFormat="1" applyFont="1" applyFill="1" applyBorder="1" applyAlignment="1">
      <alignment horizontal="center" wrapText="1"/>
    </xf>
    <xf numFmtId="168" fontId="15" fillId="0" borderId="20" xfId="1" applyNumberFormat="1" applyFont="1" applyBorder="1" applyAlignment="1">
      <alignment horizontal="right"/>
    </xf>
    <xf numFmtId="168" fontId="15" fillId="0" borderId="20" xfId="3" applyNumberFormat="1" applyFont="1" applyFill="1" applyBorder="1" applyAlignment="1">
      <alignment horizontal="right"/>
    </xf>
    <xf numFmtId="44" fontId="15" fillId="0" borderId="20" xfId="5" applyNumberFormat="1" applyFont="1" applyBorder="1"/>
    <xf numFmtId="44" fontId="15" fillId="0" borderId="51" xfId="5" applyNumberFormat="1" applyFont="1" applyBorder="1"/>
    <xf numFmtId="44" fontId="15" fillId="0" borderId="20" xfId="3" applyFont="1" applyBorder="1"/>
    <xf numFmtId="44" fontId="15" fillId="0" borderId="19" xfId="3" applyFont="1" applyFill="1" applyBorder="1"/>
    <xf numFmtId="44" fontId="14" fillId="0" borderId="20" xfId="1" applyNumberFormat="1" applyFont="1" applyBorder="1"/>
    <xf numFmtId="164" fontId="31" fillId="0" borderId="0" xfId="10" applyNumberFormat="1" applyFont="1"/>
    <xf numFmtId="0" fontId="31" fillId="0" borderId="0" xfId="0" applyFont="1"/>
    <xf numFmtId="164" fontId="30" fillId="0" borderId="0" xfId="10" applyNumberFormat="1" applyFont="1"/>
    <xf numFmtId="0" fontId="30" fillId="0" borderId="0" xfId="0" applyFont="1"/>
    <xf numFmtId="0" fontId="30" fillId="0" borderId="0" xfId="0" applyFont="1" applyAlignment="1">
      <alignment wrapText="1"/>
    </xf>
    <xf numFmtId="164" fontId="32" fillId="0" borderId="0" xfId="10" applyNumberFormat="1" applyFont="1"/>
    <xf numFmtId="0" fontId="32" fillId="0" borderId="0" xfId="0" applyFont="1"/>
    <xf numFmtId="0" fontId="31" fillId="0" borderId="0" xfId="2" applyFont="1" applyAlignment="1">
      <alignment vertical="center" wrapText="1"/>
    </xf>
    <xf numFmtId="164" fontId="31" fillId="0" borderId="0" xfId="10" applyNumberFormat="1" applyFont="1" applyAlignment="1">
      <alignment vertical="center" wrapText="1"/>
    </xf>
    <xf numFmtId="44" fontId="15" fillId="4" borderId="23" xfId="3" applyFont="1" applyFill="1" applyBorder="1"/>
    <xf numFmtId="44" fontId="15" fillId="2" borderId="23" xfId="1" applyNumberFormat="1" applyFont="1" applyFill="1" applyBorder="1"/>
    <xf numFmtId="44" fontId="15" fillId="0" borderId="23" xfId="3" applyFont="1" applyFill="1" applyBorder="1"/>
    <xf numFmtId="44" fontId="15" fillId="4" borderId="23" xfId="1" applyNumberFormat="1" applyFont="1" applyFill="1" applyBorder="1"/>
    <xf numFmtId="44" fontId="15" fillId="0" borderId="20" xfId="1" applyNumberFormat="1" applyFont="1" applyBorder="1"/>
    <xf numFmtId="44" fontId="14" fillId="2" borderId="23" xfId="1" applyNumberFormat="1" applyFont="1" applyFill="1" applyBorder="1" applyAlignment="1">
      <alignment horizontal="center" wrapText="1"/>
    </xf>
    <xf numFmtId="44" fontId="14" fillId="10" borderId="20" xfId="1" applyNumberFormat="1" applyFont="1" applyFill="1" applyBorder="1" applyAlignment="1">
      <alignment horizontal="center" wrapText="1"/>
    </xf>
    <xf numFmtId="44" fontId="14" fillId="10" borderId="23" xfId="1" applyNumberFormat="1" applyFont="1" applyFill="1" applyBorder="1" applyAlignment="1">
      <alignment horizontal="center" wrapText="1"/>
    </xf>
    <xf numFmtId="44" fontId="14" fillId="5" borderId="20" xfId="1" applyNumberFormat="1" applyFont="1" applyFill="1" applyBorder="1"/>
    <xf numFmtId="165" fontId="14" fillId="0" borderId="20" xfId="3" applyNumberFormat="1" applyFont="1" applyBorder="1"/>
    <xf numFmtId="169" fontId="5" fillId="2" borderId="3" xfId="1" applyNumberFormat="1" applyFont="1" applyFill="1" applyBorder="1"/>
    <xf numFmtId="169" fontId="5" fillId="2" borderId="17" xfId="1" applyNumberFormat="1" applyFont="1" applyFill="1" applyBorder="1"/>
    <xf numFmtId="169" fontId="3" fillId="0" borderId="6" xfId="8" applyNumberFormat="1" applyFont="1" applyBorder="1"/>
    <xf numFmtId="169" fontId="3" fillId="0" borderId="15" xfId="8" applyNumberFormat="1" applyFont="1" applyBorder="1"/>
    <xf numFmtId="10" fontId="3" fillId="0" borderId="3" xfId="4" applyNumberFormat="1" applyFont="1" applyBorder="1"/>
    <xf numFmtId="6" fontId="15" fillId="0" borderId="0" xfId="0" applyNumberFormat="1" applyFont="1"/>
    <xf numFmtId="164" fontId="0" fillId="0" borderId="0" xfId="0" applyNumberFormat="1"/>
    <xf numFmtId="0" fontId="15" fillId="0" borderId="0" xfId="0" applyFont="1" applyAlignment="1">
      <alignment wrapText="1"/>
    </xf>
    <xf numFmtId="166" fontId="0" fillId="0" borderId="0" xfId="0" applyNumberFormat="1"/>
    <xf numFmtId="39" fontId="15" fillId="0" borderId="20" xfId="3" applyNumberFormat="1" applyFont="1" applyFill="1" applyBorder="1"/>
    <xf numFmtId="39" fontId="15" fillId="0" borderId="19" xfId="3" applyNumberFormat="1" applyFont="1" applyFill="1" applyBorder="1"/>
    <xf numFmtId="39" fontId="15" fillId="0" borderId="23" xfId="3" applyNumberFormat="1" applyFont="1" applyFill="1" applyBorder="1"/>
    <xf numFmtId="39" fontId="15" fillId="5" borderId="20" xfId="10" applyNumberFormat="1" applyFont="1" applyFill="1" applyBorder="1"/>
    <xf numFmtId="39" fontId="15" fillId="5" borderId="24" xfId="10" applyNumberFormat="1" applyFont="1" applyFill="1" applyBorder="1"/>
    <xf numFmtId="44" fontId="15" fillId="0" borderId="20" xfId="10" applyFont="1" applyBorder="1" applyAlignment="1">
      <alignment horizontal="right" vertical="center"/>
    </xf>
    <xf numFmtId="44" fontId="14" fillId="0" borderId="20" xfId="10" applyFont="1" applyBorder="1"/>
    <xf numFmtId="39" fontId="15" fillId="5" borderId="20" xfId="3" applyNumberFormat="1" applyFont="1" applyFill="1" applyBorder="1"/>
    <xf numFmtId="39" fontId="15" fillId="5" borderId="24" xfId="3" applyNumberFormat="1" applyFont="1" applyFill="1" applyBorder="1"/>
    <xf numFmtId="44" fontId="15" fillId="0" borderId="23" xfId="10" applyFont="1" applyBorder="1"/>
    <xf numFmtId="165" fontId="15" fillId="0" borderId="53" xfId="0" applyNumberFormat="1" applyFont="1" applyBorder="1"/>
    <xf numFmtId="0" fontId="15" fillId="0" borderId="0" xfId="2" applyFont="1" applyAlignment="1">
      <alignment horizontal="left" wrapText="1"/>
    </xf>
    <xf numFmtId="10" fontId="0" fillId="0" borderId="0" xfId="0" applyNumberFormat="1"/>
    <xf numFmtId="169" fontId="3" fillId="0" borderId="3" xfId="4" applyNumberFormat="1" applyFont="1" applyBorder="1"/>
    <xf numFmtId="169" fontId="3" fillId="0" borderId="17" xfId="4" applyNumberFormat="1" applyFont="1" applyBorder="1"/>
    <xf numFmtId="0" fontId="15" fillId="0" borderId="56" xfId="0" applyFont="1" applyBorder="1" applyAlignment="1">
      <alignment horizontal="left" vertical="center"/>
    </xf>
    <xf numFmtId="0" fontId="20" fillId="0" borderId="59" xfId="0" applyFont="1" applyBorder="1"/>
    <xf numFmtId="0" fontId="20" fillId="0" borderId="60" xfId="0" applyFont="1" applyBorder="1"/>
    <xf numFmtId="0" fontId="19" fillId="7" borderId="61" xfId="0" applyFont="1" applyFill="1" applyBorder="1" applyAlignment="1">
      <alignment wrapText="1"/>
    </xf>
    <xf numFmtId="0" fontId="17" fillId="0" borderId="34" xfId="0" applyFont="1" applyBorder="1"/>
    <xf numFmtId="0" fontId="17" fillId="0" borderId="18" xfId="0" applyFont="1" applyBorder="1"/>
    <xf numFmtId="0" fontId="20" fillId="0" borderId="18" xfId="0" applyFont="1" applyBorder="1"/>
    <xf numFmtId="0" fontId="15" fillId="0" borderId="55" xfId="0" applyFont="1" applyBorder="1" applyAlignment="1">
      <alignment horizontal="left" vertical="center"/>
    </xf>
    <xf numFmtId="44" fontId="15" fillId="0" borderId="0" xfId="0" applyNumberFormat="1" applyFont="1"/>
    <xf numFmtId="167" fontId="14" fillId="0" borderId="23" xfId="1" applyNumberFormat="1" applyFont="1" applyBorder="1" applyAlignment="1">
      <alignment horizontal="center" wrapText="1"/>
    </xf>
    <xf numFmtId="44" fontId="14" fillId="0" borderId="23" xfId="10" applyFont="1" applyFill="1" applyBorder="1" applyAlignment="1">
      <alignment horizontal="center" wrapText="1"/>
    </xf>
    <xf numFmtId="43" fontId="0" fillId="0" borderId="0" xfId="0" applyNumberFormat="1"/>
    <xf numFmtId="170" fontId="0" fillId="0" borderId="0" xfId="0" applyNumberFormat="1"/>
    <xf numFmtId="164" fontId="30" fillId="0" borderId="0" xfId="10" applyNumberFormat="1" applyFont="1" applyFill="1"/>
    <xf numFmtId="164" fontId="31" fillId="0" borderId="0" xfId="10" applyNumberFormat="1" applyFont="1" applyFill="1"/>
    <xf numFmtId="164" fontId="30" fillId="0" borderId="0" xfId="10" applyNumberFormat="1" applyFont="1" applyFill="1" applyAlignment="1"/>
    <xf numFmtId="164" fontId="31" fillId="0" borderId="0" xfId="10" applyNumberFormat="1" applyFont="1" applyFill="1" applyAlignment="1"/>
    <xf numFmtId="42" fontId="14" fillId="0" borderId="20" xfId="1" applyNumberFormat="1" applyFont="1" applyBorder="1" applyAlignment="1">
      <alignment horizontal="center" wrapText="1"/>
    </xf>
    <xf numFmtId="44" fontId="14" fillId="0" borderId="20" xfId="3" applyFont="1" applyFill="1" applyBorder="1"/>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18" xfId="0" applyFont="1" applyBorder="1" applyAlignment="1">
      <alignment horizontal="lef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8" xfId="0" applyFont="1" applyBorder="1" applyAlignment="1">
      <alignment horizontal="center" vertical="center"/>
    </xf>
    <xf numFmtId="0" fontId="15" fillId="0" borderId="0" xfId="2" applyFont="1" applyAlignment="1">
      <alignment horizontal="left" wrapText="1"/>
    </xf>
    <xf numFmtId="0" fontId="17" fillId="0" borderId="19" xfId="0" applyFont="1" applyBorder="1" applyAlignment="1">
      <alignment vertical="center" wrapText="1"/>
    </xf>
    <xf numFmtId="0" fontId="15" fillId="0" borderId="19" xfId="2" applyFont="1" applyBorder="1" applyAlignment="1">
      <alignment vertical="center" wrapText="1"/>
    </xf>
    <xf numFmtId="0" fontId="17" fillId="0" borderId="19" xfId="2" applyFont="1" applyBorder="1" applyAlignment="1">
      <alignment vertical="center" wrapText="1"/>
    </xf>
    <xf numFmtId="0" fontId="14" fillId="7" borderId="35" xfId="0" applyFont="1" applyFill="1" applyBorder="1" applyAlignment="1">
      <alignment horizontal="left" vertical="center"/>
    </xf>
    <xf numFmtId="0" fontId="14" fillId="7" borderId="36" xfId="0" applyFont="1" applyFill="1" applyBorder="1" applyAlignment="1">
      <alignment horizontal="left" vertical="center"/>
    </xf>
    <xf numFmtId="0" fontId="14" fillId="7" borderId="37" xfId="0" applyFont="1" applyFill="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1" fillId="0" borderId="7" xfId="1" applyFont="1" applyBorder="1" applyAlignment="1">
      <alignment horizontal="center"/>
    </xf>
    <xf numFmtId="0" fontId="11" fillId="0" borderId="8" xfId="1" applyFont="1" applyBorder="1" applyAlignment="1">
      <alignment horizontal="center"/>
    </xf>
    <xf numFmtId="0" fontId="11" fillId="0" borderId="9" xfId="1" applyFont="1" applyBorder="1" applyAlignment="1">
      <alignment horizontal="center"/>
    </xf>
    <xf numFmtId="0" fontId="12" fillId="0" borderId="10" xfId="2" applyFont="1" applyBorder="1" applyAlignment="1">
      <alignment horizontal="center"/>
    </xf>
    <xf numFmtId="0" fontId="12" fillId="0" borderId="0" xfId="2" applyFont="1" applyAlignment="1">
      <alignment horizontal="center"/>
    </xf>
    <xf numFmtId="0" fontId="13" fillId="0" borderId="0" xfId="2" applyFont="1" applyAlignment="1">
      <alignment horizontal="center"/>
    </xf>
    <xf numFmtId="0" fontId="13" fillId="0" borderId="11" xfId="2" applyFont="1" applyBorder="1" applyAlignment="1">
      <alignment horizontal="center"/>
    </xf>
    <xf numFmtId="0" fontId="11" fillId="0" borderId="15" xfId="1" applyFont="1" applyBorder="1" applyAlignment="1">
      <alignment horizontal="center"/>
    </xf>
    <xf numFmtId="0" fontId="11" fillId="0" borderId="28" xfId="1" applyFont="1" applyBorder="1" applyAlignment="1">
      <alignment horizontal="center"/>
    </xf>
    <xf numFmtId="0" fontId="11" fillId="0" borderId="29" xfId="1" applyFont="1" applyBorder="1" applyAlignment="1">
      <alignment horizontal="center"/>
    </xf>
    <xf numFmtId="0" fontId="15" fillId="0" borderId="20" xfId="2" applyFont="1" applyBorder="1" applyAlignment="1">
      <alignment vertical="center" wrapText="1"/>
    </xf>
    <xf numFmtId="0" fontId="14" fillId="7" borderId="30" xfId="1" applyFont="1" applyFill="1" applyBorder="1" applyAlignment="1">
      <alignment horizontal="left" vertical="center" wrapText="1"/>
    </xf>
    <xf numFmtId="0" fontId="14" fillId="7" borderId="21" xfId="1" applyFont="1" applyFill="1" applyBorder="1" applyAlignment="1">
      <alignment horizontal="left" vertical="center" wrapText="1"/>
    </xf>
    <xf numFmtId="0" fontId="15" fillId="0" borderId="25" xfId="2" applyFont="1" applyBorder="1" applyAlignment="1">
      <alignment horizontal="left" vertical="center" wrapText="1"/>
    </xf>
    <xf numFmtId="0" fontId="15" fillId="0" borderId="26" xfId="2" applyFont="1" applyBorder="1" applyAlignment="1">
      <alignment horizontal="left" vertical="center" wrapText="1"/>
    </xf>
    <xf numFmtId="0" fontId="15" fillId="0" borderId="18" xfId="2"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18" xfId="0" applyFont="1" applyBorder="1" applyAlignment="1">
      <alignment horizontal="left" vertical="center"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0" borderId="18" xfId="2" applyFont="1" applyBorder="1" applyAlignment="1">
      <alignment horizontal="left" vertical="center" wrapText="1"/>
    </xf>
    <xf numFmtId="0" fontId="30" fillId="0" borderId="0" xfId="2" applyFont="1" applyAlignment="1">
      <alignment horizontal="left" wrapText="1"/>
    </xf>
    <xf numFmtId="0" fontId="15" fillId="0" borderId="25" xfId="0" applyFont="1" applyBorder="1" applyAlignment="1">
      <alignment horizontal="left" vertical="center" wrapText="1"/>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5" fillId="0" borderId="56" xfId="0" applyFont="1" applyBorder="1" applyAlignment="1">
      <alignment horizontal="left" vertical="top"/>
    </xf>
    <xf numFmtId="0" fontId="15" fillId="0" borderId="57" xfId="0" applyFont="1" applyBorder="1" applyAlignment="1">
      <alignment horizontal="left" vertical="top"/>
    </xf>
    <xf numFmtId="0" fontId="15" fillId="0" borderId="58" xfId="0" applyFont="1" applyBorder="1" applyAlignment="1">
      <alignment horizontal="left" vertical="top"/>
    </xf>
    <xf numFmtId="0" fontId="14" fillId="7" borderId="42" xfId="0" applyFont="1" applyFill="1" applyBorder="1" applyAlignment="1">
      <alignment horizontal="left" vertical="center"/>
    </xf>
    <xf numFmtId="0" fontId="14" fillId="7" borderId="43" xfId="0" applyFont="1" applyFill="1" applyBorder="1" applyAlignment="1">
      <alignment horizontal="left" vertical="center"/>
    </xf>
    <xf numFmtId="0" fontId="14" fillId="7" borderId="44" xfId="0" applyFont="1" applyFill="1" applyBorder="1" applyAlignment="1">
      <alignment horizontal="left" vertical="center"/>
    </xf>
    <xf numFmtId="0" fontId="15" fillId="0" borderId="62" xfId="2" applyFont="1" applyBorder="1" applyAlignment="1">
      <alignment vertical="center" wrapText="1"/>
    </xf>
    <xf numFmtId="0" fontId="15" fillId="0" borderId="63" xfId="2" applyFont="1" applyBorder="1" applyAlignment="1">
      <alignment vertical="center" wrapText="1"/>
    </xf>
    <xf numFmtId="0" fontId="15" fillId="0" borderId="64" xfId="2" applyFont="1" applyBorder="1" applyAlignment="1">
      <alignment vertical="center" wrapText="1"/>
    </xf>
    <xf numFmtId="0" fontId="15" fillId="0" borderId="72" xfId="2" applyFont="1" applyBorder="1" applyAlignment="1">
      <alignment vertical="center" wrapText="1"/>
    </xf>
    <xf numFmtId="0" fontId="15" fillId="0" borderId="68" xfId="2" applyFont="1" applyBorder="1" applyAlignment="1">
      <alignment vertical="center" wrapText="1"/>
    </xf>
    <xf numFmtId="0" fontId="15" fillId="0" borderId="73" xfId="2" applyFont="1" applyBorder="1" applyAlignment="1">
      <alignment vertical="center" wrapText="1"/>
    </xf>
    <xf numFmtId="0" fontId="17" fillId="0" borderId="70" xfId="0" applyFont="1" applyBorder="1" applyAlignment="1">
      <alignment vertical="center" wrapText="1"/>
    </xf>
    <xf numFmtId="0" fontId="17" fillId="0" borderId="71" xfId="0" applyFont="1" applyBorder="1" applyAlignment="1">
      <alignment vertical="center" wrapText="1"/>
    </xf>
    <xf numFmtId="0" fontId="15" fillId="0" borderId="65" xfId="2" applyFont="1" applyBorder="1" applyAlignment="1">
      <alignment vertical="center" wrapText="1"/>
    </xf>
    <xf numFmtId="0" fontId="15" fillId="0" borderId="66" xfId="2" applyFont="1" applyBorder="1" applyAlignment="1">
      <alignment vertical="center" wrapText="1"/>
    </xf>
    <xf numFmtId="0" fontId="15" fillId="0" borderId="67" xfId="2" applyFont="1" applyBorder="1" applyAlignment="1">
      <alignmen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56" xfId="0" applyFont="1" applyBorder="1" applyAlignment="1">
      <alignment horizontal="left" vertical="center"/>
    </xf>
    <xf numFmtId="0" fontId="15" fillId="0" borderId="57" xfId="0" applyFont="1" applyBorder="1" applyAlignment="1">
      <alignment horizontal="left" vertical="center"/>
    </xf>
    <xf numFmtId="0" fontId="15" fillId="0" borderId="58" xfId="0" applyFont="1" applyBorder="1" applyAlignment="1">
      <alignment horizontal="left"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30" fillId="0" borderId="54" xfId="0" applyFont="1" applyBorder="1" applyAlignment="1">
      <alignment horizontal="left" vertical="center" wrapText="1"/>
    </xf>
    <xf numFmtId="0" fontId="30" fillId="0" borderId="0" xfId="0" applyFont="1" applyAlignment="1">
      <alignment horizontal="left" vertical="center" wrapText="1"/>
    </xf>
    <xf numFmtId="0" fontId="15" fillId="0" borderId="32" xfId="2" applyFont="1" applyBorder="1" applyAlignment="1">
      <alignment vertical="center" wrapText="1"/>
    </xf>
    <xf numFmtId="0" fontId="15" fillId="0" borderId="24" xfId="2" applyFont="1" applyBorder="1" applyAlignment="1">
      <alignment vertical="center" wrapText="1"/>
    </xf>
    <xf numFmtId="0" fontId="17" fillId="0" borderId="70" xfId="2" applyFont="1" applyBorder="1" applyAlignment="1">
      <alignment vertical="center" wrapText="1"/>
    </xf>
    <xf numFmtId="0" fontId="17" fillId="0" borderId="71" xfId="2" applyFont="1" applyBorder="1" applyAlignment="1">
      <alignment vertical="center" wrapText="1"/>
    </xf>
    <xf numFmtId="0" fontId="15" fillId="0" borderId="75" xfId="0" applyFont="1" applyBorder="1" applyAlignment="1">
      <alignment horizontal="left" vertical="center"/>
    </xf>
    <xf numFmtId="0" fontId="15" fillId="0" borderId="0" xfId="0" applyFont="1" applyAlignment="1">
      <alignment horizontal="left" vertical="center"/>
    </xf>
    <xf numFmtId="0" fontId="15" fillId="0" borderId="74" xfId="0" applyFont="1" applyBorder="1" applyAlignment="1">
      <alignment horizontal="left" vertical="center"/>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58" xfId="0" applyFont="1" applyBorder="1" applyAlignment="1">
      <alignment horizontal="left" vertical="top" wrapText="1"/>
    </xf>
    <xf numFmtId="0" fontId="17" fillId="0" borderId="65" xfId="0" applyFont="1" applyBorder="1" applyAlignment="1">
      <alignment vertical="center" wrapText="1"/>
    </xf>
    <xf numFmtId="0" fontId="17" fillId="0" borderId="66" xfId="0" applyFont="1" applyBorder="1" applyAlignment="1">
      <alignment vertical="center" wrapText="1"/>
    </xf>
    <xf numFmtId="0" fontId="17" fillId="0" borderId="67" xfId="0" applyFont="1" applyBorder="1" applyAlignment="1">
      <alignment vertical="center" wrapText="1"/>
    </xf>
    <xf numFmtId="0" fontId="17" fillId="0" borderId="68" xfId="2" applyFont="1" applyBorder="1" applyAlignment="1">
      <alignment vertical="center" wrapText="1"/>
    </xf>
    <xf numFmtId="0" fontId="17" fillId="0" borderId="69" xfId="2" applyFont="1" applyBorder="1" applyAlignment="1">
      <alignment vertical="center" wrapText="1"/>
    </xf>
    <xf numFmtId="0" fontId="35" fillId="0" borderId="25" xfId="0" applyFont="1" applyBorder="1" applyAlignment="1">
      <alignment horizontal="left" vertical="center"/>
    </xf>
    <xf numFmtId="0" fontId="15" fillId="0" borderId="26" xfId="0" applyFont="1" applyBorder="1" applyAlignment="1">
      <alignment horizontal="left" vertical="center" wrapText="1"/>
    </xf>
    <xf numFmtId="0" fontId="15" fillId="0" borderId="18" xfId="0" applyFont="1" applyBorder="1" applyAlignment="1">
      <alignment horizontal="left" vertical="center" wrapText="1"/>
    </xf>
    <xf numFmtId="0" fontId="4" fillId="0" borderId="7" xfId="1" applyFont="1" applyBorder="1" applyAlignment="1">
      <alignment horizontal="center"/>
    </xf>
    <xf numFmtId="0" fontId="4" fillId="0" borderId="8" xfId="1" applyFont="1" applyBorder="1" applyAlignment="1">
      <alignment horizontal="center"/>
    </xf>
    <xf numFmtId="0" fontId="4" fillId="0" borderId="9" xfId="1" applyFont="1" applyBorder="1" applyAlignment="1">
      <alignment horizontal="center"/>
    </xf>
    <xf numFmtId="0" fontId="7" fillId="0" borderId="10" xfId="2" applyFont="1" applyBorder="1" applyAlignment="1">
      <alignment horizontal="center"/>
    </xf>
    <xf numFmtId="0" fontId="7" fillId="0" borderId="0" xfId="2" applyFont="1" applyAlignment="1">
      <alignment horizontal="center"/>
    </xf>
    <xf numFmtId="0" fontId="8" fillId="0" borderId="0" xfId="2" applyFont="1" applyAlignment="1">
      <alignment horizontal="center"/>
    </xf>
    <xf numFmtId="0" fontId="8" fillId="0" borderId="11" xfId="2" applyFont="1" applyBorder="1" applyAlignment="1">
      <alignment horizontal="center"/>
    </xf>
    <xf numFmtId="0" fontId="4" fillId="0" borderId="12" xfId="1" applyFont="1" applyBorder="1" applyAlignment="1">
      <alignment horizontal="center"/>
    </xf>
    <xf numFmtId="0" fontId="4" fillId="0" borderId="1" xfId="1" applyFont="1" applyBorder="1" applyAlignment="1">
      <alignment horizontal="center"/>
    </xf>
    <xf numFmtId="0" fontId="4" fillId="0" borderId="13" xfId="1" applyFont="1" applyBorder="1" applyAlignment="1">
      <alignment horizontal="center"/>
    </xf>
    <xf numFmtId="0" fontId="4" fillId="0" borderId="7" xfId="1" applyFont="1" applyBorder="1" applyAlignment="1">
      <alignment horizontal="center" wrapText="1"/>
    </xf>
    <xf numFmtId="0" fontId="4" fillId="0" borderId="14" xfId="1" applyFont="1" applyBorder="1" applyAlignment="1">
      <alignment horizontal="center" wrapText="1"/>
    </xf>
    <xf numFmtId="0" fontId="7" fillId="0" borderId="17" xfId="2" applyFont="1" applyBorder="1" applyAlignment="1">
      <alignment horizontal="center"/>
    </xf>
    <xf numFmtId="0" fontId="7" fillId="0" borderId="18" xfId="2" applyFont="1" applyBorder="1" applyAlignment="1">
      <alignment horizontal="center"/>
    </xf>
    <xf numFmtId="0" fontId="4" fillId="0" borderId="15" xfId="1" applyFont="1" applyBorder="1" applyAlignment="1">
      <alignment horizontal="center"/>
    </xf>
    <xf numFmtId="0" fontId="4" fillId="0" borderId="16" xfId="1" applyFont="1" applyBorder="1" applyAlignment="1">
      <alignment horizontal="center"/>
    </xf>
    <xf numFmtId="0" fontId="7" fillId="0" borderId="38" xfId="2" applyFont="1" applyBorder="1" applyAlignment="1">
      <alignment horizontal="center"/>
    </xf>
    <xf numFmtId="0" fontId="7" fillId="0" borderId="39" xfId="2" applyFont="1" applyBorder="1" applyAlignment="1">
      <alignment horizontal="center"/>
    </xf>
    <xf numFmtId="0" fontId="7" fillId="0" borderId="45" xfId="2" applyFont="1" applyBorder="1" applyAlignment="1">
      <alignment horizontal="center"/>
    </xf>
    <xf numFmtId="0" fontId="4" fillId="0" borderId="42" xfId="1" applyFont="1" applyBorder="1" applyAlignment="1">
      <alignment horizontal="center" wrapText="1"/>
    </xf>
    <xf numFmtId="0" fontId="4" fillId="0" borderId="43" xfId="1" applyFont="1" applyBorder="1" applyAlignment="1">
      <alignment horizontal="center" wrapText="1"/>
    </xf>
    <xf numFmtId="0" fontId="4" fillId="0" borderId="44" xfId="1" applyFont="1" applyBorder="1" applyAlignment="1">
      <alignment horizontal="center" wrapText="1"/>
    </xf>
    <xf numFmtId="166" fontId="3" fillId="0" borderId="15" xfId="1" applyNumberFormat="1" applyBorder="1" applyAlignment="1">
      <alignment horizontal="center" wrapText="1"/>
    </xf>
    <xf numFmtId="166" fontId="3" fillId="0" borderId="29" xfId="1" applyNumberFormat="1" applyBorder="1" applyAlignment="1">
      <alignment horizontal="center" wrapText="1"/>
    </xf>
    <xf numFmtId="166" fontId="3" fillId="0" borderId="15" xfId="7" applyNumberFormat="1" applyFont="1" applyBorder="1" applyAlignment="1">
      <alignment horizontal="center"/>
    </xf>
    <xf numFmtId="166" fontId="3" fillId="0" borderId="29" xfId="7" applyNumberFormat="1" applyFont="1" applyBorder="1" applyAlignment="1">
      <alignment horizontal="center"/>
    </xf>
    <xf numFmtId="0" fontId="5" fillId="2" borderId="7" xfId="1" applyFont="1" applyFill="1" applyBorder="1" applyAlignment="1">
      <alignment horizontal="center"/>
    </xf>
    <xf numFmtId="0" fontId="5" fillId="2" borderId="9" xfId="1" applyFont="1" applyFill="1" applyBorder="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4" fillId="0" borderId="45" xfId="1" applyFont="1" applyBorder="1" applyAlignment="1">
      <alignment horizontal="center"/>
    </xf>
    <xf numFmtId="0" fontId="7" fillId="0" borderId="11" xfId="2" applyFont="1" applyBorder="1" applyAlignment="1">
      <alignment horizontal="center"/>
    </xf>
    <xf numFmtId="166" fontId="3" fillId="0" borderId="17" xfId="7" applyNumberFormat="1" applyFont="1" applyBorder="1" applyAlignment="1">
      <alignment horizontal="center"/>
    </xf>
    <xf numFmtId="166" fontId="3" fillId="0" borderId="41" xfId="7" applyNumberFormat="1" applyFont="1" applyBorder="1" applyAlignment="1">
      <alignment horizontal="center"/>
    </xf>
    <xf numFmtId="0" fontId="5" fillId="2" borderId="38" xfId="1" applyFont="1" applyFill="1" applyBorder="1" applyAlignment="1">
      <alignment horizontal="center" wrapText="1"/>
    </xf>
    <xf numFmtId="0" fontId="5" fillId="2" borderId="45" xfId="1" applyFont="1" applyFill="1" applyBorder="1" applyAlignment="1">
      <alignment horizontal="center" wrapText="1"/>
    </xf>
    <xf numFmtId="166" fontId="3" fillId="0" borderId="7" xfId="7" applyNumberFormat="1" applyFont="1" applyBorder="1" applyAlignment="1">
      <alignment horizontal="center"/>
    </xf>
    <xf numFmtId="166" fontId="3" fillId="0" borderId="9" xfId="7" applyNumberFormat="1" applyFont="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6" borderId="37" xfId="1" applyFont="1" applyFill="1" applyBorder="1" applyAlignment="1">
      <alignment horizontal="center"/>
    </xf>
  </cellXfs>
  <cellStyles count="16">
    <cellStyle name="Comma" xfId="7" builtinId="3"/>
    <cellStyle name="Comma 2" xfId="9" xr:uid="{79C00675-D633-4DED-94D0-9D9748948F8B}"/>
    <cellStyle name="Currency" xfId="10" builtinId="4"/>
    <cellStyle name="Currency 2" xfId="3" xr:uid="{259A4C4C-1A48-40A7-B338-FF7821FE097B}"/>
    <cellStyle name="Normal" xfId="0" builtinId="0"/>
    <cellStyle name="Normal 10 2 2 2" xfId="11" xr:uid="{F1E6F674-3E71-4290-AD21-5F3F0662BCFE}"/>
    <cellStyle name="Normal 135" xfId="5" xr:uid="{D56F1ED8-993C-46CA-8B5C-821277F79110}"/>
    <cellStyle name="Normal 14" xfId="2" xr:uid="{64DCE539-10DF-431A-B147-46504F32C022}"/>
    <cellStyle name="Normal 2" xfId="12" xr:uid="{0CF11103-CA41-42B0-A05B-BC38EE8048FA}"/>
    <cellStyle name="Normal 2 2" xfId="13" xr:uid="{84BC7470-5C0A-4DAD-9EF2-02CCCA658155}"/>
    <cellStyle name="Normal 2 2 2" xfId="1" xr:uid="{928CA17F-D57C-402B-9434-20FA9B329E5F}"/>
    <cellStyle name="Normal 2 2 2 2" xfId="6" xr:uid="{9772965C-75B0-48F7-B32F-49D7AC486914}"/>
    <cellStyle name="Normal 2 2 3" xfId="15" xr:uid="{5A1C57B4-83B4-4B19-BDE4-CE76B27FF4ED}"/>
    <cellStyle name="Normal 2 3" xfId="14" xr:uid="{2A8C6302-5EBD-4C3C-B2C3-EC5E3D85ECA5}"/>
    <cellStyle name="Percent" xfId="8" builtinId="5"/>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G&amp;E"/>
      <sheetName val="Sheet3"/>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Salavitch, Mark" id="{FB396F19-EA98-4784-AD74-B31EF0275F5F}" userId="S::MUS8@pge.com::cdb16564-39b5-47f8-a746-d04174f1ff52" providerId="AD"/>
  <person displayName="Hanson, Tiffany" id="{E2281865-A3CA-47CF-9AA1-D278BD2E3A83}" userId="S::TPHB@pge.com::40d1383c-0ede-476a-b76e-c08df36bbd79" providerId="AD"/>
  <person displayName="Lerhaupt, Sarah" id="{6C0D1CC3-E2E5-4D2E-842B-C716991ACD06}" userId="S::Sarah.Lerhaupt@cpuc.ca.gov::df1d1534-6498-4922-9606-573f767d5e6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2-08T18:12:15.24" personId="{6C0D1CC3-E2E5-4D2E-842B-C716991ACD06}" id="{BFD65DE4-E520-4CE0-8507-94420C4A72F0}">
    <text>Should Match The Previous Reprot</text>
  </threadedComment>
  <threadedComment ref="D6" dT="2023-12-08T18:12:56.00" personId="{6C0D1CC3-E2E5-4D2E-842B-C716991ACD06}" id="{912B3040-CE61-4B66-8A20-89F2535E969F}">
    <text>Value should equal Cell C25</text>
  </threadedComment>
  <threadedComment ref="C25" dT="2023-12-08T18:11:20.18" personId="{6C0D1CC3-E2E5-4D2E-842B-C716991ACD06}" id="{6512C98D-A4C7-4866-AEF8-253E46F47D6F}">
    <text>This cell has a formula and will automatically populate when the values are added</text>
  </threadedComment>
  <threadedComment ref="D25" dT="2023-12-08T18:14:58.13" personId="{6C0D1CC3-E2E5-4D2E-842B-C716991ACD06}" id="{B3E2F3A1-DC9D-407D-A246-AA50A7E734DB}">
    <text>This cell has a formula and will automatically populate when the values are added</text>
  </threadedComment>
  <threadedComment ref="C26" dT="2023-12-08T18:11:26.08" personId="{6C0D1CC3-E2E5-4D2E-842B-C716991ACD06}" id="{9924CA81-0F73-4D08-A7C8-820822B75777}">
    <text>This cell has a formula and will automatically populate when the values are added</text>
  </threadedComment>
  <threadedComment ref="D26" dT="2023-12-08T18:15:01.64" personId="{6C0D1CC3-E2E5-4D2E-842B-C716991ACD06}" id="{0267A73A-06F6-46C0-BFB3-AAA73B137F46}">
    <text>This cell has a formula and will automatically populate when the values are added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3-12-08T18:12:56.00" personId="{6C0D1CC3-E2E5-4D2E-842B-C716991ACD06}" id="{91BAAD09-911E-4340-8FCB-0F02746A01B2}">
    <text>Value should equal Cell C25</text>
  </threadedComment>
  <threadedComment ref="D6" dT="2023-12-08T18:12:56.00" personId="{6C0D1CC3-E2E5-4D2E-842B-C716991ACD06}" id="{F81868B4-CED0-4CEF-B932-A2183E835C08}">
    <text>Value should equal Cell C25</text>
  </threadedComment>
  <threadedComment ref="E15" dT="2024-01-13T01:26:19.95" personId="{FB396F19-EA98-4784-AD74-B31EF0275F5F}" id="{55DB47E4-8B8F-4095-8F08-AA2DFC2E06B3}">
    <text>Internal PG&amp;E Regulatory hourly charges are billed under Program Mgmt Support</text>
  </threadedComment>
  <threadedComment ref="C25" dT="2023-12-08T18:14:58.13" personId="{6C0D1CC3-E2E5-4D2E-842B-C716991ACD06}" id="{8B78B888-117C-43AD-B038-DBF3EC7A7985}">
    <text>This cell has a formula and will automatically populate when the values are added</text>
  </threadedComment>
  <threadedComment ref="D25" dT="2023-12-08T18:14:58.13" personId="{6C0D1CC3-E2E5-4D2E-842B-C716991ACD06}" id="{F8A31452-79E3-491B-AAC8-5953EE0697F0}">
    <text>This cell has a formula and will automatically populate when the values are added</text>
  </threadedComment>
  <threadedComment ref="C26" dT="2023-12-08T18:15:01.64" personId="{6C0D1CC3-E2E5-4D2E-842B-C716991ACD06}" id="{799678F0-65B1-444E-8D5A-EE3EF71D0FD7}">
    <text>This cell has a formula and will automatically populate when the values are added</text>
  </threadedComment>
  <threadedComment ref="D26" dT="2023-12-08T18:15:01.64" personId="{6C0D1CC3-E2E5-4D2E-842B-C716991ACD06}" id="{9B76459B-0ABA-4672-B2B6-2AD7AA095304}">
    <text>This cell has a formula and will automatically populate when the values are added</text>
  </threadedComment>
</ThreadedComments>
</file>

<file path=xl/threadedComments/threadedComment3.xml><?xml version="1.0" encoding="utf-8"?>
<ThreadedComments xmlns="http://schemas.microsoft.com/office/spreadsheetml/2018/threadedcomments" xmlns:x="http://schemas.openxmlformats.org/spreadsheetml/2006/main">
  <threadedComment ref="C6" dT="2023-12-08T18:12:56.00" personId="{6C0D1CC3-E2E5-4D2E-842B-C716991ACD06}" id="{D41B2C7C-40CB-43D2-AE5D-5CF3DA1C5FBD}">
    <text>Value should equal Cell C25</text>
  </threadedComment>
  <threadedComment ref="D6" dT="2023-12-08T18:12:56.00" personId="{6C0D1CC3-E2E5-4D2E-842B-C716991ACD06}" id="{EA2721F8-9C82-4B6A-865D-AE1485CD5753}">
    <text>Value should equal Cell C25</text>
  </threadedComment>
  <threadedComment ref="C25" dT="2023-12-08T18:14:58.13" personId="{6C0D1CC3-E2E5-4D2E-842B-C716991ACD06}" id="{8A6999F5-11E7-4DDD-A3D8-1753AA9C81FF}">
    <text>This cell has a formula and will automatically populate when the values are added</text>
  </threadedComment>
  <threadedComment ref="D25" dT="2023-12-08T18:14:58.13" personId="{6C0D1CC3-E2E5-4D2E-842B-C716991ACD06}" id="{9442BEE5-A21A-43A8-A510-B2999DFBB0FC}">
    <text>This cell has a formula and will automatically populate when the values are added</text>
  </threadedComment>
  <threadedComment ref="C26" dT="2023-12-08T18:15:01.64" personId="{6C0D1CC3-E2E5-4D2E-842B-C716991ACD06}" id="{0CA3DC4B-58CD-41D1-AEE0-F6B2F97985F3}">
    <text>This cell has a formula and will automatically populate when the values are added</text>
  </threadedComment>
  <threadedComment ref="D26" dT="2023-12-08T18:15:01.64" personId="{6C0D1CC3-E2E5-4D2E-842B-C716991ACD06}" id="{695B51A3-269A-4855-9998-1FED063886AB}">
    <text>This cell has a formula and will automatically populate when the values are added</text>
  </threadedComment>
</ThreadedComments>
</file>

<file path=xl/threadedComments/threadedComment4.xml><?xml version="1.0" encoding="utf-8"?>
<ThreadedComments xmlns="http://schemas.microsoft.com/office/spreadsheetml/2018/threadedcomments" xmlns:x="http://schemas.openxmlformats.org/spreadsheetml/2006/main">
  <threadedComment ref="C6" dT="2023-12-08T18:12:56.00" personId="{6C0D1CC3-E2E5-4D2E-842B-C716991ACD06}" id="{71F74F1E-5B0E-4F3A-8415-E041CEF3346B}">
    <text>Value should equal Cell C25</text>
  </threadedComment>
  <threadedComment ref="D6" dT="2023-12-08T18:12:56.00" personId="{6C0D1CC3-E2E5-4D2E-842B-C716991ACD06}" id="{F18C3DB3-EBC9-4855-B066-C8310B9508BF}">
    <text>Value should equal Cell C25</text>
  </threadedComment>
  <threadedComment ref="C25" dT="2023-12-08T18:14:58.13" personId="{6C0D1CC3-E2E5-4D2E-842B-C716991ACD06}" id="{0DC56A3A-81E5-4009-BBAD-C2EFC452CC4E}">
    <text>This cell has a formula and will automatically populate when the values are added</text>
  </threadedComment>
  <threadedComment ref="D25" dT="2023-12-08T18:14:58.13" personId="{6C0D1CC3-E2E5-4D2E-842B-C716991ACD06}" id="{E4F10DEC-F472-4D4F-A94F-DE04C119E200}">
    <text>This cell has a formula and will automatically populate when the values are added</text>
  </threadedComment>
  <threadedComment ref="C26" dT="2023-12-08T18:15:01.64" personId="{6C0D1CC3-E2E5-4D2E-842B-C716991ACD06}" id="{C580557E-2726-4AF2-87E3-A82CB3673603}">
    <text>This cell has a formula and will automatically populate when the values are added</text>
  </threadedComment>
  <threadedComment ref="D26" dT="2023-12-08T18:15:01.64" personId="{6C0D1CC3-E2E5-4D2E-842B-C716991ACD06}" id="{F4A42FD4-8A4F-49E7-871D-9E3F2D57FC43}">
    <text>This cell has a formula and will automatically populate when the values are added</text>
  </threadedComment>
</ThreadedComments>
</file>

<file path=xl/threadedComments/threadedComment5.xml><?xml version="1.0" encoding="utf-8"?>
<ThreadedComments xmlns="http://schemas.microsoft.com/office/spreadsheetml/2018/threadedcomments" xmlns:x="http://schemas.openxmlformats.org/spreadsheetml/2006/main">
  <threadedComment ref="C6" dT="2023-12-08T18:12:56.00" personId="{6C0D1CC3-E2E5-4D2E-842B-C716991ACD06}" id="{8E640DDE-5494-48E3-AA2C-01EA1A1CD031}">
    <text>Value should equal Cell C25</text>
  </threadedComment>
  <threadedComment ref="D6" dT="2023-12-08T18:14:58.13" personId="{6C0D1CC3-E2E5-4D2E-842B-C716991ACD06}" id="{B6E23A4E-D999-4936-A5D3-8306503107BB}">
    <text>This cell has a formula and will automatically populate when the values are added</text>
  </threadedComment>
  <threadedComment ref="C25" dT="2023-12-08T18:14:58.13" personId="{6C0D1CC3-E2E5-4D2E-842B-C716991ACD06}" id="{B36453C6-A098-4C6F-BE65-04674D683668}">
    <text>This cell has a formula and will automatically populate when the values are added</text>
  </threadedComment>
  <threadedComment ref="D25" dT="2023-12-08T18:14:58.13" personId="{6C0D1CC3-E2E5-4D2E-842B-C716991ACD06}" id="{8D1673E5-7ACB-43D0-93D1-D217A704FFE9}">
    <text>This cell has a formula and will automatically populate when the values are added</text>
  </threadedComment>
  <threadedComment ref="C26" dT="2023-12-08T18:15:01.64" personId="{6C0D1CC3-E2E5-4D2E-842B-C716991ACD06}" id="{56ED182C-BB69-4D77-A104-22918D440156}">
    <text>This cell has a formula and will automatically populate when the values are added</text>
  </threadedComment>
  <threadedComment ref="D26" dT="2023-12-08T18:15:01.64" personId="{6C0D1CC3-E2E5-4D2E-842B-C716991ACD06}" id="{C15DE963-C2E3-4D8D-881D-4E8AD0B2C17D}">
    <text>This cell has a formula and will automatically populate when the values are added</text>
  </threadedComment>
</ThreadedComments>
</file>

<file path=xl/threadedComments/threadedComment6.xml><?xml version="1.0" encoding="utf-8"?>
<ThreadedComments xmlns="http://schemas.microsoft.com/office/spreadsheetml/2018/threadedcomments" xmlns:x="http://schemas.openxmlformats.org/spreadsheetml/2006/main">
  <threadedComment ref="C6" dT="2023-12-08T18:12:15.24" personId="{6C0D1CC3-E2E5-4D2E-842B-C716991ACD06}" id="{895F0D0C-DF4D-4A05-801E-0EA6EEDAB66A}">
    <text>Should Match The Previous Reprot</text>
  </threadedComment>
  <threadedComment ref="D6" dT="2023-12-08T18:12:56.00" personId="{6C0D1CC3-E2E5-4D2E-842B-C716991ACD06}" id="{143405EA-711B-4F3A-9575-D65AA03784B1}">
    <text>Value should equal Cell C25</text>
  </threadedComment>
  <threadedComment ref="C25" dT="2023-12-08T18:11:20.18" personId="{6C0D1CC3-E2E5-4D2E-842B-C716991ACD06}" id="{EF3EC255-D4FE-45F3-8B20-A2AFA86A5E3C}">
    <text>This cell has a formula and will automatically populate when the values are added</text>
  </threadedComment>
  <threadedComment ref="D25" dT="2023-12-08T18:14:58.13" personId="{6C0D1CC3-E2E5-4D2E-842B-C716991ACD06}" id="{A5BB37B1-ECEE-4C0A-A321-2E485BB5E2CB}">
    <text>This cell has a formula and will automatically populate when the values are added</text>
  </threadedComment>
  <threadedComment ref="C26" dT="2023-12-08T18:11:26.08" personId="{6C0D1CC3-E2E5-4D2E-842B-C716991ACD06}" id="{799ADBD6-920F-47FD-8477-77A63AE06C91}">
    <text>This cell has a formula and will automatically populate when the values are added</text>
  </threadedComment>
  <threadedComment ref="D26" dT="2023-12-08T18:15:01.64" personId="{6C0D1CC3-E2E5-4D2E-842B-C716991ACD06}" id="{1B7384B3-D70B-4DB3-9486-5AB8ECBE574B}">
    <text>This cell has a formula and will automatically populate when the values are added</text>
  </threadedComment>
</ThreadedComments>
</file>

<file path=xl/threadedComments/threadedComment7.xml><?xml version="1.0" encoding="utf-8"?>
<ThreadedComments xmlns="http://schemas.microsoft.com/office/spreadsheetml/2018/threadedcomments" xmlns:x="http://schemas.openxmlformats.org/spreadsheetml/2006/main">
  <threadedComment ref="B25" dT="2023-12-08T18:14:58.13" personId="{6C0D1CC3-E2E5-4D2E-842B-C716991ACD06}" id="{6BE756D7-72F4-42D8-B128-D6C6447AFDA6}">
    <text>This cell has a formula and will automatically populate when the values are added</text>
  </threadedComment>
</ThreadedComments>
</file>

<file path=xl/threadedComments/threadedComment8.xml><?xml version="1.0" encoding="utf-8"?>
<ThreadedComments xmlns="http://schemas.microsoft.com/office/spreadsheetml/2018/threadedcomments" xmlns:x="http://schemas.openxmlformats.org/spreadsheetml/2006/main">
  <threadedComment ref="B3" dT="2023-12-08T21:30:11.31" personId="{6C0D1CC3-E2E5-4D2E-842B-C716991ACD06}" id="{E5301BE0-5E07-4E09-9330-67039D893367}">
    <text>This is a joint table</text>
  </threadedComment>
  <threadedComment ref="D7" dT="2023-11-03T18:48:22.20" personId="{E2281865-A3CA-47CF-9AA1-D278BD2E3A83}" id="{E8FB5B72-55F6-4894-944C-482C36226550}">
    <text>EM&amp;V expenditures from past 6 months</text>
  </threadedComment>
  <threadedComment ref="E7" dT="2023-11-03T18:48:22.20" personId="{E2281865-A3CA-47CF-9AA1-D278BD2E3A83}" id="{D505D0EF-3FEA-4BA2-9050-E9465D6DB255}">
    <text>EM&amp;V funds received from co-fund from past 6 months (SDG&amp;E only)</text>
  </threadedComment>
  <threadedComment ref="I7" dT="2023-11-28T00:04:54.33" personId="{6C0D1CC3-E2E5-4D2E-842B-C716991ACD06}" id="{1ED039BC-7F75-49FC-BDDA-89A7A5566AA4}">
    <text>Only completed by SDG&amp;E</text>
  </threadedComment>
  <threadedComment ref="J7" dT="2023-11-27T23:57:24.96" personId="{6C0D1CC3-E2E5-4D2E-842B-C716991ACD06}" id="{F0E57D61-C187-40E8-B441-4C3AD0909270}">
    <text>This column will auto populate using data from Table 4 and Table 7</text>
  </threadedComment>
  <threadedComment ref="C8" dT="2023-12-08T21:31:51.68" personId="{6C0D1CC3-E2E5-4D2E-842B-C716991ACD06}" id="{C5CDEDD0-02B6-4FB1-9597-1AC13D45FF47}">
    <text xml:space="preserve">Sample data showing a scenario where $1000 was spent on EMV during the reporting period, and $500 of that $1000 was sent from PG&amp;E to SDG&amp;E. </text>
  </threadedComment>
  <threadedComment ref="C8" dT="2023-12-08T21:32:16.90" personId="{6C0D1CC3-E2E5-4D2E-842B-C716991ACD06}" id="{EE1D13DB-3125-4AA2-A0FE-531B2A4DF32D}" parentId="{C5CDEDD0-02B6-4FB1-9597-1AC13D45FF47}">
    <text xml:space="preserve">All Blue Text here is sample data </text>
  </threadedComment>
  <threadedComment ref="J8" dT="2023-12-08T21:30:02.71" personId="{6C0D1CC3-E2E5-4D2E-842B-C716991ACD06}" id="{6B2C5ADE-BA92-4533-83FC-1DFA4337DB60}">
    <text>These cells have formulas and will populate automatically</text>
  </threadedComment>
  <threadedComment ref="G23" dT="2023-11-27T23:50:48.99" personId="{6C0D1CC3-E2E5-4D2E-842B-C716991ACD06}" id="{7DD9BB34-7F5A-4645-966D-90E19E1ED0A2}">
    <text xml:space="preserve">IOUs will add to this table as needed </text>
  </threadedComment>
  <threadedComment ref="C57" dT="2024-01-10T20:05:08.69" personId="{6C0D1CC3-E2E5-4D2E-842B-C716991ACD06}" id="{C383256F-C165-44C8-82B9-105346AF2A2A}">
    <text>Update Funding Agreement As Correct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M59"/>
  <sheetViews>
    <sheetView zoomScale="80" zoomScaleNormal="80" workbookViewId="0">
      <selection activeCell="A33" sqref="A33:E33"/>
    </sheetView>
  </sheetViews>
  <sheetFormatPr defaultRowHeight="12.75" x14ac:dyDescent="0.2"/>
  <cols>
    <col min="1" max="1" width="4.140625" customWidth="1"/>
    <col min="2" max="2" width="79.42578125" style="8" customWidth="1"/>
    <col min="3" max="4" width="31.5703125" customWidth="1"/>
    <col min="5" max="5" width="27.85546875" customWidth="1"/>
    <col min="6" max="6" width="15" customWidth="1"/>
    <col min="7" max="12" width="9.42578125" customWidth="1"/>
  </cols>
  <sheetData>
    <row r="1" spans="2:11" ht="18" x14ac:dyDescent="0.25">
      <c r="B1" s="297" t="s">
        <v>0</v>
      </c>
      <c r="C1" s="298"/>
      <c r="D1" s="298"/>
      <c r="E1" s="299"/>
    </row>
    <row r="2" spans="2:11" ht="18" x14ac:dyDescent="0.25">
      <c r="B2" s="300" t="s">
        <v>1</v>
      </c>
      <c r="C2" s="301"/>
      <c r="D2" s="302"/>
      <c r="E2" s="303"/>
    </row>
    <row r="3" spans="2:11" ht="18.75" thickBot="1" x14ac:dyDescent="0.3">
      <c r="B3" s="304" t="s">
        <v>2</v>
      </c>
      <c r="C3" s="305"/>
      <c r="D3" s="305"/>
      <c r="E3" s="306"/>
    </row>
    <row r="4" spans="2:11" ht="37.35" customHeight="1" x14ac:dyDescent="0.2">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17"/>
      <c r="D6" s="18"/>
      <c r="E6" s="19"/>
      <c r="F6" s="12"/>
      <c r="G6" s="12"/>
      <c r="H6" s="12"/>
      <c r="I6" s="12"/>
      <c r="J6" s="12"/>
      <c r="K6" s="12"/>
    </row>
    <row r="7" spans="2:11" ht="37.35" customHeight="1" x14ac:dyDescent="0.25">
      <c r="B7" s="20" t="s">
        <v>8</v>
      </c>
      <c r="C7" s="21"/>
      <c r="D7" s="22"/>
      <c r="E7" s="23"/>
      <c r="F7" s="12"/>
      <c r="G7" s="12"/>
      <c r="H7" s="12"/>
      <c r="I7" s="12"/>
      <c r="J7" s="12"/>
      <c r="K7" s="12"/>
    </row>
    <row r="8" spans="2:11" ht="26.85" customHeight="1" thickBot="1" x14ac:dyDescent="0.3">
      <c r="B8" s="24" t="s">
        <v>9</v>
      </c>
      <c r="C8" s="25"/>
      <c r="D8" s="26"/>
      <c r="E8" s="14"/>
      <c r="F8" s="12"/>
      <c r="G8" s="12"/>
      <c r="H8" s="12"/>
      <c r="I8" s="12"/>
      <c r="J8" s="12"/>
      <c r="K8" s="12"/>
    </row>
    <row r="9" spans="2:11" ht="37.35" customHeight="1" x14ac:dyDescent="0.25">
      <c r="B9" s="27" t="s">
        <v>10</v>
      </c>
      <c r="C9" s="28"/>
      <c r="D9" s="29"/>
      <c r="E9" s="64"/>
      <c r="F9" s="12"/>
      <c r="G9" s="12"/>
      <c r="H9" s="12"/>
      <c r="I9" s="12"/>
      <c r="J9" s="12"/>
      <c r="K9" s="12"/>
    </row>
    <row r="10" spans="2:11" ht="37.35" customHeight="1" x14ac:dyDescent="0.25">
      <c r="B10" s="66" t="s">
        <v>11</v>
      </c>
      <c r="C10" s="17"/>
      <c r="D10" s="18"/>
      <c r="E10" s="64"/>
      <c r="F10" s="12"/>
      <c r="G10" s="12"/>
      <c r="H10" s="12"/>
      <c r="I10" s="12"/>
      <c r="J10" s="12"/>
      <c r="K10" s="12"/>
    </row>
    <row r="11" spans="2:11" ht="37.35" customHeight="1" x14ac:dyDescent="0.25">
      <c r="B11" s="30" t="s">
        <v>12</v>
      </c>
      <c r="C11" s="21"/>
      <c r="D11" s="22"/>
      <c r="E11" s="23"/>
      <c r="F11" s="12"/>
      <c r="G11" s="12"/>
      <c r="H11" s="12"/>
      <c r="I11" s="12"/>
      <c r="J11" s="12"/>
      <c r="K11" s="12"/>
    </row>
    <row r="12" spans="2:11" ht="37.35" customHeight="1" thickBot="1" x14ac:dyDescent="0.3">
      <c r="B12" s="31" t="s">
        <v>13</v>
      </c>
      <c r="C12" s="32"/>
      <c r="D12" s="33"/>
      <c r="E12" s="14"/>
      <c r="F12" s="12"/>
      <c r="G12" s="12"/>
      <c r="H12" s="12"/>
      <c r="I12" s="12"/>
      <c r="J12" s="12"/>
      <c r="K12" s="12"/>
    </row>
    <row r="13" spans="2:11" ht="37.35" customHeight="1" x14ac:dyDescent="0.25">
      <c r="B13" s="34" t="s">
        <v>14</v>
      </c>
      <c r="C13" s="17"/>
      <c r="D13" s="18"/>
      <c r="E13" s="19"/>
      <c r="F13" s="12"/>
      <c r="G13" s="12"/>
      <c r="H13" s="12"/>
      <c r="I13" s="12"/>
      <c r="J13" s="12"/>
      <c r="K13" s="12"/>
    </row>
    <row r="14" spans="2:11" ht="26.85" customHeight="1" thickBot="1" x14ac:dyDescent="0.3">
      <c r="B14" s="13" t="s">
        <v>15</v>
      </c>
      <c r="C14" s="14"/>
      <c r="D14" s="15"/>
      <c r="E14" s="14"/>
      <c r="F14" s="12"/>
      <c r="G14" s="12"/>
      <c r="H14" s="12"/>
      <c r="I14" s="12"/>
      <c r="J14" s="12"/>
      <c r="K14" s="12"/>
    </row>
    <row r="15" spans="2:11" ht="37.35" customHeight="1" x14ac:dyDescent="0.25">
      <c r="B15" s="16" t="s">
        <v>16</v>
      </c>
      <c r="C15" s="35"/>
      <c r="D15" s="36"/>
      <c r="E15" s="64"/>
      <c r="F15" s="12"/>
      <c r="G15" s="12"/>
      <c r="H15" s="12"/>
      <c r="I15" s="12"/>
      <c r="J15" s="12"/>
      <c r="K15" s="12"/>
    </row>
    <row r="16" spans="2:11" ht="37.35" customHeight="1" x14ac:dyDescent="0.25">
      <c r="B16" s="30" t="s">
        <v>17</v>
      </c>
      <c r="C16" s="37"/>
      <c r="D16" s="38"/>
      <c r="E16" s="64"/>
      <c r="F16" s="12"/>
      <c r="G16" s="12"/>
      <c r="H16" s="12"/>
      <c r="I16" s="12"/>
      <c r="J16" s="12"/>
      <c r="K16" s="12"/>
    </row>
    <row r="17" spans="2:13" ht="37.35" customHeight="1" thickBot="1" x14ac:dyDescent="0.25">
      <c r="B17" s="31" t="s">
        <v>18</v>
      </c>
      <c r="C17" s="39"/>
      <c r="D17" s="40"/>
      <c r="E17" s="126"/>
      <c r="F17" s="12"/>
      <c r="G17" s="12"/>
      <c r="H17" s="12"/>
      <c r="I17" s="12"/>
      <c r="J17" s="12"/>
      <c r="K17" s="12"/>
    </row>
    <row r="18" spans="2:13" ht="37.35" customHeight="1" x14ac:dyDescent="0.25">
      <c r="B18" s="41" t="s">
        <v>19</v>
      </c>
      <c r="C18" s="42"/>
      <c r="D18" s="36"/>
      <c r="E18" s="64"/>
      <c r="F18" s="12"/>
      <c r="G18" s="12"/>
      <c r="H18" s="12"/>
      <c r="I18" s="12"/>
      <c r="J18" s="12"/>
      <c r="K18" s="12"/>
    </row>
    <row r="19" spans="2:13" ht="26.85" customHeight="1" thickBot="1" x14ac:dyDescent="0.3">
      <c r="B19" s="13" t="s">
        <v>20</v>
      </c>
      <c r="C19" s="14"/>
      <c r="D19" s="15"/>
      <c r="E19" s="15"/>
      <c r="F19" s="12"/>
      <c r="G19" s="12"/>
      <c r="H19" s="12"/>
      <c r="I19" s="12"/>
      <c r="J19" s="12"/>
      <c r="K19" s="12"/>
    </row>
    <row r="20" spans="2:13" ht="37.35" customHeight="1" x14ac:dyDescent="0.2">
      <c r="B20" s="43" t="s">
        <v>21</v>
      </c>
      <c r="C20" s="35"/>
      <c r="D20" s="35"/>
      <c r="E20" s="44"/>
      <c r="F20" s="12"/>
      <c r="G20" s="245"/>
      <c r="H20" s="245"/>
      <c r="I20" s="245"/>
      <c r="J20" s="245"/>
      <c r="K20" s="245"/>
    </row>
    <row r="21" spans="2:13" ht="26.85" customHeight="1" thickBot="1" x14ac:dyDescent="0.25">
      <c r="B21" s="45" t="s">
        <v>22</v>
      </c>
      <c r="C21" s="25"/>
      <c r="D21" s="25"/>
      <c r="E21" s="25"/>
      <c r="F21" s="12"/>
      <c r="G21" s="12"/>
      <c r="H21" s="12"/>
      <c r="I21" s="12"/>
      <c r="J21" s="12"/>
      <c r="K21" s="12"/>
    </row>
    <row r="22" spans="2:13" ht="37.35" customHeight="1" x14ac:dyDescent="0.2">
      <c r="B22" s="43" t="s">
        <v>23</v>
      </c>
      <c r="C22" s="46"/>
      <c r="D22" s="46"/>
      <c r="E22" s="47"/>
      <c r="F22" s="12"/>
      <c r="G22" s="12"/>
      <c r="H22" s="12"/>
      <c r="I22" s="12"/>
      <c r="J22" s="12"/>
      <c r="K22" s="12"/>
    </row>
    <row r="23" spans="2:13" ht="37.35" customHeight="1" x14ac:dyDescent="0.2">
      <c r="B23" s="48" t="s">
        <v>24</v>
      </c>
      <c r="C23" s="49"/>
      <c r="D23" s="49"/>
      <c r="E23" s="50"/>
      <c r="F23" s="12"/>
      <c r="G23" s="12"/>
      <c r="H23" s="12"/>
      <c r="I23" s="12"/>
      <c r="J23" s="12"/>
      <c r="K23" s="12"/>
    </row>
    <row r="24" spans="2:13" ht="26.85" customHeight="1" thickBot="1" x14ac:dyDescent="0.3">
      <c r="B24" s="13" t="s">
        <v>25</v>
      </c>
      <c r="C24" s="51"/>
      <c r="D24" s="51"/>
      <c r="E24" s="51"/>
      <c r="F24" s="12"/>
      <c r="G24" s="12"/>
      <c r="H24" s="12"/>
      <c r="I24" s="12"/>
      <c r="J24" s="12"/>
      <c r="K24" s="12"/>
    </row>
    <row r="25" spans="2:13" ht="37.35" customHeight="1" x14ac:dyDescent="0.25">
      <c r="B25" s="52" t="s">
        <v>26</v>
      </c>
      <c r="C25" s="124">
        <f>C6+C13-SUM(C18+C20+C22+C23)</f>
        <v>0</v>
      </c>
      <c r="D25" s="124">
        <f>D6+D13-SUM(D18+D20+D22+D23)</f>
        <v>0</v>
      </c>
      <c r="E25" s="53"/>
      <c r="F25" s="12"/>
      <c r="G25" s="12"/>
      <c r="H25" s="12"/>
      <c r="I25" s="12"/>
      <c r="J25" s="12"/>
      <c r="K25" s="12"/>
    </row>
    <row r="26" spans="2:13" ht="37.35" customHeight="1" thickBot="1" x14ac:dyDescent="0.3">
      <c r="B26" s="54" t="s">
        <v>27</v>
      </c>
      <c r="C26" s="125">
        <f>C7-C20</f>
        <v>0</v>
      </c>
      <c r="D26" s="125">
        <f>D7-D20</f>
        <v>0</v>
      </c>
      <c r="E26" s="55"/>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5" customHeight="1" thickBot="1" x14ac:dyDescent="0.3">
      <c r="B28" s="308" t="s">
        <v>28</v>
      </c>
      <c r="C28" s="309"/>
      <c r="D28" s="309"/>
      <c r="E28" s="309"/>
      <c r="F28" s="59" t="s">
        <v>29</v>
      </c>
      <c r="G28" s="12"/>
      <c r="H28" s="12"/>
      <c r="I28" s="12"/>
      <c r="J28" s="12"/>
      <c r="K28" s="12"/>
    </row>
    <row r="29" spans="2:13" s="9" customFormat="1" ht="48.6" customHeight="1" x14ac:dyDescent="0.2">
      <c r="B29" s="307" t="s">
        <v>30</v>
      </c>
      <c r="C29" s="307"/>
      <c r="D29" s="307"/>
      <c r="E29" s="307"/>
      <c r="F29" s="60"/>
      <c r="G29" s="12"/>
      <c r="H29" s="12"/>
      <c r="I29" s="12"/>
      <c r="J29" s="12"/>
      <c r="K29" s="12"/>
    </row>
    <row r="30" spans="2:13" s="9" customFormat="1" ht="56.1" customHeight="1" x14ac:dyDescent="0.2">
      <c r="B30" s="290" t="s">
        <v>31</v>
      </c>
      <c r="C30" s="290"/>
      <c r="D30" s="290"/>
      <c r="E30" s="290"/>
      <c r="F30" s="61"/>
      <c r="G30" s="12"/>
      <c r="H30" s="12"/>
      <c r="I30" s="12"/>
      <c r="J30" s="65"/>
      <c r="K30" s="65"/>
      <c r="L30" s="65"/>
      <c r="M30" s="65"/>
    </row>
    <row r="31" spans="2:13" s="9" customFormat="1" ht="48.6" customHeight="1" x14ac:dyDescent="0.2">
      <c r="B31" s="289" t="s">
        <v>32</v>
      </c>
      <c r="C31" s="289"/>
      <c r="D31" s="289"/>
      <c r="E31" s="289"/>
      <c r="F31" s="62" t="s">
        <v>33</v>
      </c>
      <c r="G31" s="12"/>
      <c r="H31" s="12"/>
      <c r="I31" s="12"/>
      <c r="J31" s="12"/>
      <c r="K31" s="12"/>
    </row>
    <row r="32" spans="2:13" s="9" customFormat="1" ht="90.75" customHeight="1" x14ac:dyDescent="0.2">
      <c r="B32" s="289" t="s">
        <v>34</v>
      </c>
      <c r="C32" s="289"/>
      <c r="D32" s="289"/>
      <c r="E32" s="289"/>
      <c r="F32" s="62" t="s">
        <v>33</v>
      </c>
      <c r="G32" s="12"/>
      <c r="H32" s="12"/>
      <c r="I32" s="12"/>
      <c r="J32" s="12"/>
      <c r="K32" s="12"/>
    </row>
    <row r="33" spans="2:11" s="9" customFormat="1" ht="48.6" customHeight="1" x14ac:dyDescent="0.2">
      <c r="B33" s="289" t="s">
        <v>35</v>
      </c>
      <c r="C33" s="289"/>
      <c r="D33" s="289"/>
      <c r="E33" s="289"/>
      <c r="F33" s="61"/>
      <c r="G33" s="12"/>
      <c r="H33" s="12"/>
      <c r="I33" s="12"/>
      <c r="J33" s="12"/>
      <c r="K33" s="12"/>
    </row>
    <row r="34" spans="2:11" s="9" customFormat="1" ht="77.099999999999994" customHeight="1" x14ac:dyDescent="0.2">
      <c r="B34" s="288" t="s">
        <v>36</v>
      </c>
      <c r="C34" s="288"/>
      <c r="D34" s="288"/>
      <c r="E34" s="288"/>
      <c r="F34" s="62" t="s">
        <v>33</v>
      </c>
      <c r="G34" s="12"/>
      <c r="H34" s="12"/>
      <c r="I34" s="12"/>
      <c r="J34" s="12"/>
      <c r="K34" s="12"/>
    </row>
    <row r="35" spans="2:11" s="9" customFormat="1" ht="48.6" customHeight="1" x14ac:dyDescent="0.2">
      <c r="B35" s="289" t="s">
        <v>37</v>
      </c>
      <c r="C35" s="289"/>
      <c r="D35" s="289"/>
      <c r="E35" s="289"/>
      <c r="F35" s="61"/>
      <c r="G35" s="12"/>
      <c r="H35" s="12"/>
      <c r="I35" s="12"/>
      <c r="J35" s="12"/>
      <c r="K35" s="12"/>
    </row>
    <row r="36" spans="2:11" s="9" customFormat="1" ht="48.6" customHeight="1" x14ac:dyDescent="0.2">
      <c r="B36" s="289" t="s">
        <v>38</v>
      </c>
      <c r="C36" s="289"/>
      <c r="D36" s="289"/>
      <c r="E36" s="289"/>
      <c r="F36" s="61"/>
      <c r="G36" s="12"/>
      <c r="H36" s="12"/>
      <c r="I36" s="12"/>
      <c r="J36" s="12"/>
      <c r="K36" s="12"/>
    </row>
    <row r="37" spans="2:11" s="9" customFormat="1" ht="48.6" customHeight="1" x14ac:dyDescent="0.2">
      <c r="B37" s="289" t="s">
        <v>39</v>
      </c>
      <c r="C37" s="289"/>
      <c r="D37" s="289"/>
      <c r="E37" s="289"/>
      <c r="F37" s="61"/>
      <c r="G37" s="12"/>
      <c r="H37" s="12"/>
      <c r="I37" s="12"/>
      <c r="J37" s="12"/>
      <c r="K37" s="12"/>
    </row>
    <row r="38" spans="2:11" s="9" customFormat="1" ht="48.6" customHeight="1" x14ac:dyDescent="0.2">
      <c r="B38" s="290" t="s">
        <v>40</v>
      </c>
      <c r="C38" s="290"/>
      <c r="D38" s="290"/>
      <c r="E38" s="290"/>
      <c r="F38" s="62" t="s">
        <v>33</v>
      </c>
      <c r="G38" s="12"/>
      <c r="H38" s="12"/>
      <c r="I38" s="12"/>
      <c r="J38" s="12"/>
      <c r="K38" s="12"/>
    </row>
    <row r="39" spans="2:11" s="9" customFormat="1" ht="48.6" customHeight="1" x14ac:dyDescent="0.2">
      <c r="B39" s="288" t="s">
        <v>41</v>
      </c>
      <c r="C39" s="288"/>
      <c r="D39" s="288"/>
      <c r="E39" s="288"/>
      <c r="F39" s="62"/>
      <c r="G39" s="12"/>
      <c r="H39" s="12"/>
      <c r="I39" s="12"/>
      <c r="J39" s="12"/>
      <c r="K39" s="12"/>
    </row>
    <row r="40" spans="2:11" s="9" customFormat="1" ht="48.6" customHeight="1" x14ac:dyDescent="0.2">
      <c r="B40" s="288" t="s">
        <v>42</v>
      </c>
      <c r="C40" s="288"/>
      <c r="D40" s="288"/>
      <c r="E40" s="288"/>
      <c r="F40" s="62"/>
      <c r="G40" s="12"/>
      <c r="H40" s="12"/>
      <c r="I40" s="12"/>
      <c r="J40" s="12"/>
      <c r="K40" s="12"/>
    </row>
    <row r="41" spans="2:11" s="9" customFormat="1" ht="48.6" customHeight="1" x14ac:dyDescent="0.2">
      <c r="B41" s="288" t="s">
        <v>43</v>
      </c>
      <c r="C41" s="288"/>
      <c r="D41" s="288"/>
      <c r="E41" s="288"/>
      <c r="F41" s="62" t="s">
        <v>33</v>
      </c>
      <c r="G41" s="12"/>
      <c r="H41" s="12"/>
      <c r="I41" s="12"/>
      <c r="J41" s="12"/>
      <c r="K41" s="12"/>
    </row>
    <row r="42" spans="2:11" s="9" customFormat="1" ht="48.6" customHeight="1" x14ac:dyDescent="0.2">
      <c r="B42" s="288" t="s">
        <v>44</v>
      </c>
      <c r="C42" s="288"/>
      <c r="D42" s="288"/>
      <c r="E42" s="288"/>
      <c r="F42" s="62" t="s">
        <v>33</v>
      </c>
      <c r="G42" s="12"/>
      <c r="H42" s="12"/>
      <c r="I42" s="12"/>
      <c r="J42" s="12"/>
      <c r="K42" s="12"/>
    </row>
    <row r="43" spans="2:11" s="9" customFormat="1" ht="41.1" customHeight="1" thickBot="1" x14ac:dyDescent="0.25">
      <c r="B43" s="63"/>
      <c r="C43" s="12"/>
      <c r="D43" s="12"/>
      <c r="E43" s="12"/>
      <c r="F43" s="12"/>
      <c r="G43" s="12"/>
      <c r="H43" s="12"/>
      <c r="I43" s="12"/>
      <c r="J43" s="12"/>
      <c r="K43" s="12"/>
    </row>
    <row r="44" spans="2:11" s="9" customFormat="1" ht="26.85" customHeight="1" thickBot="1" x14ac:dyDescent="0.25">
      <c r="B44" s="291" t="s">
        <v>45</v>
      </c>
      <c r="C44" s="292"/>
      <c r="D44" s="292"/>
      <c r="E44" s="293"/>
      <c r="F44" s="12"/>
      <c r="G44" s="287"/>
      <c r="H44" s="287"/>
      <c r="I44" s="287"/>
      <c r="J44" s="12"/>
      <c r="K44" s="12"/>
    </row>
    <row r="45" spans="2:11" s="9" customFormat="1" ht="26.85" customHeight="1" x14ac:dyDescent="0.2">
      <c r="B45" s="294" t="s">
        <v>46</v>
      </c>
      <c r="C45" s="295"/>
      <c r="D45" s="295"/>
      <c r="E45" s="296"/>
      <c r="F45" s="12"/>
      <c r="G45" s="12"/>
      <c r="H45" s="12"/>
      <c r="I45" s="12"/>
      <c r="J45" s="12"/>
      <c r="K45" s="12"/>
    </row>
    <row r="46" spans="2:11" s="9" customFormat="1" ht="60" customHeight="1" x14ac:dyDescent="0.2">
      <c r="B46" s="281"/>
      <c r="C46" s="282"/>
      <c r="D46" s="282"/>
      <c r="E46" s="283"/>
      <c r="F46" s="12"/>
      <c r="G46" s="12"/>
      <c r="H46" s="12"/>
      <c r="I46" s="12"/>
      <c r="J46" s="12"/>
      <c r="K46" s="12"/>
    </row>
    <row r="47" spans="2:11" s="9" customFormat="1" ht="26.85" customHeight="1" x14ac:dyDescent="0.2">
      <c r="B47" s="281" t="s">
        <v>47</v>
      </c>
      <c r="C47" s="282"/>
      <c r="D47" s="282"/>
      <c r="E47" s="283"/>
      <c r="F47" s="12"/>
      <c r="G47" s="12"/>
      <c r="H47" s="12"/>
      <c r="I47" s="12"/>
      <c r="J47" s="12"/>
      <c r="K47" s="12"/>
    </row>
    <row r="48" spans="2:11" s="9" customFormat="1" ht="60" customHeight="1" x14ac:dyDescent="0.2">
      <c r="B48" s="284"/>
      <c r="C48" s="285"/>
      <c r="D48" s="285"/>
      <c r="E48" s="286"/>
      <c r="F48" s="12"/>
      <c r="G48" s="12"/>
      <c r="H48" s="12"/>
      <c r="I48" s="12"/>
      <c r="J48" s="12"/>
      <c r="K48" s="12"/>
    </row>
    <row r="49" spans="2:11" s="9" customFormat="1" ht="26.1" customHeight="1" x14ac:dyDescent="0.2">
      <c r="B49" s="281" t="s">
        <v>48</v>
      </c>
      <c r="C49" s="282"/>
      <c r="D49" s="282"/>
      <c r="E49" s="283"/>
      <c r="F49" s="12"/>
      <c r="G49" s="12"/>
      <c r="H49" s="12"/>
      <c r="I49" s="12"/>
      <c r="J49" s="12"/>
      <c r="K49" s="12"/>
    </row>
    <row r="50" spans="2:11" s="9" customFormat="1" ht="60" customHeight="1" x14ac:dyDescent="0.2">
      <c r="B50" s="281"/>
      <c r="C50" s="282"/>
      <c r="D50" s="282"/>
      <c r="E50" s="283"/>
      <c r="F50" s="12"/>
      <c r="G50" s="12"/>
      <c r="H50" s="12"/>
      <c r="I50" s="12"/>
      <c r="J50" s="12"/>
      <c r="K50" s="12"/>
    </row>
    <row r="51" spans="2:11" ht="23.85" customHeight="1" x14ac:dyDescent="0.2">
      <c r="B51" s="281" t="s">
        <v>49</v>
      </c>
      <c r="C51" s="282"/>
      <c r="D51" s="282"/>
      <c r="E51" s="283"/>
      <c r="F51" s="12"/>
      <c r="G51" s="12"/>
      <c r="H51" s="12"/>
      <c r="I51" s="12"/>
      <c r="J51" s="12"/>
      <c r="K51" s="12"/>
    </row>
    <row r="52" spans="2:11" ht="60" customHeight="1" x14ac:dyDescent="0.2">
      <c r="B52" s="281"/>
      <c r="C52" s="282"/>
      <c r="D52" s="282"/>
      <c r="E52" s="283"/>
      <c r="F52" s="12"/>
      <c r="G52" s="12"/>
      <c r="H52" s="12"/>
      <c r="I52" s="12"/>
      <c r="J52" s="12"/>
      <c r="K52" s="12"/>
    </row>
    <row r="53" spans="2:11" ht="27" customHeight="1" x14ac:dyDescent="0.2">
      <c r="B53" s="281" t="s">
        <v>50</v>
      </c>
      <c r="C53" s="282"/>
      <c r="D53" s="282"/>
      <c r="E53" s="283"/>
      <c r="F53" s="12"/>
      <c r="G53" s="12"/>
      <c r="H53" s="12"/>
      <c r="I53" s="12"/>
      <c r="J53" s="12"/>
      <c r="K53" s="12"/>
    </row>
    <row r="54" spans="2:11" ht="60" customHeight="1" x14ac:dyDescent="0.2">
      <c r="B54" s="281"/>
      <c r="C54" s="282"/>
      <c r="D54" s="282"/>
      <c r="E54" s="283"/>
      <c r="F54" s="12"/>
      <c r="G54" s="12"/>
      <c r="H54" s="12"/>
      <c r="I54" s="12"/>
      <c r="J54" s="12"/>
      <c r="K54" s="12"/>
    </row>
    <row r="55" spans="2:11" ht="24" customHeight="1" x14ac:dyDescent="0.2">
      <c r="B55" s="281" t="s">
        <v>51</v>
      </c>
      <c r="C55" s="282"/>
      <c r="D55" s="282"/>
      <c r="E55" s="283"/>
      <c r="F55" s="12"/>
      <c r="G55" s="12"/>
      <c r="H55" s="12"/>
      <c r="I55" s="12"/>
      <c r="J55" s="12"/>
      <c r="K55" s="12"/>
    </row>
    <row r="56" spans="2:11" ht="60" customHeight="1" x14ac:dyDescent="0.2">
      <c r="B56" s="281"/>
      <c r="C56" s="282"/>
      <c r="D56" s="282"/>
      <c r="E56" s="283"/>
      <c r="F56" s="12"/>
      <c r="G56" s="12"/>
      <c r="H56" s="12"/>
      <c r="I56" s="12"/>
      <c r="J56" s="12"/>
      <c r="K56" s="12"/>
    </row>
    <row r="59" spans="2:11" x14ac:dyDescent="0.2">
      <c r="B59" s="79" t="s">
        <v>52</v>
      </c>
    </row>
  </sheetData>
  <mergeCells count="32">
    <mergeCell ref="B53:E53"/>
    <mergeCell ref="B54:E54"/>
    <mergeCell ref="B55:E55"/>
    <mergeCell ref="B56:E56"/>
    <mergeCell ref="B49:E49"/>
    <mergeCell ref="B50:E50"/>
    <mergeCell ref="B51:E51"/>
    <mergeCell ref="B52:E52"/>
    <mergeCell ref="B1:E1"/>
    <mergeCell ref="B2:E2"/>
    <mergeCell ref="B3:E3"/>
    <mergeCell ref="B35:E35"/>
    <mergeCell ref="B30:E30"/>
    <mergeCell ref="B31:E31"/>
    <mergeCell ref="B29:E29"/>
    <mergeCell ref="B33:E33"/>
    <mergeCell ref="B28:E28"/>
    <mergeCell ref="B32:E32"/>
    <mergeCell ref="B34:E34"/>
    <mergeCell ref="B47:E47"/>
    <mergeCell ref="B48:E48"/>
    <mergeCell ref="G44:I44"/>
    <mergeCell ref="B39:E39"/>
    <mergeCell ref="B36:E36"/>
    <mergeCell ref="B37:E37"/>
    <mergeCell ref="B38:E38"/>
    <mergeCell ref="B40:E40"/>
    <mergeCell ref="B42:E42"/>
    <mergeCell ref="B44:E44"/>
    <mergeCell ref="B45:E45"/>
    <mergeCell ref="B46:E46"/>
    <mergeCell ref="B41:E41"/>
  </mergeCells>
  <dataValidations count="2">
    <dataValidation type="whole" errorStyle="warning" operator="equal" allowBlank="1" showInputMessage="1" showErrorMessage="1" errorTitle="Start/End Balance" error="End Balance of Prior Reporting Period should be Starting Balance of Current Reporting Period" sqref="D6:D7" xr:uid="{CB60D137-EAF7-4D1F-95C5-3FE93CE040AB}">
      <formula1>C25</formula1>
    </dataValidation>
    <dataValidation errorStyle="warning" allowBlank="1" showInputMessage="1" errorTitle="Missing Information" error="Please complete the Forecast" promptTitle="Forecast" prompt="Please fill out forecast information" sqref="E9:E10 E15:E16 E18" xr:uid="{BEDFF139-D123-4C85-80FB-95BC9F8A97DF}"/>
  </dataValidations>
  <printOptions headings="1"/>
  <pageMargins left="0.27" right="0.26" top="1" bottom="1" header="0.5" footer="0.5"/>
  <pageSetup scale="55" orientation="landscape" r:id="rId1"/>
  <headerFooter alignWithMargins="0">
    <oddHeader>&amp;CIndividual IOU (Table 1) -SOMAH Program IOU Semi-Annual Administrative Expense Report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365D6-3F00-4B6F-A16D-B496FDC89208}">
  <dimension ref="B1:M59"/>
  <sheetViews>
    <sheetView zoomScale="60" zoomScaleNormal="60" workbookViewId="0">
      <pane xSplit="2" ySplit="7" topLeftCell="C11" activePane="bottomRight" state="frozen"/>
      <selection pane="topRight" activeCell="C1" sqref="C1"/>
      <selection pane="bottomLeft" activeCell="A8" sqref="A8"/>
      <selection pane="bottomRight" activeCell="H15" sqref="H15"/>
    </sheetView>
  </sheetViews>
  <sheetFormatPr defaultColWidth="9.140625" defaultRowHeight="12.75" x14ac:dyDescent="0.2"/>
  <cols>
    <col min="1" max="1" width="2.42578125" customWidth="1"/>
    <col min="2" max="2" width="79.42578125" style="8" customWidth="1"/>
    <col min="3" max="4" width="31.5703125" customWidth="1"/>
    <col min="5" max="5" width="27.85546875" customWidth="1"/>
    <col min="6" max="6" width="15" customWidth="1"/>
    <col min="7" max="12" width="9.42578125" customWidth="1"/>
  </cols>
  <sheetData>
    <row r="1" spans="2:11" ht="18" x14ac:dyDescent="0.25">
      <c r="B1" s="297" t="s">
        <v>0</v>
      </c>
      <c r="C1" s="298"/>
      <c r="D1" s="298"/>
      <c r="E1" s="299"/>
    </row>
    <row r="2" spans="2:11" ht="18" x14ac:dyDescent="0.25">
      <c r="B2" s="300" t="s">
        <v>53</v>
      </c>
      <c r="C2" s="301"/>
      <c r="D2" s="302"/>
      <c r="E2" s="303"/>
    </row>
    <row r="3" spans="2:11" ht="18.75" thickBot="1" x14ac:dyDescent="0.3">
      <c r="B3" s="304" t="s">
        <v>54</v>
      </c>
      <c r="C3" s="305"/>
      <c r="D3" s="305"/>
      <c r="E3" s="306"/>
    </row>
    <row r="4" spans="2:11" ht="37.35" customHeight="1" x14ac:dyDescent="0.2">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177">
        <v>249427324</v>
      </c>
      <c r="D6" s="177">
        <f>C25</f>
        <v>268301701.27000001</v>
      </c>
      <c r="E6" s="178"/>
      <c r="F6" s="12"/>
      <c r="G6" s="12"/>
      <c r="H6" s="12"/>
      <c r="I6" s="12"/>
      <c r="J6" s="12"/>
      <c r="K6" s="12"/>
    </row>
    <row r="7" spans="2:11" ht="37.35" customHeight="1" x14ac:dyDescent="0.25">
      <c r="B7" s="20" t="s">
        <v>8</v>
      </c>
      <c r="C7" s="179">
        <v>2905875</v>
      </c>
      <c r="D7" s="179">
        <f>C7</f>
        <v>2905875</v>
      </c>
      <c r="E7" s="180"/>
      <c r="F7" s="169"/>
      <c r="G7" s="12"/>
      <c r="H7" s="12"/>
      <c r="I7" s="12"/>
      <c r="J7" s="12"/>
      <c r="K7" s="12"/>
    </row>
    <row r="8" spans="2:11" ht="26.85" customHeight="1" thickBot="1" x14ac:dyDescent="0.3">
      <c r="B8" s="24" t="s">
        <v>9</v>
      </c>
      <c r="C8" s="181"/>
      <c r="D8" s="181"/>
      <c r="E8" s="182"/>
      <c r="F8" s="12"/>
      <c r="G8" s="12"/>
      <c r="H8" s="12"/>
      <c r="I8" s="12"/>
      <c r="J8" s="12"/>
      <c r="K8" s="12"/>
    </row>
    <row r="9" spans="2:11" ht="37.35" customHeight="1" x14ac:dyDescent="0.2">
      <c r="B9" s="27" t="s">
        <v>10</v>
      </c>
      <c r="C9" s="183">
        <f>39757378.84/2</f>
        <v>19878689.420000002</v>
      </c>
      <c r="D9" s="183">
        <v>8286080.8899999997</v>
      </c>
      <c r="E9" s="177">
        <f>9939344.71*2</f>
        <v>19878689.420000002</v>
      </c>
      <c r="F9" s="12"/>
      <c r="G9" s="12"/>
      <c r="H9" s="12"/>
      <c r="I9" s="12"/>
      <c r="J9" s="12"/>
      <c r="K9" s="12"/>
    </row>
    <row r="10" spans="2:11" ht="37.35" customHeight="1" x14ac:dyDescent="0.2">
      <c r="B10" s="66" t="s">
        <v>11</v>
      </c>
      <c r="C10" s="183">
        <f>39757378.84-11592608.53</f>
        <v>28164770.310000002</v>
      </c>
      <c r="D10" s="183">
        <f>46527856.6/2</f>
        <v>23263928.300000001</v>
      </c>
      <c r="E10" s="177">
        <f>D10</f>
        <v>23263928.300000001</v>
      </c>
      <c r="F10" s="12"/>
      <c r="G10" s="12"/>
      <c r="H10" s="12"/>
      <c r="I10" s="12"/>
      <c r="J10" s="12"/>
      <c r="K10" s="12"/>
    </row>
    <row r="11" spans="2:11" ht="37.35" customHeight="1" x14ac:dyDescent="0.25">
      <c r="B11" s="30" t="s">
        <v>12</v>
      </c>
      <c r="C11" s="179">
        <v>6929903</v>
      </c>
      <c r="D11" s="179">
        <v>7118647.4500000002</v>
      </c>
      <c r="E11" s="180"/>
      <c r="F11" s="12"/>
      <c r="G11" s="12"/>
      <c r="H11" s="12"/>
      <c r="I11" s="12"/>
      <c r="J11" s="12"/>
      <c r="K11" s="12"/>
    </row>
    <row r="12" spans="2:11" ht="37.35" customHeight="1" thickBot="1" x14ac:dyDescent="0.3">
      <c r="B12" s="31" t="s">
        <v>13</v>
      </c>
      <c r="C12" s="184">
        <v>0</v>
      </c>
      <c r="D12" s="184">
        <v>0</v>
      </c>
      <c r="E12" s="182"/>
      <c r="F12" s="12"/>
      <c r="G12" s="12"/>
      <c r="H12" s="12"/>
      <c r="I12" s="12"/>
      <c r="J12" s="12"/>
      <c r="K12" s="12"/>
    </row>
    <row r="13" spans="2:11" ht="37.35" customHeight="1" x14ac:dyDescent="0.25">
      <c r="B13" s="34" t="s">
        <v>14</v>
      </c>
      <c r="C13" s="185">
        <f>SUM(C9,C11,C12)</f>
        <v>26808592.420000002</v>
      </c>
      <c r="D13" s="185">
        <f>SUM(D9,D11,D12)</f>
        <v>15404728.34</v>
      </c>
      <c r="E13" s="178"/>
      <c r="F13" s="12"/>
      <c r="G13" s="12"/>
      <c r="H13" s="12"/>
      <c r="I13" s="12"/>
      <c r="J13" s="12"/>
      <c r="K13" s="12"/>
    </row>
    <row r="14" spans="2:11" ht="26.85" customHeight="1" thickBot="1" x14ac:dyDescent="0.3">
      <c r="B14" s="13" t="s">
        <v>15</v>
      </c>
      <c r="C14" s="186"/>
      <c r="D14" s="186"/>
      <c r="E14" s="182"/>
      <c r="F14" s="12"/>
      <c r="G14" s="12"/>
      <c r="H14" s="12"/>
      <c r="I14" s="12"/>
      <c r="J14" s="12"/>
      <c r="K14" s="12"/>
    </row>
    <row r="15" spans="2:11" ht="37.35" customHeight="1" x14ac:dyDescent="0.25">
      <c r="B15" s="16" t="s">
        <v>16</v>
      </c>
      <c r="C15" s="177">
        <v>0</v>
      </c>
      <c r="D15" s="177">
        <v>0</v>
      </c>
      <c r="E15" s="187">
        <v>0</v>
      </c>
      <c r="F15" s="12"/>
      <c r="G15" s="12"/>
      <c r="H15" s="12"/>
      <c r="I15" s="12"/>
      <c r="J15" s="12"/>
      <c r="K15" s="12"/>
    </row>
    <row r="16" spans="2:11" ht="37.35" customHeight="1" x14ac:dyDescent="0.2">
      <c r="B16" s="30" t="s">
        <v>17</v>
      </c>
      <c r="C16" s="179">
        <v>47215.46</v>
      </c>
      <c r="D16" s="179">
        <v>73360.100000000006</v>
      </c>
      <c r="E16" s="188">
        <v>87700.55</v>
      </c>
      <c r="F16" s="12"/>
      <c r="G16" s="12"/>
      <c r="H16" s="12"/>
      <c r="I16" s="12"/>
      <c r="J16" s="12"/>
      <c r="K16" s="12"/>
    </row>
    <row r="17" spans="2:13" ht="37.35" customHeight="1" thickBot="1" x14ac:dyDescent="0.25">
      <c r="B17" s="31" t="s">
        <v>18</v>
      </c>
      <c r="C17" s="184">
        <v>35514.69</v>
      </c>
      <c r="D17" s="184">
        <v>39130.449999999997</v>
      </c>
      <c r="E17" s="256">
        <v>125165.28</v>
      </c>
      <c r="F17" s="12"/>
      <c r="G17" s="12"/>
      <c r="H17" s="12"/>
      <c r="I17" s="12"/>
      <c r="J17" s="12"/>
      <c r="K17" s="12"/>
    </row>
    <row r="18" spans="2:13" ht="37.35" customHeight="1" x14ac:dyDescent="0.25">
      <c r="B18" s="41" t="s">
        <v>19</v>
      </c>
      <c r="C18" s="185">
        <f t="shared" ref="C18" si="0">SUM(C15:C17)</f>
        <v>82730.149999999994</v>
      </c>
      <c r="D18" s="280">
        <f t="shared" ref="D18:E18" si="1">SUM(D15:D17)</f>
        <v>112490.55</v>
      </c>
      <c r="E18" s="185">
        <f t="shared" si="1"/>
        <v>212865.83000000002</v>
      </c>
      <c r="F18" s="12"/>
      <c r="G18" s="12"/>
      <c r="H18" s="12"/>
      <c r="I18" s="12"/>
      <c r="J18" s="12"/>
      <c r="K18" s="12"/>
    </row>
    <row r="19" spans="2:13" ht="26.85" customHeight="1" thickBot="1" x14ac:dyDescent="0.25">
      <c r="B19" s="13" t="s">
        <v>20</v>
      </c>
      <c r="C19" s="186"/>
      <c r="D19" s="186"/>
      <c r="E19" s="186"/>
      <c r="F19" s="12"/>
      <c r="G19" s="12"/>
      <c r="H19" s="12"/>
      <c r="I19" s="12"/>
      <c r="J19" s="12"/>
      <c r="K19" s="12"/>
    </row>
    <row r="20" spans="2:13" ht="37.35" customHeight="1" x14ac:dyDescent="0.2">
      <c r="B20" s="43" t="s">
        <v>21</v>
      </c>
      <c r="C20" s="189">
        <v>0</v>
      </c>
      <c r="D20" s="189">
        <v>138418.81</v>
      </c>
      <c r="E20" s="190"/>
      <c r="F20" s="12"/>
      <c r="G20" s="245"/>
      <c r="H20" s="245"/>
      <c r="I20" s="245"/>
      <c r="J20" s="245"/>
      <c r="K20" s="245"/>
    </row>
    <row r="21" spans="2:13" ht="26.85" customHeight="1" thickBot="1" x14ac:dyDescent="0.25">
      <c r="B21" s="45" t="s">
        <v>22</v>
      </c>
      <c r="C21" s="181"/>
      <c r="D21" s="181"/>
      <c r="E21" s="181"/>
      <c r="F21" s="12"/>
      <c r="G21" s="12"/>
      <c r="H21" s="12"/>
      <c r="I21" s="12"/>
      <c r="J21" s="12"/>
      <c r="K21" s="12"/>
    </row>
    <row r="22" spans="2:13" ht="37.35" customHeight="1" x14ac:dyDescent="0.2">
      <c r="B22" s="43" t="s">
        <v>23</v>
      </c>
      <c r="C22" s="191">
        <v>5726518</v>
      </c>
      <c r="D22" s="191">
        <v>14612470.449999999</v>
      </c>
      <c r="E22" s="190"/>
      <c r="F22" s="12"/>
      <c r="G22" s="12"/>
      <c r="H22" s="12"/>
      <c r="I22" s="12"/>
      <c r="J22" s="12"/>
      <c r="K22" s="12"/>
    </row>
    <row r="23" spans="2:13" ht="37.35" customHeight="1" x14ac:dyDescent="0.2">
      <c r="B23" s="48" t="s">
        <v>24</v>
      </c>
      <c r="C23" s="192">
        <v>2124967</v>
      </c>
      <c r="D23" s="192">
        <v>2038900.32</v>
      </c>
      <c r="E23" s="193"/>
      <c r="F23" s="12"/>
      <c r="G23" s="12"/>
      <c r="H23" s="12"/>
      <c r="I23" s="12"/>
      <c r="J23" s="12"/>
      <c r="K23" s="12"/>
    </row>
    <row r="24" spans="2:13" ht="26.85" customHeight="1" thickBot="1" x14ac:dyDescent="0.3">
      <c r="B24" s="13" t="s">
        <v>25</v>
      </c>
      <c r="C24" s="194"/>
      <c r="D24" s="194"/>
      <c r="E24" s="194"/>
      <c r="F24" s="12"/>
      <c r="G24" s="12"/>
      <c r="H24" s="12"/>
      <c r="I24" s="12"/>
      <c r="J24" s="12"/>
      <c r="K24" s="12"/>
    </row>
    <row r="25" spans="2:13" ht="37.35" customHeight="1" x14ac:dyDescent="0.25">
      <c r="B25" s="52" t="s">
        <v>26</v>
      </c>
      <c r="C25" s="195">
        <f>C6+C13-SUM(C18+C20+C22+C23)</f>
        <v>268301701.27000001</v>
      </c>
      <c r="D25" s="195">
        <f>D6+D13-SUM(D18+D20+D22+D23)</f>
        <v>266804149.48000002</v>
      </c>
      <c r="E25" s="196"/>
      <c r="F25" s="12"/>
      <c r="G25" s="12"/>
      <c r="H25" s="12"/>
      <c r="I25" s="12"/>
      <c r="J25" s="12"/>
      <c r="K25" s="12"/>
    </row>
    <row r="26" spans="2:13" ht="37.35" customHeight="1" thickBot="1" x14ac:dyDescent="0.3">
      <c r="B26" s="54" t="s">
        <v>27</v>
      </c>
      <c r="C26" s="272">
        <f>C7-C20</f>
        <v>2905875</v>
      </c>
      <c r="D26" s="197">
        <f>D7-D20</f>
        <v>2767456.19</v>
      </c>
      <c r="E26" s="198"/>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5" customHeight="1" thickBot="1" x14ac:dyDescent="0.3">
      <c r="B28" s="308" t="s">
        <v>28</v>
      </c>
      <c r="C28" s="309"/>
      <c r="D28" s="309"/>
      <c r="E28" s="309"/>
      <c r="F28" s="59" t="s">
        <v>29</v>
      </c>
      <c r="G28" s="12"/>
      <c r="H28" s="12"/>
      <c r="I28" s="12"/>
      <c r="J28" s="12"/>
      <c r="K28" s="12"/>
    </row>
    <row r="29" spans="2:13" s="9" customFormat="1" ht="48.6" customHeight="1" x14ac:dyDescent="0.2">
      <c r="B29" s="307" t="s">
        <v>30</v>
      </c>
      <c r="C29" s="307"/>
      <c r="D29" s="307"/>
      <c r="E29" s="307"/>
      <c r="F29" s="60"/>
      <c r="G29" s="12"/>
      <c r="H29" s="12"/>
      <c r="I29" s="12"/>
      <c r="J29" s="12"/>
      <c r="K29" s="12"/>
    </row>
    <row r="30" spans="2:13" s="9" customFormat="1" ht="56.1" customHeight="1" x14ac:dyDescent="0.2">
      <c r="B30" s="290" t="s">
        <v>31</v>
      </c>
      <c r="C30" s="290"/>
      <c r="D30" s="290"/>
      <c r="E30" s="290"/>
      <c r="F30" s="61"/>
      <c r="G30" s="12"/>
      <c r="H30" s="12"/>
      <c r="I30" s="12"/>
      <c r="J30" s="65"/>
      <c r="K30" s="65"/>
      <c r="L30" s="65"/>
      <c r="M30" s="65"/>
    </row>
    <row r="31" spans="2:13" s="9" customFormat="1" ht="48.6" customHeight="1" x14ac:dyDescent="0.2">
      <c r="B31" s="289" t="s">
        <v>32</v>
      </c>
      <c r="C31" s="289"/>
      <c r="D31" s="289"/>
      <c r="E31" s="289"/>
      <c r="F31" s="62" t="s">
        <v>33</v>
      </c>
      <c r="G31" s="12"/>
      <c r="H31" s="12"/>
      <c r="I31" s="12"/>
      <c r="J31" s="12"/>
      <c r="K31" s="12"/>
    </row>
    <row r="32" spans="2:13" s="9" customFormat="1" ht="90.75" customHeight="1" x14ac:dyDescent="0.2">
      <c r="B32" s="289" t="s">
        <v>34</v>
      </c>
      <c r="C32" s="289"/>
      <c r="D32" s="289"/>
      <c r="E32" s="289"/>
      <c r="F32" s="62" t="s">
        <v>33</v>
      </c>
      <c r="G32" s="12"/>
      <c r="H32" s="12"/>
      <c r="I32" s="12"/>
      <c r="J32" s="12"/>
      <c r="K32" s="12"/>
    </row>
    <row r="33" spans="2:11" s="9" customFormat="1" ht="48.6" customHeight="1" x14ac:dyDescent="0.2">
      <c r="B33" s="289" t="s">
        <v>35</v>
      </c>
      <c r="C33" s="289"/>
      <c r="D33" s="289"/>
      <c r="E33" s="289"/>
      <c r="F33" s="61"/>
      <c r="G33" s="12"/>
      <c r="H33" s="12"/>
      <c r="I33" s="12"/>
      <c r="J33" s="12"/>
      <c r="K33" s="12"/>
    </row>
    <row r="34" spans="2:11" s="9" customFormat="1" ht="77.099999999999994" customHeight="1" x14ac:dyDescent="0.2">
      <c r="B34" s="288" t="s">
        <v>36</v>
      </c>
      <c r="C34" s="288"/>
      <c r="D34" s="288"/>
      <c r="E34" s="288"/>
      <c r="F34" s="62" t="s">
        <v>33</v>
      </c>
      <c r="G34" s="12"/>
      <c r="H34" s="12"/>
      <c r="I34" s="12"/>
      <c r="J34" s="12"/>
      <c r="K34" s="12"/>
    </row>
    <row r="35" spans="2:11" s="9" customFormat="1" ht="48.6" customHeight="1" x14ac:dyDescent="0.2">
      <c r="B35" s="289" t="s">
        <v>37</v>
      </c>
      <c r="C35" s="289"/>
      <c r="D35" s="289"/>
      <c r="E35" s="289"/>
      <c r="F35" s="61"/>
      <c r="G35" s="12"/>
      <c r="H35" s="12"/>
      <c r="I35" s="12"/>
      <c r="J35" s="12"/>
      <c r="K35" s="12"/>
    </row>
    <row r="36" spans="2:11" s="9" customFormat="1" ht="48.6" customHeight="1" x14ac:dyDescent="0.2">
      <c r="B36" s="289" t="s">
        <v>38</v>
      </c>
      <c r="C36" s="289"/>
      <c r="D36" s="289"/>
      <c r="E36" s="289"/>
      <c r="F36" s="61"/>
      <c r="G36" s="12"/>
      <c r="H36" s="12"/>
      <c r="I36" s="12"/>
      <c r="J36" s="12"/>
      <c r="K36" s="12"/>
    </row>
    <row r="37" spans="2:11" s="9" customFormat="1" ht="48.6" customHeight="1" x14ac:dyDescent="0.2">
      <c r="B37" s="289" t="s">
        <v>39</v>
      </c>
      <c r="C37" s="289"/>
      <c r="D37" s="289"/>
      <c r="E37" s="289"/>
      <c r="F37" s="61"/>
      <c r="G37" s="12"/>
      <c r="H37" s="12"/>
      <c r="I37" s="12"/>
      <c r="J37" s="12"/>
      <c r="K37" s="12"/>
    </row>
    <row r="38" spans="2:11" s="9" customFormat="1" ht="48.6" customHeight="1" x14ac:dyDescent="0.2">
      <c r="B38" s="290" t="s">
        <v>40</v>
      </c>
      <c r="C38" s="290"/>
      <c r="D38" s="290"/>
      <c r="E38" s="290"/>
      <c r="F38" s="62" t="s">
        <v>33</v>
      </c>
      <c r="G38" s="12"/>
      <c r="H38" s="12"/>
      <c r="I38" s="12"/>
      <c r="J38" s="12"/>
      <c r="K38" s="12"/>
    </row>
    <row r="39" spans="2:11" s="9" customFormat="1" ht="48.6" customHeight="1" x14ac:dyDescent="0.2">
      <c r="B39" s="288" t="s">
        <v>41</v>
      </c>
      <c r="C39" s="288"/>
      <c r="D39" s="288"/>
      <c r="E39" s="288"/>
      <c r="F39" s="62"/>
      <c r="G39" s="12"/>
      <c r="H39" s="12"/>
      <c r="I39" s="12"/>
      <c r="J39" s="12"/>
      <c r="K39" s="12"/>
    </row>
    <row r="40" spans="2:11" s="9" customFormat="1" ht="48.6" customHeight="1" x14ac:dyDescent="0.2">
      <c r="B40" s="288" t="s">
        <v>42</v>
      </c>
      <c r="C40" s="288"/>
      <c r="D40" s="288"/>
      <c r="E40" s="288"/>
      <c r="F40" s="62"/>
      <c r="G40" s="12"/>
      <c r="H40" s="12"/>
      <c r="I40" s="12"/>
      <c r="J40" s="12"/>
      <c r="K40" s="12"/>
    </row>
    <row r="41" spans="2:11" s="9" customFormat="1" ht="48.6" customHeight="1" x14ac:dyDescent="0.2">
      <c r="B41" s="288" t="s">
        <v>43</v>
      </c>
      <c r="C41" s="288"/>
      <c r="D41" s="288"/>
      <c r="E41" s="288"/>
      <c r="F41" s="62" t="s">
        <v>33</v>
      </c>
      <c r="G41" s="12"/>
      <c r="H41" s="12"/>
      <c r="I41" s="12"/>
      <c r="J41" s="12"/>
      <c r="K41" s="12"/>
    </row>
    <row r="42" spans="2:11" s="9" customFormat="1" ht="48.6" customHeight="1" x14ac:dyDescent="0.2">
      <c r="B42" s="288" t="s">
        <v>44</v>
      </c>
      <c r="C42" s="288"/>
      <c r="D42" s="288"/>
      <c r="E42" s="288"/>
      <c r="F42" s="62" t="s">
        <v>33</v>
      </c>
      <c r="G42" s="12"/>
      <c r="H42" s="12"/>
      <c r="I42" s="12"/>
      <c r="J42" s="12"/>
      <c r="K42" s="12"/>
    </row>
    <row r="43" spans="2:11" s="9" customFormat="1" ht="41.1" customHeight="1" thickBot="1" x14ac:dyDescent="0.25">
      <c r="B43" s="63"/>
      <c r="C43" s="12"/>
      <c r="D43" s="12"/>
      <c r="E43" s="12"/>
      <c r="F43" s="12"/>
      <c r="G43" s="12"/>
      <c r="H43" s="12"/>
      <c r="I43" s="12"/>
      <c r="J43" s="12"/>
      <c r="K43" s="12"/>
    </row>
    <row r="44" spans="2:11" s="9" customFormat="1" ht="26.85" customHeight="1" thickBot="1" x14ac:dyDescent="0.25">
      <c r="B44" s="291" t="s">
        <v>45</v>
      </c>
      <c r="C44" s="292"/>
      <c r="D44" s="292"/>
      <c r="E44" s="293"/>
      <c r="F44" s="12"/>
      <c r="G44" s="287"/>
      <c r="H44" s="287"/>
      <c r="I44" s="287"/>
      <c r="J44" s="12"/>
      <c r="K44" s="12"/>
    </row>
    <row r="45" spans="2:11" s="9" customFormat="1" ht="26.85" customHeight="1" x14ac:dyDescent="0.2">
      <c r="B45" s="294" t="s">
        <v>46</v>
      </c>
      <c r="C45" s="295"/>
      <c r="D45" s="295"/>
      <c r="E45" s="296"/>
      <c r="F45" s="12"/>
      <c r="G45" s="12"/>
      <c r="H45" s="12"/>
      <c r="I45" s="12"/>
      <c r="J45" s="12"/>
      <c r="K45" s="12"/>
    </row>
    <row r="46" spans="2:11" s="9" customFormat="1" ht="60" customHeight="1" x14ac:dyDescent="0.2">
      <c r="B46" s="310" t="s">
        <v>55</v>
      </c>
      <c r="C46" s="311"/>
      <c r="D46" s="311"/>
      <c r="E46" s="312"/>
      <c r="F46" s="12"/>
      <c r="G46" s="12"/>
      <c r="H46" s="12"/>
      <c r="I46" s="12"/>
      <c r="J46" s="12"/>
      <c r="K46" s="12"/>
    </row>
    <row r="47" spans="2:11" s="9" customFormat="1" ht="26.85" customHeight="1" x14ac:dyDescent="0.2">
      <c r="B47" s="281" t="s">
        <v>47</v>
      </c>
      <c r="C47" s="282"/>
      <c r="D47" s="282"/>
      <c r="E47" s="283"/>
      <c r="F47" s="12"/>
      <c r="G47" s="12"/>
      <c r="H47" s="12"/>
      <c r="I47" s="12"/>
      <c r="J47" s="12"/>
      <c r="K47" s="12"/>
    </row>
    <row r="48" spans="2:11" s="9" customFormat="1" ht="60" customHeight="1" x14ac:dyDescent="0.2">
      <c r="B48" s="310" t="s">
        <v>56</v>
      </c>
      <c r="C48" s="311"/>
      <c r="D48" s="311"/>
      <c r="E48" s="312"/>
      <c r="F48" s="12"/>
      <c r="G48" s="12"/>
      <c r="H48" s="12"/>
      <c r="I48" s="12"/>
      <c r="J48" s="12"/>
      <c r="K48" s="12"/>
    </row>
    <row r="49" spans="2:11" s="9" customFormat="1" ht="26.1" customHeight="1" x14ac:dyDescent="0.2">
      <c r="B49" s="281" t="s">
        <v>48</v>
      </c>
      <c r="C49" s="282"/>
      <c r="D49" s="282"/>
      <c r="E49" s="283"/>
      <c r="F49" s="12"/>
      <c r="G49" s="12"/>
      <c r="H49" s="12"/>
      <c r="I49" s="12"/>
      <c r="J49" s="12"/>
      <c r="K49" s="12"/>
    </row>
    <row r="50" spans="2:11" s="9" customFormat="1" ht="60" customHeight="1" x14ac:dyDescent="0.2">
      <c r="B50" s="313" t="s">
        <v>57</v>
      </c>
      <c r="C50" s="314"/>
      <c r="D50" s="314"/>
      <c r="E50" s="315"/>
      <c r="F50" s="12"/>
      <c r="G50" s="12"/>
      <c r="H50" s="12"/>
      <c r="I50" s="12"/>
      <c r="J50" s="12"/>
      <c r="K50" s="12"/>
    </row>
    <row r="51" spans="2:11" ht="23.85" customHeight="1" x14ac:dyDescent="0.2">
      <c r="B51" s="281" t="s">
        <v>49</v>
      </c>
      <c r="C51" s="282"/>
      <c r="D51" s="282"/>
      <c r="E51" s="283"/>
      <c r="F51" s="12"/>
      <c r="G51" s="12"/>
      <c r="H51" s="12"/>
      <c r="I51" s="12"/>
      <c r="J51" s="12"/>
      <c r="K51" s="12"/>
    </row>
    <row r="52" spans="2:11" ht="60" customHeight="1" x14ac:dyDescent="0.2">
      <c r="B52" s="316" t="s">
        <v>58</v>
      </c>
      <c r="C52" s="317"/>
      <c r="D52" s="317"/>
      <c r="E52" s="318"/>
      <c r="F52" s="12"/>
      <c r="G52" s="12"/>
      <c r="H52" s="12"/>
      <c r="I52" s="12"/>
      <c r="J52" s="12"/>
      <c r="K52" s="12"/>
    </row>
    <row r="53" spans="2:11" ht="27" customHeight="1" x14ac:dyDescent="0.2">
      <c r="B53" s="281" t="s">
        <v>50</v>
      </c>
      <c r="C53" s="282"/>
      <c r="D53" s="282"/>
      <c r="E53" s="283"/>
      <c r="F53" s="12"/>
      <c r="G53" s="12"/>
      <c r="H53" s="12"/>
      <c r="I53" s="12"/>
      <c r="J53" s="12"/>
      <c r="K53" s="12"/>
    </row>
    <row r="54" spans="2:11" ht="60" customHeight="1" x14ac:dyDescent="0.2">
      <c r="B54" s="281" t="s">
        <v>59</v>
      </c>
      <c r="C54" s="282"/>
      <c r="D54" s="282"/>
      <c r="E54" s="283"/>
      <c r="F54" s="12"/>
      <c r="G54" s="12"/>
      <c r="H54" s="12"/>
      <c r="I54" s="12"/>
      <c r="J54" s="12"/>
      <c r="K54" s="12"/>
    </row>
    <row r="55" spans="2:11" ht="24" customHeight="1" x14ac:dyDescent="0.2">
      <c r="B55" s="281" t="s">
        <v>51</v>
      </c>
      <c r="C55" s="282"/>
      <c r="D55" s="282"/>
      <c r="E55" s="283"/>
      <c r="F55" s="12"/>
      <c r="G55" s="12"/>
      <c r="H55" s="12"/>
      <c r="I55" s="12"/>
      <c r="J55" s="12"/>
      <c r="K55" s="12"/>
    </row>
    <row r="56" spans="2:11" ht="60" customHeight="1" x14ac:dyDescent="0.2">
      <c r="B56" s="281" t="s">
        <v>59</v>
      </c>
      <c r="C56" s="282"/>
      <c r="D56" s="282"/>
      <c r="E56" s="283"/>
      <c r="F56" s="12"/>
      <c r="G56" s="12"/>
      <c r="H56" s="12"/>
      <c r="I56" s="12"/>
      <c r="J56" s="12"/>
      <c r="K56" s="12"/>
    </row>
    <row r="59" spans="2:11" x14ac:dyDescent="0.2">
      <c r="B59" s="79" t="s">
        <v>52</v>
      </c>
    </row>
  </sheetData>
  <mergeCells count="32">
    <mergeCell ref="B54:E54"/>
    <mergeCell ref="B55:E55"/>
    <mergeCell ref="B56:E56"/>
    <mergeCell ref="B52:E52"/>
    <mergeCell ref="B53:E53"/>
    <mergeCell ref="B49:E49"/>
    <mergeCell ref="B50:E50"/>
    <mergeCell ref="B51:E51"/>
    <mergeCell ref="B42:E42"/>
    <mergeCell ref="B44:E44"/>
    <mergeCell ref="B48:E48"/>
    <mergeCell ref="G44:I44"/>
    <mergeCell ref="B45:E45"/>
    <mergeCell ref="B36:E36"/>
    <mergeCell ref="B37:E37"/>
    <mergeCell ref="B38:E38"/>
    <mergeCell ref="B39:E39"/>
    <mergeCell ref="B40:E40"/>
    <mergeCell ref="B41:E41"/>
    <mergeCell ref="B1:E1"/>
    <mergeCell ref="B46:E46"/>
    <mergeCell ref="B47:E47"/>
    <mergeCell ref="B28:E28"/>
    <mergeCell ref="B29:E29"/>
    <mergeCell ref="B33:E33"/>
    <mergeCell ref="B34:E34"/>
    <mergeCell ref="B2:E2"/>
    <mergeCell ref="B3:E3"/>
    <mergeCell ref="B30:E30"/>
    <mergeCell ref="B31:E31"/>
    <mergeCell ref="B32:E32"/>
    <mergeCell ref="B35:E35"/>
  </mergeCells>
  <dataValidations count="2">
    <dataValidation errorStyle="warning" allowBlank="1" showInputMessage="1" errorTitle="Missing Information" error="Please complete the Forecast" promptTitle="Forecast" prompt="Please fill out forecast information" sqref="E9:E10 E15:E16" xr:uid="{1B736353-D4C1-4BEB-A2F2-099F61ECE9F7}"/>
    <dataValidation type="whole" errorStyle="warning" operator="equal" allowBlank="1" showInputMessage="1" showErrorMessage="1" errorTitle="Start/End Balance" error="End Balance of Prior Reporting Period should be Starting Balance of Current Reporting Period" sqref="C6:D7" xr:uid="{F83076E6-E387-4745-8541-BE27C2EF920E}">
      <formula1>B25</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BAA0-C4E9-4878-B88B-390DDFF81432}">
  <dimension ref="B1:M59"/>
  <sheetViews>
    <sheetView zoomScale="70" zoomScaleNormal="70" workbookViewId="0">
      <pane xSplit="2" ySplit="7" topLeftCell="C8" activePane="bottomRight" state="frozen"/>
      <selection pane="topRight" activeCell="C1" sqref="C1"/>
      <selection pane="bottomLeft" activeCell="A8" sqref="A8"/>
      <selection pane="bottomRight" activeCell="C8" sqref="C8"/>
    </sheetView>
  </sheetViews>
  <sheetFormatPr defaultColWidth="9.140625" defaultRowHeight="12.75" x14ac:dyDescent="0.2"/>
  <cols>
    <col min="1" max="1" width="4.140625" customWidth="1"/>
    <col min="2" max="2" width="79.42578125" style="8" customWidth="1"/>
    <col min="3" max="4" width="31.5703125" customWidth="1"/>
    <col min="5" max="5" width="27.85546875" customWidth="1"/>
    <col min="6" max="6" width="15" customWidth="1"/>
    <col min="7" max="7" width="17.5703125" style="219" bestFit="1" customWidth="1"/>
    <col min="8" max="8" width="12.5703125" style="219" customWidth="1"/>
    <col min="9" max="9" width="12.5703125" style="220" customWidth="1"/>
    <col min="10" max="10" width="15.42578125" style="219" bestFit="1" customWidth="1"/>
    <col min="11" max="11" width="14.42578125" style="219" bestFit="1" customWidth="1"/>
    <col min="12" max="13" width="12.5703125" style="220" customWidth="1"/>
    <col min="14" max="15" width="12.5703125" customWidth="1"/>
  </cols>
  <sheetData>
    <row r="1" spans="2:11" ht="18" x14ac:dyDescent="0.25">
      <c r="B1" s="297" t="s">
        <v>0</v>
      </c>
      <c r="C1" s="298"/>
      <c r="D1" s="298"/>
      <c r="E1" s="299"/>
    </row>
    <row r="2" spans="2:11" ht="18" x14ac:dyDescent="0.25">
      <c r="B2" s="300" t="s">
        <v>60</v>
      </c>
      <c r="C2" s="301"/>
      <c r="D2" s="302"/>
      <c r="E2" s="303"/>
    </row>
    <row r="3" spans="2:11" ht="18.75" thickBot="1" x14ac:dyDescent="0.3">
      <c r="B3" s="304" t="s">
        <v>54</v>
      </c>
      <c r="C3" s="305"/>
      <c r="D3" s="305"/>
      <c r="E3" s="306"/>
    </row>
    <row r="4" spans="2:11" ht="37.35" customHeight="1" x14ac:dyDescent="0.2">
      <c r="B4" s="10"/>
      <c r="C4" s="11" t="s">
        <v>3</v>
      </c>
      <c r="D4" s="11" t="s">
        <v>4</v>
      </c>
      <c r="E4" s="11" t="s">
        <v>5</v>
      </c>
      <c r="F4" s="12"/>
      <c r="G4" s="275"/>
      <c r="H4" s="275"/>
      <c r="I4" s="222"/>
      <c r="J4" s="275"/>
      <c r="K4" s="276"/>
    </row>
    <row r="5" spans="2:11" ht="26.85" customHeight="1" thickBot="1" x14ac:dyDescent="0.3">
      <c r="B5" s="13" t="s">
        <v>6</v>
      </c>
      <c r="C5" s="14"/>
      <c r="D5" s="15"/>
      <c r="E5" s="14"/>
      <c r="F5" s="12"/>
      <c r="G5" s="275"/>
      <c r="H5" s="275"/>
      <c r="I5" s="222"/>
      <c r="J5" s="275"/>
      <c r="K5" s="276"/>
    </row>
    <row r="6" spans="2:11" ht="37.35" customHeight="1" x14ac:dyDescent="0.25">
      <c r="B6" s="16" t="s">
        <v>7</v>
      </c>
      <c r="C6" s="18">
        <v>325272913.76999998</v>
      </c>
      <c r="D6" s="18">
        <f>C25</f>
        <v>329387216.94</v>
      </c>
      <c r="E6" s="19"/>
      <c r="F6" s="243"/>
      <c r="G6" s="275"/>
      <c r="H6" s="275"/>
      <c r="I6" s="222"/>
      <c r="J6" s="275"/>
      <c r="K6" s="276"/>
    </row>
    <row r="7" spans="2:11" ht="37.35" customHeight="1" x14ac:dyDescent="0.25">
      <c r="B7" s="20" t="s">
        <v>8</v>
      </c>
      <c r="C7" s="22">
        <v>3470924</v>
      </c>
      <c r="D7" s="22">
        <f>C26</f>
        <v>3250931.98</v>
      </c>
      <c r="E7" s="23"/>
      <c r="F7" s="243"/>
      <c r="G7" s="275"/>
      <c r="H7" s="275"/>
      <c r="I7" s="222"/>
      <c r="J7" s="275"/>
      <c r="K7" s="276"/>
    </row>
    <row r="8" spans="2:11" ht="26.85" customHeight="1" thickBot="1" x14ac:dyDescent="0.3">
      <c r="B8" s="24" t="s">
        <v>9</v>
      </c>
      <c r="C8" s="26"/>
      <c r="D8" s="26"/>
      <c r="E8" s="14"/>
      <c r="F8" s="12"/>
      <c r="G8" s="275"/>
      <c r="H8" s="275"/>
      <c r="I8" s="222"/>
      <c r="J8" s="275"/>
      <c r="K8" s="276"/>
    </row>
    <row r="9" spans="2:11" ht="37.35" customHeight="1" x14ac:dyDescent="0.2">
      <c r="B9" s="27" t="s">
        <v>10</v>
      </c>
      <c r="C9" s="155"/>
      <c r="D9" s="155">
        <f>46527856.09-18592218</f>
        <v>27935638.090000004</v>
      </c>
      <c r="E9" s="155"/>
      <c r="F9" s="12"/>
      <c r="G9" s="275"/>
      <c r="H9" s="275"/>
      <c r="I9" s="222"/>
      <c r="J9" s="275"/>
      <c r="K9" s="276"/>
    </row>
    <row r="10" spans="2:11" ht="37.35" customHeight="1" x14ac:dyDescent="0.2">
      <c r="B10" s="66" t="s">
        <v>11</v>
      </c>
      <c r="C10" s="155"/>
      <c r="D10" s="155">
        <v>46527856.090000004</v>
      </c>
      <c r="E10" s="155"/>
      <c r="F10" s="12"/>
      <c r="G10" s="275"/>
      <c r="H10" s="275"/>
      <c r="I10" s="222"/>
      <c r="J10" s="275"/>
      <c r="K10" s="276"/>
    </row>
    <row r="11" spans="2:11" ht="37.35" customHeight="1" x14ac:dyDescent="0.25">
      <c r="B11" s="30" t="s">
        <v>12</v>
      </c>
      <c r="C11" s="22">
        <v>8702156.4399999995</v>
      </c>
      <c r="D11" s="22">
        <v>9489854.8399999999</v>
      </c>
      <c r="E11" s="23"/>
      <c r="F11" s="243"/>
      <c r="G11" s="275"/>
      <c r="H11" s="275"/>
      <c r="I11" s="222"/>
      <c r="J11" s="275"/>
      <c r="K11" s="276"/>
    </row>
    <row r="12" spans="2:11" ht="37.35" customHeight="1" thickBot="1" x14ac:dyDescent="0.3">
      <c r="B12" s="31" t="s">
        <v>13</v>
      </c>
      <c r="C12" s="33"/>
      <c r="D12" s="33"/>
      <c r="E12" s="14"/>
      <c r="F12" s="12"/>
      <c r="G12" s="275"/>
      <c r="H12" s="275"/>
      <c r="I12" s="222"/>
      <c r="J12" s="275"/>
      <c r="K12" s="276"/>
    </row>
    <row r="13" spans="2:11" ht="37.35" customHeight="1" x14ac:dyDescent="0.25">
      <c r="B13" s="34" t="s">
        <v>14</v>
      </c>
      <c r="C13" s="157">
        <f>SUM(C9,C11,C12)</f>
        <v>8702156.4399999995</v>
      </c>
      <c r="D13" s="157">
        <f>SUM(D9,D11,D12)</f>
        <v>37425492.930000007</v>
      </c>
      <c r="E13" s="19"/>
      <c r="F13" s="243"/>
      <c r="G13" s="275"/>
      <c r="H13" s="275"/>
      <c r="I13" s="222"/>
      <c r="J13" s="275"/>
      <c r="K13" s="276"/>
    </row>
    <row r="14" spans="2:11" ht="26.85" customHeight="1" thickBot="1" x14ac:dyDescent="0.3">
      <c r="B14" s="13" t="s">
        <v>15</v>
      </c>
      <c r="C14" s="149"/>
      <c r="D14" s="149"/>
      <c r="E14" s="14"/>
      <c r="F14" s="12"/>
      <c r="G14" s="275"/>
      <c r="H14" s="275"/>
      <c r="I14" s="222"/>
      <c r="J14" s="275"/>
      <c r="K14" s="276"/>
    </row>
    <row r="15" spans="2:11" ht="37.35" customHeight="1" x14ac:dyDescent="0.2">
      <c r="B15" s="16" t="s">
        <v>16</v>
      </c>
      <c r="C15" s="156"/>
      <c r="D15" s="156"/>
      <c r="E15" s="156"/>
      <c r="F15" s="12"/>
      <c r="G15" s="275"/>
      <c r="H15" s="275"/>
      <c r="I15" s="222"/>
      <c r="J15" s="275"/>
      <c r="K15" s="276"/>
    </row>
    <row r="16" spans="2:11" ht="37.35" customHeight="1" x14ac:dyDescent="0.2">
      <c r="B16" s="30" t="s">
        <v>17</v>
      </c>
      <c r="C16" s="22">
        <v>141343.12999999998</v>
      </c>
      <c r="D16" s="22">
        <v>159014.96000000002</v>
      </c>
      <c r="E16" s="144">
        <v>160000</v>
      </c>
      <c r="F16" s="243"/>
      <c r="G16" s="275"/>
      <c r="H16" s="275"/>
      <c r="I16" s="222"/>
      <c r="J16" s="275"/>
      <c r="K16" s="276"/>
    </row>
    <row r="17" spans="2:13" ht="37.35" customHeight="1" thickBot="1" x14ac:dyDescent="0.25">
      <c r="B17" s="31" t="s">
        <v>18</v>
      </c>
      <c r="C17" s="33">
        <v>100904.54</v>
      </c>
      <c r="D17" s="33">
        <v>59372.49</v>
      </c>
      <c r="E17" s="144">
        <v>80000</v>
      </c>
      <c r="F17" s="243"/>
      <c r="G17" s="275"/>
      <c r="H17" s="275"/>
      <c r="I17" s="222"/>
      <c r="J17" s="275"/>
      <c r="K17" s="276"/>
    </row>
    <row r="18" spans="2:13" ht="37.35" customHeight="1" x14ac:dyDescent="0.25">
      <c r="B18" s="41" t="s">
        <v>19</v>
      </c>
      <c r="C18" s="157">
        <f t="shared" ref="C18" si="0">SUM(C15:C17)</f>
        <v>242247.66999999998</v>
      </c>
      <c r="D18" s="157">
        <f t="shared" ref="D18:E18" si="1">SUM(D15:D17)</f>
        <v>218387.45</v>
      </c>
      <c r="E18" s="157">
        <f t="shared" si="1"/>
        <v>240000</v>
      </c>
      <c r="F18" s="243"/>
      <c r="G18" s="275"/>
      <c r="H18" s="275"/>
      <c r="I18" s="222"/>
      <c r="J18" s="275"/>
      <c r="K18" s="276"/>
    </row>
    <row r="19" spans="2:13" ht="26.85" customHeight="1" thickBot="1" x14ac:dyDescent="0.25">
      <c r="B19" s="13" t="s">
        <v>20</v>
      </c>
      <c r="C19" s="149"/>
      <c r="D19" s="149"/>
      <c r="E19" s="15"/>
      <c r="F19" s="12"/>
      <c r="G19" s="275"/>
      <c r="H19" s="275"/>
      <c r="I19" s="222"/>
      <c r="J19" s="275"/>
      <c r="K19" s="276"/>
    </row>
    <row r="20" spans="2:13" ht="37.35" customHeight="1" x14ac:dyDescent="0.2">
      <c r="B20" s="43" t="s">
        <v>21</v>
      </c>
      <c r="C20" s="160">
        <v>242392.02</v>
      </c>
      <c r="D20" s="160">
        <v>0</v>
      </c>
      <c r="E20" s="44"/>
      <c r="F20" s="243"/>
      <c r="G20" s="277"/>
      <c r="H20" s="277"/>
      <c r="I20" s="223"/>
      <c r="J20" s="223"/>
      <c r="K20" s="278"/>
    </row>
    <row r="21" spans="2:13" ht="26.85" customHeight="1" thickBot="1" x14ac:dyDescent="0.25">
      <c r="B21" s="45" t="s">
        <v>22</v>
      </c>
      <c r="C21" s="26"/>
      <c r="D21" s="26"/>
      <c r="E21" s="25"/>
      <c r="F21" s="12"/>
      <c r="G21" s="275"/>
      <c r="H21" s="275"/>
      <c r="I21" s="222"/>
      <c r="J21" s="275"/>
      <c r="K21" s="276"/>
    </row>
    <row r="22" spans="2:13" ht="37.35" customHeight="1" x14ac:dyDescent="0.2">
      <c r="B22" s="43" t="s">
        <v>23</v>
      </c>
      <c r="C22" s="161">
        <v>2450844.2000000002</v>
      </c>
      <c r="D22" s="161">
        <v>6121546.6000000006</v>
      </c>
      <c r="E22" s="47"/>
      <c r="F22" s="243"/>
      <c r="G22" s="275"/>
      <c r="H22" s="275"/>
      <c r="I22" s="222"/>
      <c r="J22" s="275"/>
      <c r="K22" s="276"/>
    </row>
    <row r="23" spans="2:13" ht="37.35" customHeight="1" x14ac:dyDescent="0.2">
      <c r="B23" s="48" t="s">
        <v>24</v>
      </c>
      <c r="C23" s="162">
        <v>1652369.38</v>
      </c>
      <c r="D23" s="162">
        <v>2449352.19</v>
      </c>
      <c r="E23" s="50"/>
      <c r="F23" s="243"/>
      <c r="G23" s="275"/>
      <c r="H23" s="275"/>
      <c r="I23" s="222"/>
      <c r="J23" s="275"/>
      <c r="K23" s="276"/>
    </row>
    <row r="24" spans="2:13" ht="26.85" customHeight="1" thickBot="1" x14ac:dyDescent="0.3">
      <c r="B24" s="13" t="s">
        <v>25</v>
      </c>
      <c r="C24" s="150"/>
      <c r="D24" s="150"/>
      <c r="E24" s="51"/>
      <c r="F24" s="12"/>
      <c r="G24" s="275"/>
      <c r="H24" s="275"/>
      <c r="I24" s="222"/>
      <c r="J24" s="275"/>
      <c r="K24" s="276"/>
    </row>
    <row r="25" spans="2:13" ht="37.35" customHeight="1" x14ac:dyDescent="0.25">
      <c r="B25" s="52" t="s">
        <v>26</v>
      </c>
      <c r="C25" s="158">
        <f>C6+C13-SUM(C18+C20+C22+C23)</f>
        <v>329387216.94</v>
      </c>
      <c r="D25" s="158">
        <f>D6+D13-SUM(D18+D20+D22+D23)+2510.55</f>
        <v>358025934.18000001</v>
      </c>
      <c r="E25" s="53"/>
      <c r="F25" s="243"/>
      <c r="G25" s="275"/>
      <c r="H25" s="275"/>
      <c r="I25" s="222"/>
      <c r="J25" s="275"/>
      <c r="K25" s="276"/>
    </row>
    <row r="26" spans="2:13" ht="37.35" customHeight="1" thickBot="1" x14ac:dyDescent="0.3">
      <c r="B26" s="54" t="s">
        <v>27</v>
      </c>
      <c r="C26" s="159">
        <f>C7-C20+22400</f>
        <v>3250931.98</v>
      </c>
      <c r="D26" s="159">
        <f>D7-D20</f>
        <v>3250931.98</v>
      </c>
      <c r="E26" s="55"/>
      <c r="F26" s="243"/>
      <c r="G26" s="275"/>
      <c r="H26" s="275"/>
      <c r="I26" s="222"/>
      <c r="J26" s="275"/>
      <c r="K26" s="276"/>
    </row>
    <row r="27" spans="2:13" ht="30.75" customHeight="1" thickBot="1" x14ac:dyDescent="0.3">
      <c r="B27" s="56"/>
      <c r="C27" s="57"/>
      <c r="D27" s="57"/>
      <c r="E27" s="58"/>
      <c r="F27" s="12"/>
      <c r="G27" s="221"/>
      <c r="H27" s="221"/>
      <c r="I27" s="222"/>
      <c r="J27" s="221"/>
    </row>
    <row r="28" spans="2:13" s="9" customFormat="1" ht="49.5" customHeight="1" thickBot="1" x14ac:dyDescent="0.3">
      <c r="B28" s="308" t="s">
        <v>28</v>
      </c>
      <c r="C28" s="309"/>
      <c r="D28" s="309"/>
      <c r="E28" s="309"/>
      <c r="F28" s="59" t="s">
        <v>29</v>
      </c>
      <c r="G28" s="221"/>
      <c r="H28" s="221"/>
      <c r="I28" s="222"/>
      <c r="J28" s="221"/>
      <c r="K28" s="224"/>
      <c r="L28" s="225"/>
      <c r="M28" s="225"/>
    </row>
    <row r="29" spans="2:13" s="9" customFormat="1" ht="48.6" customHeight="1" x14ac:dyDescent="0.2">
      <c r="B29" s="307" t="s">
        <v>30</v>
      </c>
      <c r="C29" s="307"/>
      <c r="D29" s="307"/>
      <c r="E29" s="307"/>
      <c r="F29" s="60"/>
      <c r="G29" s="221"/>
      <c r="H29" s="221"/>
      <c r="I29" s="222"/>
      <c r="J29" s="221"/>
      <c r="K29" s="224"/>
      <c r="L29" s="225"/>
      <c r="M29" s="225"/>
    </row>
    <row r="30" spans="2:13" s="9" customFormat="1" ht="56.1" customHeight="1" x14ac:dyDescent="0.2">
      <c r="B30" s="290" t="s">
        <v>31</v>
      </c>
      <c r="C30" s="290"/>
      <c r="D30" s="290"/>
      <c r="E30" s="290"/>
      <c r="F30" s="61"/>
      <c r="G30" s="221"/>
      <c r="H30" s="221"/>
      <c r="I30" s="226"/>
      <c r="J30" s="227"/>
      <c r="K30" s="227"/>
      <c r="L30" s="226"/>
      <c r="M30" s="225"/>
    </row>
    <row r="31" spans="2:13" s="9" customFormat="1" ht="48.6" customHeight="1" x14ac:dyDescent="0.2">
      <c r="B31" s="289" t="s">
        <v>32</v>
      </c>
      <c r="C31" s="289"/>
      <c r="D31" s="289"/>
      <c r="E31" s="289"/>
      <c r="F31" s="62" t="s">
        <v>33</v>
      </c>
      <c r="G31" s="221"/>
      <c r="H31" s="221"/>
      <c r="I31" s="222"/>
      <c r="J31" s="221"/>
      <c r="K31" s="224"/>
      <c r="L31" s="225"/>
      <c r="M31" s="225"/>
    </row>
    <row r="32" spans="2:13" s="9" customFormat="1" ht="90.75" customHeight="1" x14ac:dyDescent="0.2">
      <c r="B32" s="289" t="s">
        <v>34</v>
      </c>
      <c r="C32" s="289"/>
      <c r="D32" s="289"/>
      <c r="E32" s="289"/>
      <c r="F32" s="62" t="s">
        <v>33</v>
      </c>
      <c r="G32" s="221"/>
      <c r="H32" s="221"/>
      <c r="I32" s="222"/>
      <c r="J32" s="221"/>
      <c r="K32" s="224"/>
      <c r="L32" s="225"/>
      <c r="M32" s="225"/>
    </row>
    <row r="33" spans="2:13" s="9" customFormat="1" ht="48.6" customHeight="1" x14ac:dyDescent="0.2">
      <c r="B33" s="289" t="s">
        <v>35</v>
      </c>
      <c r="C33" s="289"/>
      <c r="D33" s="289"/>
      <c r="E33" s="289"/>
      <c r="F33" s="61"/>
      <c r="G33" s="221"/>
      <c r="H33" s="221"/>
      <c r="I33" s="222"/>
      <c r="J33" s="221"/>
      <c r="K33" s="224"/>
      <c r="L33" s="225"/>
      <c r="M33" s="225"/>
    </row>
    <row r="34" spans="2:13" s="9" customFormat="1" ht="77.099999999999994" customHeight="1" x14ac:dyDescent="0.2">
      <c r="B34" s="288" t="s">
        <v>36</v>
      </c>
      <c r="C34" s="288"/>
      <c r="D34" s="288"/>
      <c r="E34" s="288"/>
      <c r="F34" s="62" t="s">
        <v>33</v>
      </c>
      <c r="G34" s="221"/>
      <c r="H34" s="221"/>
      <c r="I34" s="222"/>
      <c r="J34" s="221"/>
      <c r="K34" s="224"/>
      <c r="L34" s="225"/>
      <c r="M34" s="225"/>
    </row>
    <row r="35" spans="2:13" s="9" customFormat="1" ht="48.6" customHeight="1" x14ac:dyDescent="0.2">
      <c r="B35" s="289" t="s">
        <v>37</v>
      </c>
      <c r="C35" s="289"/>
      <c r="D35" s="289"/>
      <c r="E35" s="289"/>
      <c r="F35" s="61"/>
      <c r="G35" s="221"/>
      <c r="H35" s="221"/>
      <c r="I35" s="222"/>
      <c r="J35" s="221"/>
      <c r="K35" s="224"/>
      <c r="L35" s="225"/>
      <c r="M35" s="225"/>
    </row>
    <row r="36" spans="2:13" s="9" customFormat="1" ht="48.6" customHeight="1" x14ac:dyDescent="0.2">
      <c r="B36" s="289" t="s">
        <v>38</v>
      </c>
      <c r="C36" s="289"/>
      <c r="D36" s="289"/>
      <c r="E36" s="289"/>
      <c r="F36" s="61"/>
      <c r="G36" s="221"/>
      <c r="H36" s="221"/>
      <c r="I36" s="222"/>
      <c r="J36" s="221"/>
      <c r="K36" s="224"/>
      <c r="L36" s="225"/>
      <c r="M36" s="225"/>
    </row>
    <row r="37" spans="2:13" s="9" customFormat="1" ht="48.6" customHeight="1" x14ac:dyDescent="0.2">
      <c r="B37" s="289" t="s">
        <v>39</v>
      </c>
      <c r="C37" s="289"/>
      <c r="D37" s="289"/>
      <c r="E37" s="289"/>
      <c r="F37" s="61"/>
      <c r="G37" s="221"/>
      <c r="H37" s="221"/>
      <c r="I37" s="222"/>
      <c r="J37" s="221"/>
      <c r="K37" s="224"/>
      <c r="L37" s="225"/>
      <c r="M37" s="225"/>
    </row>
    <row r="38" spans="2:13" s="9" customFormat="1" ht="48.6" customHeight="1" x14ac:dyDescent="0.2">
      <c r="B38" s="290" t="s">
        <v>40</v>
      </c>
      <c r="C38" s="290"/>
      <c r="D38" s="290"/>
      <c r="E38" s="290"/>
      <c r="F38" s="62" t="s">
        <v>33</v>
      </c>
      <c r="G38" s="221"/>
      <c r="H38" s="221"/>
      <c r="I38" s="222"/>
      <c r="J38" s="221"/>
      <c r="K38" s="224"/>
      <c r="L38" s="225"/>
      <c r="M38" s="225"/>
    </row>
    <row r="39" spans="2:13" s="9" customFormat="1" ht="48.6" customHeight="1" x14ac:dyDescent="0.2">
      <c r="B39" s="288" t="s">
        <v>41</v>
      </c>
      <c r="C39" s="288"/>
      <c r="D39" s="288"/>
      <c r="E39" s="288"/>
      <c r="F39" s="62"/>
      <c r="G39" s="221"/>
      <c r="H39" s="221"/>
      <c r="I39" s="222"/>
      <c r="J39" s="221"/>
      <c r="K39" s="224"/>
      <c r="L39" s="225"/>
      <c r="M39" s="225"/>
    </row>
    <row r="40" spans="2:13" s="9" customFormat="1" ht="48.6" customHeight="1" x14ac:dyDescent="0.2">
      <c r="B40" s="288" t="s">
        <v>42</v>
      </c>
      <c r="C40" s="288"/>
      <c r="D40" s="288"/>
      <c r="E40" s="288"/>
      <c r="F40" s="62"/>
      <c r="G40" s="221"/>
      <c r="H40" s="221"/>
      <c r="I40" s="222"/>
      <c r="J40" s="221"/>
      <c r="K40" s="224"/>
      <c r="L40" s="225"/>
      <c r="M40" s="225"/>
    </row>
    <row r="41" spans="2:13" s="9" customFormat="1" ht="48.6" customHeight="1" x14ac:dyDescent="0.2">
      <c r="B41" s="288" t="s">
        <v>43</v>
      </c>
      <c r="C41" s="288"/>
      <c r="D41" s="288"/>
      <c r="E41" s="288"/>
      <c r="F41" s="62" t="s">
        <v>33</v>
      </c>
      <c r="G41" s="221"/>
      <c r="H41" s="221"/>
      <c r="I41" s="222"/>
      <c r="J41" s="221"/>
      <c r="K41" s="224"/>
      <c r="L41" s="225"/>
      <c r="M41" s="225"/>
    </row>
    <row r="42" spans="2:13" s="9" customFormat="1" ht="48.6" customHeight="1" x14ac:dyDescent="0.2">
      <c r="B42" s="288" t="s">
        <v>44</v>
      </c>
      <c r="C42" s="288"/>
      <c r="D42" s="288"/>
      <c r="E42" s="288"/>
      <c r="F42" s="62" t="s">
        <v>33</v>
      </c>
      <c r="G42" s="221"/>
      <c r="H42" s="221"/>
      <c r="I42" s="222"/>
      <c r="J42" s="221"/>
      <c r="K42" s="224"/>
      <c r="L42" s="225"/>
      <c r="M42" s="225"/>
    </row>
    <row r="43" spans="2:13" s="9" customFormat="1" ht="41.1" customHeight="1" thickBot="1" x14ac:dyDescent="0.25">
      <c r="B43" s="63"/>
      <c r="C43" s="12"/>
      <c r="D43" s="12"/>
      <c r="E43" s="12"/>
      <c r="F43" s="12"/>
      <c r="G43" s="221"/>
      <c r="H43" s="221"/>
      <c r="I43" s="222"/>
      <c r="J43" s="221"/>
      <c r="K43" s="224"/>
      <c r="L43" s="225"/>
      <c r="M43" s="225"/>
    </row>
    <row r="44" spans="2:13" s="9" customFormat="1" ht="26.85" customHeight="1" thickBot="1" x14ac:dyDescent="0.25">
      <c r="B44" s="291" t="s">
        <v>45</v>
      </c>
      <c r="C44" s="292"/>
      <c r="D44" s="292"/>
      <c r="E44" s="293"/>
      <c r="F44" s="12"/>
      <c r="G44" s="319"/>
      <c r="H44" s="319"/>
      <c r="I44" s="222"/>
      <c r="J44" s="221"/>
      <c r="K44" s="224"/>
      <c r="L44" s="225"/>
      <c r="M44" s="225"/>
    </row>
    <row r="45" spans="2:13" s="9" customFormat="1" ht="26.85" customHeight="1" x14ac:dyDescent="0.2">
      <c r="B45" s="294" t="s">
        <v>46</v>
      </c>
      <c r="C45" s="295"/>
      <c r="D45" s="295"/>
      <c r="E45" s="296"/>
      <c r="F45" s="12"/>
      <c r="G45" s="221"/>
      <c r="H45" s="221"/>
      <c r="I45" s="222"/>
      <c r="J45" s="221"/>
      <c r="K45" s="224"/>
      <c r="L45" s="225"/>
      <c r="M45" s="225"/>
    </row>
    <row r="46" spans="2:13" s="9" customFormat="1" ht="60" customHeight="1" x14ac:dyDescent="0.2">
      <c r="B46" s="281"/>
      <c r="C46" s="282"/>
      <c r="D46" s="282"/>
      <c r="E46" s="283"/>
      <c r="F46" s="12"/>
      <c r="G46" s="221"/>
      <c r="H46" s="221"/>
      <c r="I46" s="222"/>
      <c r="J46" s="221"/>
      <c r="K46" s="224"/>
      <c r="L46" s="225"/>
      <c r="M46" s="225"/>
    </row>
    <row r="47" spans="2:13" s="9" customFormat="1" ht="26.85" customHeight="1" x14ac:dyDescent="0.2">
      <c r="B47" s="281" t="s">
        <v>47</v>
      </c>
      <c r="C47" s="282"/>
      <c r="D47" s="282"/>
      <c r="E47" s="283"/>
      <c r="F47" s="12"/>
      <c r="G47" s="221"/>
      <c r="H47" s="221"/>
      <c r="I47" s="222"/>
      <c r="J47" s="221"/>
      <c r="K47" s="224"/>
      <c r="L47" s="225"/>
      <c r="M47" s="225"/>
    </row>
    <row r="48" spans="2:13" s="9" customFormat="1" ht="60" customHeight="1" x14ac:dyDescent="0.2">
      <c r="B48" s="284"/>
      <c r="C48" s="285"/>
      <c r="D48" s="285"/>
      <c r="E48" s="286"/>
      <c r="F48" s="12"/>
      <c r="G48" s="221"/>
      <c r="H48" s="221"/>
      <c r="I48" s="222"/>
      <c r="J48" s="221"/>
      <c r="K48" s="224"/>
      <c r="L48" s="225"/>
      <c r="M48" s="225"/>
    </row>
    <row r="49" spans="2:13" s="9" customFormat="1" ht="26.1" customHeight="1" x14ac:dyDescent="0.2">
      <c r="B49" s="281" t="s">
        <v>48</v>
      </c>
      <c r="C49" s="282"/>
      <c r="D49" s="282"/>
      <c r="E49" s="283"/>
      <c r="F49" s="12"/>
      <c r="G49" s="221"/>
      <c r="H49" s="221"/>
      <c r="I49" s="222"/>
      <c r="J49" s="221"/>
      <c r="K49" s="224"/>
      <c r="L49" s="225"/>
      <c r="M49" s="225"/>
    </row>
    <row r="50" spans="2:13" s="9" customFormat="1" ht="60" customHeight="1" x14ac:dyDescent="0.2">
      <c r="B50" s="281"/>
      <c r="C50" s="282"/>
      <c r="D50" s="282"/>
      <c r="E50" s="283"/>
      <c r="F50" s="12"/>
      <c r="G50" s="221"/>
      <c r="H50" s="221"/>
      <c r="I50" s="222"/>
      <c r="J50" s="221"/>
      <c r="K50" s="224"/>
      <c r="L50" s="225"/>
      <c r="M50" s="225"/>
    </row>
    <row r="51" spans="2:13" ht="23.85" customHeight="1" x14ac:dyDescent="0.2">
      <c r="B51" s="281" t="s">
        <v>49</v>
      </c>
      <c r="C51" s="282"/>
      <c r="D51" s="282"/>
      <c r="E51" s="283"/>
      <c r="F51" s="12"/>
      <c r="G51" s="221"/>
      <c r="H51" s="221"/>
      <c r="I51" s="222"/>
      <c r="J51" s="221"/>
    </row>
    <row r="52" spans="2:13" ht="60" customHeight="1" x14ac:dyDescent="0.2">
      <c r="B52" s="281"/>
      <c r="C52" s="282"/>
      <c r="D52" s="282"/>
      <c r="E52" s="283"/>
      <c r="F52" s="12"/>
      <c r="G52" s="221"/>
      <c r="H52" s="221"/>
      <c r="I52" s="222"/>
      <c r="J52" s="221"/>
    </row>
    <row r="53" spans="2:13" ht="27" customHeight="1" x14ac:dyDescent="0.2">
      <c r="B53" s="281" t="s">
        <v>50</v>
      </c>
      <c r="C53" s="282"/>
      <c r="D53" s="282"/>
      <c r="E53" s="283"/>
      <c r="F53" s="12"/>
      <c r="G53" s="221"/>
      <c r="H53" s="221"/>
      <c r="I53" s="222"/>
      <c r="J53" s="221"/>
    </row>
    <row r="54" spans="2:13" ht="60" customHeight="1" x14ac:dyDescent="0.2">
      <c r="B54" s="320" t="s">
        <v>61</v>
      </c>
      <c r="C54" s="282"/>
      <c r="D54" s="282"/>
      <c r="E54" s="283"/>
      <c r="F54" s="12"/>
      <c r="G54" s="221"/>
      <c r="H54" s="221"/>
      <c r="I54" s="222"/>
      <c r="J54" s="221"/>
    </row>
    <row r="55" spans="2:13" ht="24" customHeight="1" x14ac:dyDescent="0.2">
      <c r="B55" s="281" t="s">
        <v>51</v>
      </c>
      <c r="C55" s="282"/>
      <c r="D55" s="282"/>
      <c r="E55" s="283"/>
      <c r="F55" s="12"/>
      <c r="G55" s="221"/>
      <c r="H55" s="221"/>
      <c r="I55" s="222"/>
      <c r="J55" s="221"/>
    </row>
    <row r="56" spans="2:13" ht="60" customHeight="1" x14ac:dyDescent="0.2">
      <c r="B56" s="281"/>
      <c r="C56" s="282"/>
      <c r="D56" s="282"/>
      <c r="E56" s="283"/>
      <c r="F56" s="12"/>
      <c r="G56" s="221"/>
      <c r="H56" s="221"/>
      <c r="I56" s="222"/>
      <c r="J56" s="221"/>
    </row>
    <row r="59" spans="2:13" x14ac:dyDescent="0.2">
      <c r="B59" s="79" t="s">
        <v>52</v>
      </c>
    </row>
  </sheetData>
  <mergeCells count="32">
    <mergeCell ref="B55:E55"/>
    <mergeCell ref="B56:E56"/>
    <mergeCell ref="B2:E2"/>
    <mergeCell ref="B3:E3"/>
    <mergeCell ref="B54:E54"/>
    <mergeCell ref="B48:E48"/>
    <mergeCell ref="B49:E49"/>
    <mergeCell ref="B50:E50"/>
    <mergeCell ref="B51:E51"/>
    <mergeCell ref="B52:E52"/>
    <mergeCell ref="B53:E53"/>
    <mergeCell ref="B42:E42"/>
    <mergeCell ref="B44:E44"/>
    <mergeCell ref="B30:E30"/>
    <mergeCell ref="B31:E31"/>
    <mergeCell ref="B32:E32"/>
    <mergeCell ref="G44:H44"/>
    <mergeCell ref="B45:E45"/>
    <mergeCell ref="B46:E46"/>
    <mergeCell ref="B47:E47"/>
    <mergeCell ref="B36:E36"/>
    <mergeCell ref="B37:E37"/>
    <mergeCell ref="B38:E38"/>
    <mergeCell ref="B39:E39"/>
    <mergeCell ref="B40:E40"/>
    <mergeCell ref="B41:E41"/>
    <mergeCell ref="B33:E33"/>
    <mergeCell ref="B34:E34"/>
    <mergeCell ref="B35:E35"/>
    <mergeCell ref="B1:E1"/>
    <mergeCell ref="B28:E28"/>
    <mergeCell ref="B29:E29"/>
  </mergeCells>
  <dataValidations count="2">
    <dataValidation errorStyle="warning" allowBlank="1" showInputMessage="1" errorTitle="Missing Information" error="Please complete the Forecast" promptTitle="Forecast" prompt="Please fill out forecast information" sqref="E9:E10 E15:E16" xr:uid="{99ACA18E-8F6F-4636-9D99-CAC6415E1E39}"/>
    <dataValidation type="whole" errorStyle="warning" operator="equal" allowBlank="1" showInputMessage="1" showErrorMessage="1" errorTitle="Start/End Balance" error="End Balance of Prior Reporting Period should be Starting Balance of Current Reporting Period" sqref="C6:D7" xr:uid="{476630A7-BAF3-48A8-BC83-1C010E6208B9}">
      <formula1>B25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18E0F-366E-42C8-9149-C6B0DC11FA04}">
  <dimension ref="B1:Q55"/>
  <sheetViews>
    <sheetView zoomScale="70" zoomScaleNormal="70" workbookViewId="0">
      <pane xSplit="2" ySplit="7" topLeftCell="C8" activePane="bottomRight" state="frozen"/>
      <selection pane="topRight" activeCell="C1" sqref="C1"/>
      <selection pane="bottomLeft" activeCell="A8" sqref="A8"/>
      <selection pane="bottomRight" activeCell="C8" sqref="C8"/>
    </sheetView>
  </sheetViews>
  <sheetFormatPr defaultColWidth="8.85546875" defaultRowHeight="12.75" x14ac:dyDescent="0.2"/>
  <cols>
    <col min="1" max="1" width="4.140625" customWidth="1"/>
    <col min="2" max="2" width="79.42578125" style="8" customWidth="1"/>
    <col min="3" max="4" width="31.5703125" customWidth="1"/>
    <col min="5" max="5" width="32.7109375" customWidth="1"/>
    <col min="6" max="6" width="15" customWidth="1"/>
    <col min="7" max="12" width="9.42578125" customWidth="1"/>
  </cols>
  <sheetData>
    <row r="1" spans="2:11" ht="18" x14ac:dyDescent="0.25">
      <c r="B1" s="297" t="s">
        <v>0</v>
      </c>
      <c r="C1" s="298"/>
      <c r="D1" s="298"/>
      <c r="E1" s="299"/>
    </row>
    <row r="2" spans="2:11" ht="18" x14ac:dyDescent="0.25">
      <c r="B2" s="300" t="s">
        <v>62</v>
      </c>
      <c r="C2" s="301"/>
      <c r="D2" s="302"/>
      <c r="E2" s="303"/>
    </row>
    <row r="3" spans="2:11" ht="18.75" thickBot="1" x14ac:dyDescent="0.3">
      <c r="B3" s="304" t="s">
        <v>54</v>
      </c>
      <c r="C3" s="305"/>
      <c r="D3" s="305"/>
      <c r="E3" s="306"/>
    </row>
    <row r="4" spans="2:11" ht="37.35" customHeight="1" x14ac:dyDescent="0.2">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177">
        <v>80407539.459999993</v>
      </c>
      <c r="D6" s="18">
        <v>93570726</v>
      </c>
      <c r="E6" s="19"/>
      <c r="F6" s="12"/>
      <c r="G6" s="12"/>
      <c r="H6" s="12"/>
      <c r="I6" s="12"/>
      <c r="J6" s="12"/>
      <c r="K6" s="12"/>
    </row>
    <row r="7" spans="2:11" ht="37.35" customHeight="1" x14ac:dyDescent="0.25">
      <c r="B7" s="20" t="s">
        <v>8</v>
      </c>
      <c r="C7" s="179">
        <v>71716.69</v>
      </c>
      <c r="D7" s="179">
        <v>516562.98</v>
      </c>
      <c r="E7" s="23"/>
      <c r="F7" s="270"/>
      <c r="G7" s="12"/>
      <c r="H7" s="12"/>
      <c r="I7" s="12"/>
      <c r="J7" s="12"/>
      <c r="K7" s="12"/>
    </row>
    <row r="8" spans="2:11" ht="26.85" customHeight="1" thickBot="1" x14ac:dyDescent="0.3">
      <c r="B8" s="24" t="s">
        <v>9</v>
      </c>
      <c r="C8" s="26"/>
      <c r="D8" s="26"/>
      <c r="E8" s="14"/>
      <c r="F8" s="12"/>
      <c r="G8" s="12"/>
      <c r="H8" s="12"/>
      <c r="I8" s="12"/>
      <c r="J8" s="12"/>
      <c r="K8" s="12"/>
    </row>
    <row r="9" spans="2:11" ht="37.35" customHeight="1" x14ac:dyDescent="0.25">
      <c r="B9" s="27" t="s">
        <v>10</v>
      </c>
      <c r="C9" s="29">
        <v>13367722</v>
      </c>
      <c r="D9" s="29">
        <v>0</v>
      </c>
      <c r="E9" s="64"/>
      <c r="F9" s="12"/>
      <c r="G9" s="12"/>
      <c r="H9" s="12"/>
      <c r="I9" s="12"/>
      <c r="J9" s="12"/>
      <c r="K9" s="12"/>
    </row>
    <row r="10" spans="2:11" ht="37.35" customHeight="1" x14ac:dyDescent="0.25">
      <c r="B10" s="66" t="s">
        <v>11</v>
      </c>
      <c r="C10" s="18">
        <v>0</v>
      </c>
      <c r="D10" s="18">
        <v>0</v>
      </c>
      <c r="E10" s="64"/>
      <c r="F10" s="12"/>
      <c r="G10" s="12"/>
      <c r="H10" s="12"/>
      <c r="I10" s="12"/>
      <c r="J10" s="12"/>
      <c r="K10" s="12"/>
    </row>
    <row r="11" spans="2:11" ht="37.35" customHeight="1" x14ac:dyDescent="0.25">
      <c r="B11" s="30" t="s">
        <v>12</v>
      </c>
      <c r="C11" s="179">
        <v>2125091.7400000002</v>
      </c>
      <c r="D11" s="179">
        <v>2513812.1</v>
      </c>
      <c r="E11" s="23"/>
      <c r="F11" s="12"/>
      <c r="G11" s="12"/>
      <c r="H11" s="12"/>
      <c r="I11" s="12"/>
      <c r="J11" s="12"/>
      <c r="K11" s="12"/>
    </row>
    <row r="12" spans="2:11" ht="37.35" customHeight="1" thickBot="1" x14ac:dyDescent="0.3">
      <c r="B12" s="31" t="s">
        <v>13</v>
      </c>
      <c r="C12" s="33">
        <v>0</v>
      </c>
      <c r="D12" s="33">
        <v>0</v>
      </c>
      <c r="E12" s="14"/>
      <c r="F12" s="12"/>
      <c r="G12" s="12"/>
      <c r="H12" s="12"/>
      <c r="I12" s="12"/>
      <c r="J12" s="12"/>
      <c r="K12" s="12"/>
    </row>
    <row r="13" spans="2:11" ht="37.35" customHeight="1" x14ac:dyDescent="0.25">
      <c r="B13" s="34" t="s">
        <v>14</v>
      </c>
      <c r="C13" s="165">
        <f>SUM(C9,C11,C12)</f>
        <v>15492813.74</v>
      </c>
      <c r="D13" s="165">
        <f>SUM(D9,D11,D12)</f>
        <v>2513812.1</v>
      </c>
      <c r="E13" s="19"/>
      <c r="F13" s="12"/>
      <c r="G13" s="12"/>
      <c r="H13" s="12"/>
      <c r="I13" s="12"/>
      <c r="J13" s="12"/>
      <c r="K13" s="12"/>
    </row>
    <row r="14" spans="2:11" ht="26.85" customHeight="1" thickBot="1" x14ac:dyDescent="0.3">
      <c r="B14" s="13" t="s">
        <v>15</v>
      </c>
      <c r="C14" s="15"/>
      <c r="D14" s="15"/>
      <c r="E14" s="14"/>
      <c r="F14" s="12"/>
      <c r="G14" s="12"/>
      <c r="H14" s="12"/>
      <c r="I14" s="12"/>
      <c r="J14" s="12"/>
      <c r="K14" s="12"/>
    </row>
    <row r="15" spans="2:11" ht="37.35" customHeight="1" x14ac:dyDescent="0.2">
      <c r="B15" s="16" t="s">
        <v>16</v>
      </c>
      <c r="C15" s="247">
        <v>23448.31</v>
      </c>
      <c r="D15" s="247">
        <v>23598.14</v>
      </c>
      <c r="E15" s="250">
        <v>23523.23</v>
      </c>
      <c r="F15" s="12"/>
      <c r="G15" s="12"/>
      <c r="H15" s="12"/>
      <c r="I15" s="12"/>
      <c r="J15" s="12"/>
      <c r="K15" s="12"/>
    </row>
    <row r="16" spans="2:11" ht="37.35" customHeight="1" x14ac:dyDescent="0.2">
      <c r="B16" s="30" t="s">
        <v>17</v>
      </c>
      <c r="C16" s="248">
        <v>74404.36</v>
      </c>
      <c r="D16" s="248">
        <v>66373.890000000014</v>
      </c>
      <c r="E16" s="250">
        <v>70389.13</v>
      </c>
      <c r="F16" s="12"/>
      <c r="G16" s="12"/>
      <c r="H16" s="12"/>
      <c r="I16" s="12"/>
      <c r="J16" s="12"/>
      <c r="K16" s="12"/>
    </row>
    <row r="17" spans="2:17" ht="37.35" customHeight="1" thickBot="1" x14ac:dyDescent="0.25">
      <c r="B17" s="31" t="s">
        <v>18</v>
      </c>
      <c r="C17" s="184">
        <v>22281.759999999998</v>
      </c>
      <c r="D17" s="249">
        <v>27190.25999999998</v>
      </c>
      <c r="E17" s="250">
        <v>24736.01</v>
      </c>
      <c r="F17" s="12"/>
      <c r="G17" s="12"/>
      <c r="H17" s="12"/>
      <c r="I17" s="12"/>
      <c r="J17" s="12"/>
      <c r="K17" s="12"/>
    </row>
    <row r="18" spans="2:17" ht="37.35" customHeight="1" x14ac:dyDescent="0.25">
      <c r="B18" s="41" t="s">
        <v>19</v>
      </c>
      <c r="C18" s="165">
        <f t="shared" ref="C18" si="0">SUM(C15:C17)</f>
        <v>120134.43</v>
      </c>
      <c r="D18" s="253">
        <f t="shared" ref="D18:E18" si="1">SUM(D15:D17)</f>
        <v>117162.29</v>
      </c>
      <c r="E18" s="165">
        <f t="shared" si="1"/>
        <v>118648.37</v>
      </c>
      <c r="F18" s="12"/>
      <c r="G18" s="12"/>
      <c r="H18" s="12"/>
      <c r="I18" s="12"/>
      <c r="J18" s="12"/>
      <c r="K18" s="12"/>
    </row>
    <row r="19" spans="2:17" ht="26.85" customHeight="1" thickBot="1" x14ac:dyDescent="0.25">
      <c r="B19" s="13" t="s">
        <v>20</v>
      </c>
      <c r="C19" s="15"/>
      <c r="D19" s="15"/>
      <c r="E19" s="15"/>
      <c r="F19" s="12"/>
      <c r="G19" s="12"/>
      <c r="H19" s="12"/>
      <c r="I19" s="12"/>
      <c r="J19" s="12"/>
      <c r="K19" s="12"/>
    </row>
    <row r="20" spans="2:17" ht="84.2" customHeight="1" x14ac:dyDescent="0.2">
      <c r="B20" s="166" t="s">
        <v>21</v>
      </c>
      <c r="C20" s="252">
        <v>-414936.63</v>
      </c>
      <c r="D20" s="252">
        <v>-316694.18</v>
      </c>
      <c r="E20" s="44"/>
      <c r="F20" s="349"/>
      <c r="G20" s="350"/>
      <c r="H20" s="350"/>
      <c r="I20" s="350"/>
      <c r="J20" s="350"/>
      <c r="K20" s="350"/>
      <c r="L20" s="350"/>
      <c r="M20" s="350"/>
      <c r="N20" s="350"/>
      <c r="O20" s="350"/>
      <c r="P20" s="350"/>
      <c r="Q20" s="350"/>
    </row>
    <row r="21" spans="2:17" ht="26.85" customHeight="1" thickBot="1" x14ac:dyDescent="0.25">
      <c r="B21" s="45" t="s">
        <v>22</v>
      </c>
      <c r="C21" s="25"/>
      <c r="D21" s="25"/>
      <c r="E21" s="25"/>
      <c r="F21" s="12"/>
      <c r="G21" s="12"/>
      <c r="H21" s="12"/>
      <c r="I21" s="12"/>
      <c r="J21" s="12"/>
      <c r="K21" s="12"/>
    </row>
    <row r="22" spans="2:17" ht="37.35" customHeight="1" x14ac:dyDescent="0.2">
      <c r="B22" s="43" t="s">
        <v>23</v>
      </c>
      <c r="C22" s="250">
        <v>2167473.79</v>
      </c>
      <c r="D22" s="254">
        <v>38663.61</v>
      </c>
      <c r="E22" s="47"/>
      <c r="F22" s="12"/>
      <c r="G22" s="12"/>
      <c r="H22" s="12"/>
      <c r="I22" s="12"/>
      <c r="J22" s="12"/>
      <c r="K22" s="12"/>
    </row>
    <row r="23" spans="2:17" ht="37.35" customHeight="1" x14ac:dyDescent="0.2">
      <c r="B23" s="48" t="s">
        <v>24</v>
      </c>
      <c r="C23" s="251">
        <v>456955.92</v>
      </c>
      <c r="D23" s="255">
        <v>1159966.6099999999</v>
      </c>
      <c r="E23" s="50"/>
      <c r="F23" s="12"/>
      <c r="G23" s="12"/>
      <c r="H23" s="12"/>
      <c r="I23" s="12"/>
      <c r="J23" s="12"/>
      <c r="K23" s="12"/>
    </row>
    <row r="24" spans="2:17" ht="26.85" customHeight="1" thickBot="1" x14ac:dyDescent="0.3">
      <c r="B24" s="13" t="s">
        <v>25</v>
      </c>
      <c r="C24" s="51"/>
      <c r="D24" s="51"/>
      <c r="E24" s="51"/>
      <c r="F24" s="12"/>
      <c r="G24" s="12"/>
      <c r="H24" s="12"/>
      <c r="I24" s="12"/>
      <c r="J24" s="12"/>
      <c r="K24" s="12"/>
    </row>
    <row r="25" spans="2:17" ht="37.35" customHeight="1" x14ac:dyDescent="0.25">
      <c r="B25" s="52" t="s">
        <v>26</v>
      </c>
      <c r="C25" s="163">
        <f>C6+C13-SUM(C18+C20+C22+C23)</f>
        <v>93570725.689999983</v>
      </c>
      <c r="D25" s="163">
        <f>D6+D13-SUM(D18+D20+D22+D23)</f>
        <v>95085439.769999996</v>
      </c>
      <c r="E25" s="53"/>
      <c r="F25" s="12"/>
      <c r="G25" s="12"/>
      <c r="H25" s="12"/>
      <c r="I25" s="12"/>
      <c r="J25" s="12"/>
      <c r="K25" s="12"/>
    </row>
    <row r="26" spans="2:17" ht="37.35" customHeight="1" thickBot="1" x14ac:dyDescent="0.3">
      <c r="B26" s="54" t="s">
        <v>27</v>
      </c>
      <c r="C26" s="271">
        <f>C7-C20</f>
        <v>486653.32</v>
      </c>
      <c r="D26" s="164">
        <f>D7-D20</f>
        <v>833257.15999999992</v>
      </c>
      <c r="E26" s="55"/>
      <c r="F26" s="12"/>
      <c r="G26" s="12"/>
      <c r="H26" s="12"/>
      <c r="I26" s="12"/>
      <c r="J26" s="12"/>
      <c r="K26" s="12"/>
    </row>
    <row r="27" spans="2:17" ht="30.75" customHeight="1" x14ac:dyDescent="0.25">
      <c r="B27" s="56"/>
      <c r="C27" s="57"/>
      <c r="D27" s="57"/>
      <c r="E27" s="58"/>
      <c r="F27" s="12"/>
      <c r="G27" s="12"/>
      <c r="H27" s="12"/>
      <c r="I27" s="12"/>
      <c r="J27" s="12"/>
      <c r="K27" s="12"/>
    </row>
    <row r="28" spans="2:17" s="9" customFormat="1" ht="49.5" customHeight="1" x14ac:dyDescent="0.25">
      <c r="B28" s="308" t="s">
        <v>28</v>
      </c>
      <c r="C28" s="309"/>
      <c r="D28" s="309"/>
      <c r="E28" s="309"/>
      <c r="F28" s="265" t="s">
        <v>29</v>
      </c>
      <c r="G28" s="12"/>
      <c r="H28" s="12"/>
      <c r="I28" s="12"/>
      <c r="J28" s="12"/>
      <c r="K28" s="12"/>
    </row>
    <row r="29" spans="2:17" s="9" customFormat="1" ht="33.75" customHeight="1" x14ac:dyDescent="0.2">
      <c r="B29" s="307" t="s">
        <v>30</v>
      </c>
      <c r="C29" s="307"/>
      <c r="D29" s="307"/>
      <c r="E29" s="351"/>
      <c r="F29" s="263" t="s">
        <v>33</v>
      </c>
      <c r="G29" s="12"/>
      <c r="H29" s="12"/>
      <c r="I29" s="12"/>
      <c r="J29" s="12"/>
      <c r="K29" s="12"/>
    </row>
    <row r="30" spans="2:17" s="9" customFormat="1" ht="65.25" customHeight="1" x14ac:dyDescent="0.2">
      <c r="B30" s="364" t="s">
        <v>31</v>
      </c>
      <c r="C30" s="364"/>
      <c r="D30" s="364"/>
      <c r="E30" s="365"/>
      <c r="F30" s="264" t="s">
        <v>33</v>
      </c>
      <c r="G30" s="12"/>
      <c r="H30" s="12"/>
      <c r="I30" s="12"/>
      <c r="J30" s="65"/>
      <c r="K30" s="65"/>
      <c r="L30" s="65"/>
      <c r="M30" s="65"/>
    </row>
    <row r="31" spans="2:17" s="9" customFormat="1" ht="45" customHeight="1" x14ac:dyDescent="0.2">
      <c r="B31" s="329" t="s">
        <v>32</v>
      </c>
      <c r="C31" s="330"/>
      <c r="D31" s="330"/>
      <c r="E31" s="331"/>
      <c r="F31" s="266" t="s">
        <v>33</v>
      </c>
      <c r="G31" s="12"/>
      <c r="H31" s="12"/>
      <c r="I31" s="12"/>
      <c r="J31" s="12"/>
      <c r="K31" s="12"/>
    </row>
    <row r="32" spans="2:17" s="9" customFormat="1" ht="81.75" customHeight="1" x14ac:dyDescent="0.2">
      <c r="B32" s="332" t="s">
        <v>34</v>
      </c>
      <c r="C32" s="333"/>
      <c r="D32" s="333"/>
      <c r="E32" s="334"/>
      <c r="F32" s="267" t="s">
        <v>33</v>
      </c>
      <c r="G32" s="12"/>
      <c r="H32" s="12"/>
      <c r="I32" s="12"/>
      <c r="J32" s="12"/>
      <c r="K32" s="12"/>
    </row>
    <row r="33" spans="2:11" s="9" customFormat="1" ht="30.2" customHeight="1" x14ac:dyDescent="0.2">
      <c r="B33" s="329" t="s">
        <v>35</v>
      </c>
      <c r="C33" s="330"/>
      <c r="D33" s="330"/>
      <c r="E33" s="331"/>
      <c r="F33" s="268" t="s">
        <v>63</v>
      </c>
      <c r="G33" s="12"/>
      <c r="H33" s="12"/>
      <c r="I33" s="12"/>
      <c r="J33" s="12"/>
      <c r="K33" s="12"/>
    </row>
    <row r="34" spans="2:11" s="9" customFormat="1" ht="59.25" customHeight="1" x14ac:dyDescent="0.2">
      <c r="B34" s="335" t="s">
        <v>36</v>
      </c>
      <c r="C34" s="288"/>
      <c r="D34" s="288"/>
      <c r="E34" s="336"/>
      <c r="F34" s="267" t="s">
        <v>33</v>
      </c>
      <c r="G34" s="12"/>
      <c r="H34" s="12"/>
      <c r="I34" s="12"/>
      <c r="J34" s="12"/>
      <c r="K34" s="12"/>
    </row>
    <row r="35" spans="2:11" s="9" customFormat="1" ht="15" x14ac:dyDescent="0.2">
      <c r="B35" s="337" t="s">
        <v>37</v>
      </c>
      <c r="C35" s="338"/>
      <c r="D35" s="338"/>
      <c r="E35" s="339"/>
      <c r="F35" s="268" t="s">
        <v>63</v>
      </c>
      <c r="G35" s="12"/>
      <c r="H35" s="12"/>
      <c r="I35" s="12"/>
      <c r="J35" s="12"/>
      <c r="K35" s="12"/>
    </row>
    <row r="36" spans="2:11" s="9" customFormat="1" ht="37.5" customHeight="1" x14ac:dyDescent="0.2">
      <c r="B36" s="352" t="s">
        <v>38</v>
      </c>
      <c r="C36" s="352"/>
      <c r="D36" s="352"/>
      <c r="E36" s="352"/>
      <c r="F36" s="61" t="s">
        <v>63</v>
      </c>
      <c r="G36" s="12"/>
      <c r="H36" s="12"/>
      <c r="I36" s="12"/>
      <c r="J36" s="12"/>
      <c r="K36" s="12"/>
    </row>
    <row r="37" spans="2:11" s="9" customFormat="1" ht="35.450000000000003" customHeight="1" x14ac:dyDescent="0.2">
      <c r="B37" s="329" t="s">
        <v>39</v>
      </c>
      <c r="C37" s="330"/>
      <c r="D37" s="330"/>
      <c r="E37" s="331"/>
      <c r="F37" s="268" t="s">
        <v>63</v>
      </c>
      <c r="G37" s="12"/>
      <c r="H37" s="12"/>
      <c r="I37" s="12"/>
      <c r="J37" s="12"/>
      <c r="K37" s="12"/>
    </row>
    <row r="38" spans="2:11" s="9" customFormat="1" ht="29.25" customHeight="1" x14ac:dyDescent="0.2">
      <c r="B38" s="353" t="s">
        <v>40</v>
      </c>
      <c r="C38" s="290"/>
      <c r="D38" s="290"/>
      <c r="E38" s="354"/>
      <c r="F38" s="267" t="s">
        <v>33</v>
      </c>
      <c r="G38" s="12"/>
      <c r="H38" s="12"/>
      <c r="I38" s="12"/>
      <c r="J38" s="12"/>
      <c r="K38" s="12"/>
    </row>
    <row r="39" spans="2:11" s="9" customFormat="1" ht="15" x14ac:dyDescent="0.2">
      <c r="B39" s="335" t="s">
        <v>41</v>
      </c>
      <c r="C39" s="288"/>
      <c r="D39" s="288"/>
      <c r="E39" s="336"/>
      <c r="F39" s="267" t="s">
        <v>63</v>
      </c>
      <c r="G39" s="12"/>
      <c r="H39" s="12"/>
      <c r="I39" s="12"/>
      <c r="J39" s="12"/>
      <c r="K39" s="12"/>
    </row>
    <row r="40" spans="2:11" s="9" customFormat="1" ht="39.200000000000003" customHeight="1" x14ac:dyDescent="0.2">
      <c r="B40" s="335" t="s">
        <v>42</v>
      </c>
      <c r="C40" s="288"/>
      <c r="D40" s="288"/>
      <c r="E40" s="336"/>
      <c r="F40" s="267" t="s">
        <v>63</v>
      </c>
      <c r="G40" s="12"/>
      <c r="H40" s="12"/>
      <c r="I40" s="12"/>
      <c r="J40" s="12"/>
      <c r="K40" s="12"/>
    </row>
    <row r="41" spans="2:11" s="9" customFormat="1" ht="39.200000000000003" customHeight="1" x14ac:dyDescent="0.2">
      <c r="B41" s="335" t="s">
        <v>43</v>
      </c>
      <c r="C41" s="288"/>
      <c r="D41" s="288"/>
      <c r="E41" s="336"/>
      <c r="F41" s="267" t="s">
        <v>63</v>
      </c>
      <c r="G41" s="12"/>
      <c r="H41" s="12"/>
      <c r="I41" s="12"/>
      <c r="J41" s="12"/>
      <c r="K41" s="12"/>
    </row>
    <row r="42" spans="2:11" s="9" customFormat="1" ht="40.700000000000003" customHeight="1" x14ac:dyDescent="0.2">
      <c r="B42" s="361" t="s">
        <v>44</v>
      </c>
      <c r="C42" s="362"/>
      <c r="D42" s="362"/>
      <c r="E42" s="363"/>
      <c r="F42" s="267" t="s">
        <v>63</v>
      </c>
      <c r="G42" s="12"/>
      <c r="H42" s="12"/>
      <c r="I42" s="12"/>
      <c r="J42" s="12"/>
      <c r="K42" s="12"/>
    </row>
    <row r="43" spans="2:11" s="9" customFormat="1" ht="41.1" customHeight="1" x14ac:dyDescent="0.2">
      <c r="B43" s="63"/>
      <c r="C43" s="12"/>
      <c r="D43" s="12"/>
      <c r="E43" s="12"/>
      <c r="F43" s="12"/>
      <c r="G43" s="12"/>
      <c r="H43" s="12"/>
      <c r="I43" s="12"/>
      <c r="J43" s="12"/>
      <c r="K43" s="12"/>
    </row>
    <row r="44" spans="2:11" s="9" customFormat="1" ht="26.85" customHeight="1" x14ac:dyDescent="0.2">
      <c r="B44" s="326" t="s">
        <v>45</v>
      </c>
      <c r="C44" s="327"/>
      <c r="D44" s="327"/>
      <c r="E44" s="328"/>
      <c r="F44" s="12"/>
      <c r="G44" s="287"/>
      <c r="H44" s="287"/>
      <c r="I44" s="287"/>
      <c r="J44" s="12"/>
      <c r="K44" s="12"/>
    </row>
    <row r="45" spans="2:11" s="9" customFormat="1" ht="26.85" customHeight="1" x14ac:dyDescent="0.2">
      <c r="B45" s="262" t="s">
        <v>64</v>
      </c>
      <c r="C45" s="321"/>
      <c r="D45" s="321"/>
      <c r="E45" s="322"/>
      <c r="F45" s="12"/>
      <c r="G45" s="258"/>
      <c r="H45" s="258"/>
      <c r="I45" s="258"/>
      <c r="J45" s="12"/>
      <c r="K45" s="12"/>
    </row>
    <row r="46" spans="2:11" s="9" customFormat="1" ht="20.25" customHeight="1" x14ac:dyDescent="0.2">
      <c r="B46" s="323" t="s">
        <v>65</v>
      </c>
      <c r="C46" s="324"/>
      <c r="D46" s="324"/>
      <c r="E46" s="325"/>
      <c r="F46" s="12"/>
      <c r="G46" s="258"/>
      <c r="H46" s="258"/>
      <c r="I46" s="258"/>
      <c r="J46" s="12"/>
      <c r="K46" s="12"/>
    </row>
    <row r="47" spans="2:11" s="9" customFormat="1" ht="26.85" customHeight="1" x14ac:dyDescent="0.2">
      <c r="B47" s="269" t="s">
        <v>66</v>
      </c>
      <c r="C47" s="321"/>
      <c r="D47" s="321"/>
      <c r="E47" s="322"/>
      <c r="F47" s="12"/>
      <c r="G47" s="258"/>
      <c r="H47" s="258"/>
      <c r="I47" s="258"/>
      <c r="J47" s="12"/>
      <c r="K47" s="12"/>
    </row>
    <row r="48" spans="2:11" s="9" customFormat="1" ht="53.45" customHeight="1" x14ac:dyDescent="0.2">
      <c r="B48" s="358" t="s">
        <v>67</v>
      </c>
      <c r="C48" s="359"/>
      <c r="D48" s="359"/>
      <c r="E48" s="360"/>
      <c r="F48" s="12"/>
      <c r="G48" s="258"/>
      <c r="H48" s="258"/>
      <c r="I48" s="258"/>
      <c r="J48" s="12"/>
      <c r="K48" s="12"/>
    </row>
    <row r="49" spans="2:11" s="9" customFormat="1" ht="26.85" customHeight="1" x14ac:dyDescent="0.2">
      <c r="B49" s="355" t="s">
        <v>46</v>
      </c>
      <c r="C49" s="356"/>
      <c r="D49" s="356"/>
      <c r="E49" s="357"/>
      <c r="F49" s="12"/>
      <c r="G49" s="12"/>
      <c r="H49" s="12"/>
      <c r="I49" s="12"/>
      <c r="J49" s="12"/>
      <c r="K49" s="12"/>
    </row>
    <row r="50" spans="2:11" s="9" customFormat="1" ht="26.85" customHeight="1" x14ac:dyDescent="0.2">
      <c r="B50" s="340" t="s">
        <v>68</v>
      </c>
      <c r="C50" s="341"/>
      <c r="D50" s="341"/>
      <c r="E50" s="342"/>
      <c r="F50" s="12"/>
      <c r="G50" s="12"/>
      <c r="H50" s="12"/>
      <c r="I50" s="12"/>
      <c r="J50" s="12"/>
      <c r="K50" s="12"/>
    </row>
    <row r="51" spans="2:11" ht="23.85" customHeight="1" x14ac:dyDescent="0.2">
      <c r="B51" s="343" t="s">
        <v>49</v>
      </c>
      <c r="C51" s="344"/>
      <c r="D51" s="344"/>
      <c r="E51" s="345"/>
      <c r="F51" s="12"/>
      <c r="G51" s="12"/>
      <c r="H51" s="12"/>
      <c r="I51" s="12"/>
      <c r="J51" s="12"/>
      <c r="K51" s="12"/>
    </row>
    <row r="52" spans="2:11" ht="60" customHeight="1" x14ac:dyDescent="0.2">
      <c r="B52" s="346" t="s">
        <v>69</v>
      </c>
      <c r="C52" s="347"/>
      <c r="D52" s="347"/>
      <c r="E52" s="348"/>
      <c r="F52" s="12"/>
      <c r="G52" s="12"/>
      <c r="H52" s="12"/>
      <c r="I52" s="12"/>
      <c r="J52" s="12"/>
      <c r="K52" s="12"/>
    </row>
    <row r="55" spans="2:11" x14ac:dyDescent="0.2">
      <c r="B55" s="79" t="s">
        <v>52</v>
      </c>
    </row>
  </sheetData>
  <mergeCells count="29">
    <mergeCell ref="B50:E50"/>
    <mergeCell ref="B51:E51"/>
    <mergeCell ref="B52:E52"/>
    <mergeCell ref="F20:Q20"/>
    <mergeCell ref="B29:E29"/>
    <mergeCell ref="G44:I44"/>
    <mergeCell ref="B36:E36"/>
    <mergeCell ref="B37:E37"/>
    <mergeCell ref="B38:E38"/>
    <mergeCell ref="B39:E39"/>
    <mergeCell ref="B40:E40"/>
    <mergeCell ref="B41:E41"/>
    <mergeCell ref="B49:E49"/>
    <mergeCell ref="B48:E48"/>
    <mergeCell ref="B42:E42"/>
    <mergeCell ref="B30:E30"/>
    <mergeCell ref="C45:E45"/>
    <mergeCell ref="C47:E47"/>
    <mergeCell ref="B46:E46"/>
    <mergeCell ref="B1:E1"/>
    <mergeCell ref="B2:E2"/>
    <mergeCell ref="B3:E3"/>
    <mergeCell ref="B44:E44"/>
    <mergeCell ref="B28:E28"/>
    <mergeCell ref="B31:E31"/>
    <mergeCell ref="B32:E32"/>
    <mergeCell ref="B33:E33"/>
    <mergeCell ref="B34:E34"/>
    <mergeCell ref="B35:E35"/>
  </mergeCells>
  <dataValidations count="2">
    <dataValidation errorStyle="warning" allowBlank="1" showInputMessage="1" errorTitle="Missing Information" error="Please complete the Forecast" promptTitle="Forecast" prompt="Please fill out forecast information" sqref="E9:E10 E15:E16" xr:uid="{CAB05161-2B2A-4D7D-8AC1-724E815AEB5A}"/>
    <dataValidation type="whole" errorStyle="warning" operator="equal" allowBlank="1" showInputMessage="1" showErrorMessage="1" errorTitle="Start/End Balance" error="End Balance of Prior Reporting Period should be Starting Balance of Current Reporting Period" sqref="C6:D7" xr:uid="{FFC80536-F54B-4B2A-A000-DEAB8BFAEA7F}">
      <formula1>B25</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C29A-AF6E-4C25-B31B-8B6A79C11D8E}">
  <dimension ref="B1:M59"/>
  <sheetViews>
    <sheetView zoomScale="70" zoomScaleNormal="70" workbookViewId="0">
      <pane xSplit="2" ySplit="7" topLeftCell="C8" activePane="bottomRight" state="frozen"/>
      <selection pane="topRight" activeCell="C1" sqref="C1"/>
      <selection pane="bottomLeft" activeCell="A8" sqref="A8"/>
      <selection pane="bottomRight" activeCell="C8" sqref="C8"/>
    </sheetView>
  </sheetViews>
  <sheetFormatPr defaultColWidth="9.140625" defaultRowHeight="12.75" x14ac:dyDescent="0.2"/>
  <cols>
    <col min="1" max="1" width="4.140625" customWidth="1"/>
    <col min="2" max="2" width="79.42578125" style="8" customWidth="1"/>
    <col min="3" max="4" width="31.5703125" customWidth="1"/>
    <col min="5" max="5" width="27.85546875" customWidth="1"/>
    <col min="6" max="6" width="15" customWidth="1"/>
    <col min="7" max="12" width="9.42578125" customWidth="1"/>
  </cols>
  <sheetData>
    <row r="1" spans="2:11" ht="18" x14ac:dyDescent="0.25">
      <c r="B1" s="297" t="s">
        <v>0</v>
      </c>
      <c r="C1" s="298"/>
      <c r="D1" s="298"/>
      <c r="E1" s="299"/>
    </row>
    <row r="2" spans="2:11" ht="18" x14ac:dyDescent="0.25">
      <c r="B2" s="300" t="s">
        <v>70</v>
      </c>
      <c r="C2" s="301"/>
      <c r="D2" s="302"/>
      <c r="E2" s="303"/>
    </row>
    <row r="3" spans="2:11" ht="18.75" thickBot="1" x14ac:dyDescent="0.3">
      <c r="B3" s="304" t="s">
        <v>54</v>
      </c>
      <c r="C3" s="305"/>
      <c r="D3" s="305"/>
      <c r="E3" s="306"/>
    </row>
    <row r="4" spans="2:11" ht="37.35" customHeight="1" x14ac:dyDescent="0.2">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147">
        <v>8744999.4499999993</v>
      </c>
      <c r="D6" s="200">
        <v>10111833</v>
      </c>
      <c r="E6" s="19"/>
      <c r="F6" s="12"/>
      <c r="G6" s="12"/>
      <c r="H6" s="12"/>
      <c r="I6" s="12"/>
      <c r="J6" s="12"/>
      <c r="K6" s="12"/>
    </row>
    <row r="7" spans="2:11" ht="37.35" customHeight="1" x14ac:dyDescent="0.25">
      <c r="B7" s="20" t="s">
        <v>8</v>
      </c>
      <c r="C7" s="22">
        <v>101204</v>
      </c>
      <c r="D7" s="201">
        <f>C7+6715</f>
        <v>107919</v>
      </c>
      <c r="E7" s="23"/>
      <c r="F7" s="169"/>
      <c r="G7" s="12"/>
      <c r="H7" s="12"/>
      <c r="I7" s="12"/>
      <c r="J7" s="12"/>
      <c r="K7" s="12"/>
    </row>
    <row r="8" spans="2:11" ht="26.85" customHeight="1" thickBot="1" x14ac:dyDescent="0.3">
      <c r="B8" s="24" t="s">
        <v>9</v>
      </c>
      <c r="C8" s="26"/>
      <c r="D8" s="202"/>
      <c r="E8" s="14"/>
      <c r="F8" s="12"/>
      <c r="G8" s="12"/>
      <c r="H8" s="12"/>
      <c r="I8" s="12"/>
      <c r="J8" s="12"/>
      <c r="K8" s="12"/>
    </row>
    <row r="9" spans="2:11" ht="37.35" customHeight="1" x14ac:dyDescent="0.2">
      <c r="B9" s="27" t="s">
        <v>10</v>
      </c>
      <c r="C9" s="29">
        <v>998839</v>
      </c>
      <c r="D9" s="203">
        <v>1034814.69</v>
      </c>
      <c r="E9" s="199" t="s">
        <v>59</v>
      </c>
      <c r="F9" s="12"/>
      <c r="G9" s="12"/>
      <c r="H9" s="12"/>
      <c r="I9" s="12"/>
      <c r="J9" s="12"/>
      <c r="K9" s="12"/>
    </row>
    <row r="10" spans="2:11" ht="37.35" customHeight="1" x14ac:dyDescent="0.2">
      <c r="B10" s="66" t="s">
        <v>11</v>
      </c>
      <c r="C10" s="18">
        <v>0</v>
      </c>
      <c r="D10" s="204">
        <v>1552016</v>
      </c>
      <c r="E10" s="199" t="s">
        <v>59</v>
      </c>
      <c r="F10" s="12"/>
      <c r="G10" s="12"/>
      <c r="H10" s="12"/>
      <c r="I10" s="12"/>
      <c r="J10" s="12"/>
      <c r="K10" s="12"/>
    </row>
    <row r="11" spans="2:11" ht="37.35" customHeight="1" x14ac:dyDescent="0.25">
      <c r="B11" s="30" t="s">
        <v>12</v>
      </c>
      <c r="C11" s="22">
        <v>477048.12</v>
      </c>
      <c r="D11" s="201">
        <v>288563.82</v>
      </c>
      <c r="E11" s="23"/>
      <c r="F11" s="12"/>
      <c r="G11" s="12"/>
      <c r="H11" s="12"/>
      <c r="I11" s="12"/>
      <c r="J11" s="12"/>
      <c r="K11" s="12"/>
    </row>
    <row r="12" spans="2:11" ht="37.35" customHeight="1" thickBot="1" x14ac:dyDescent="0.3">
      <c r="B12" s="31" t="s">
        <v>13</v>
      </c>
      <c r="C12" s="18">
        <v>0</v>
      </c>
      <c r="D12" s="204">
        <v>0</v>
      </c>
      <c r="E12" s="14"/>
      <c r="F12" s="12"/>
      <c r="G12" s="12"/>
      <c r="H12" s="12"/>
      <c r="I12" s="12"/>
      <c r="J12" s="12"/>
      <c r="K12" s="12"/>
    </row>
    <row r="13" spans="2:11" ht="37.35" customHeight="1" x14ac:dyDescent="0.25">
      <c r="B13" s="34" t="s">
        <v>14</v>
      </c>
      <c r="C13" s="148">
        <f>SUM(C9,C11,C12)</f>
        <v>1475887.12</v>
      </c>
      <c r="D13" s="205">
        <f>SUM(D9,D11,D12)</f>
        <v>1323378.51</v>
      </c>
      <c r="E13" s="19"/>
      <c r="F13" s="12"/>
      <c r="G13" s="12"/>
      <c r="H13" s="12"/>
      <c r="I13" s="12"/>
      <c r="J13" s="12"/>
      <c r="K13" s="12"/>
    </row>
    <row r="14" spans="2:11" ht="26.85" customHeight="1" thickBot="1" x14ac:dyDescent="0.3">
      <c r="B14" s="13" t="s">
        <v>15</v>
      </c>
      <c r="C14" s="15"/>
      <c r="D14" s="206"/>
      <c r="E14" s="14"/>
      <c r="F14" s="12"/>
      <c r="G14" s="12"/>
      <c r="H14" s="12"/>
      <c r="I14" s="12"/>
      <c r="J14" s="12"/>
      <c r="K14" s="12"/>
    </row>
    <row r="15" spans="2:11" ht="37.35" customHeight="1" x14ac:dyDescent="0.2">
      <c r="B15" s="16" t="s">
        <v>16</v>
      </c>
      <c r="C15" s="36">
        <v>0</v>
      </c>
      <c r="D15" s="204">
        <v>0</v>
      </c>
      <c r="E15" s="214">
        <v>800</v>
      </c>
      <c r="F15" s="12"/>
      <c r="G15" s="12"/>
      <c r="H15" s="12"/>
      <c r="I15" s="12"/>
      <c r="J15" s="12"/>
      <c r="K15" s="12"/>
    </row>
    <row r="16" spans="2:11" ht="37.35" customHeight="1" x14ac:dyDescent="0.2">
      <c r="B16" s="30" t="s">
        <v>17</v>
      </c>
      <c r="C16" s="151">
        <v>4815</v>
      </c>
      <c r="D16" s="201">
        <v>5089.5</v>
      </c>
      <c r="E16" s="214">
        <v>13554</v>
      </c>
      <c r="F16" s="12"/>
      <c r="G16" s="12"/>
      <c r="H16" s="12"/>
      <c r="I16" s="12"/>
      <c r="J16" s="12"/>
      <c r="K16" s="12"/>
    </row>
    <row r="17" spans="2:13" ht="37.35" customHeight="1" thickBot="1" x14ac:dyDescent="0.25">
      <c r="B17" s="31" t="s">
        <v>18</v>
      </c>
      <c r="C17" s="152">
        <v>0</v>
      </c>
      <c r="D17" s="207">
        <v>0</v>
      </c>
      <c r="E17" s="215">
        <v>400</v>
      </c>
      <c r="F17" s="12"/>
      <c r="G17" s="12"/>
      <c r="H17" s="12"/>
      <c r="I17" s="12"/>
      <c r="J17" s="12"/>
      <c r="K17" s="12"/>
    </row>
    <row r="18" spans="2:13" ht="37.35" customHeight="1" x14ac:dyDescent="0.25">
      <c r="B18" s="41" t="s">
        <v>19</v>
      </c>
      <c r="C18" s="146">
        <f t="shared" ref="C18:E18" si="0">SUM(C15:C17)</f>
        <v>4815</v>
      </c>
      <c r="D18" s="208">
        <f t="shared" si="0"/>
        <v>5089.5</v>
      </c>
      <c r="E18" s="185">
        <f t="shared" si="0"/>
        <v>14754</v>
      </c>
      <c r="F18" s="12"/>
      <c r="G18" s="12"/>
      <c r="H18" s="12"/>
      <c r="I18" s="12"/>
      <c r="J18" s="12"/>
      <c r="K18" s="12"/>
    </row>
    <row r="19" spans="2:13" ht="26.85" customHeight="1" thickBot="1" x14ac:dyDescent="0.25">
      <c r="B19" s="13" t="s">
        <v>20</v>
      </c>
      <c r="C19" s="15"/>
      <c r="D19" s="206"/>
      <c r="E19" s="15"/>
      <c r="F19" s="12"/>
      <c r="G19" s="12"/>
      <c r="H19" s="12"/>
      <c r="I19" s="12"/>
      <c r="J19" s="12"/>
      <c r="K19" s="12"/>
    </row>
    <row r="20" spans="2:13" ht="37.35" customHeight="1" x14ac:dyDescent="0.2">
      <c r="B20" s="43" t="s">
        <v>21</v>
      </c>
      <c r="C20" s="145">
        <v>6581</v>
      </c>
      <c r="D20" s="212">
        <v>0</v>
      </c>
      <c r="E20" s="44"/>
      <c r="F20" s="12"/>
      <c r="G20" s="245"/>
      <c r="H20" s="245"/>
      <c r="I20" s="245"/>
      <c r="J20" s="245"/>
      <c r="K20" s="245"/>
    </row>
    <row r="21" spans="2:13" ht="26.85" customHeight="1" thickBot="1" x14ac:dyDescent="0.25">
      <c r="B21" s="45" t="s">
        <v>22</v>
      </c>
      <c r="C21" s="25"/>
      <c r="D21" s="209"/>
      <c r="E21" s="25"/>
      <c r="F21" s="12"/>
      <c r="G21" s="12"/>
      <c r="H21" s="12"/>
      <c r="I21" s="12"/>
      <c r="J21" s="12"/>
      <c r="K21" s="12"/>
    </row>
    <row r="22" spans="2:13" ht="37.35" customHeight="1" x14ac:dyDescent="0.2">
      <c r="B22" s="43" t="s">
        <v>23</v>
      </c>
      <c r="C22" s="18">
        <v>0</v>
      </c>
      <c r="D22" s="213">
        <v>0</v>
      </c>
      <c r="E22" s="47"/>
      <c r="F22" s="12"/>
      <c r="G22" s="12"/>
      <c r="H22" s="12"/>
      <c r="I22" s="12"/>
      <c r="J22" s="12"/>
      <c r="K22" s="12"/>
    </row>
    <row r="23" spans="2:13" ht="37.35" customHeight="1" thickBot="1" x14ac:dyDescent="0.25">
      <c r="B23" s="48" t="s">
        <v>24</v>
      </c>
      <c r="C23" s="162">
        <v>97658</v>
      </c>
      <c r="D23" s="257">
        <v>81785.7</v>
      </c>
      <c r="E23" s="50"/>
      <c r="F23" s="12"/>
      <c r="G23" s="12"/>
      <c r="H23" s="12"/>
      <c r="I23" s="12"/>
      <c r="J23" s="12"/>
      <c r="K23" s="12"/>
    </row>
    <row r="24" spans="2:13" ht="26.85" customHeight="1" thickTop="1" thickBot="1" x14ac:dyDescent="0.3">
      <c r="B24" s="13" t="s">
        <v>25</v>
      </c>
      <c r="C24" s="51"/>
      <c r="D24" s="210"/>
      <c r="E24" s="51"/>
      <c r="F24" s="12"/>
      <c r="G24" s="12"/>
      <c r="H24" s="12"/>
      <c r="I24" s="12"/>
      <c r="J24" s="12"/>
      <c r="K24" s="12"/>
    </row>
    <row r="25" spans="2:13" ht="37.35" customHeight="1" x14ac:dyDescent="0.25">
      <c r="B25" s="52" t="s">
        <v>26</v>
      </c>
      <c r="C25" s="158">
        <f>C6+C13-SUM(C18+C20+C22+C23)</f>
        <v>10111832.57</v>
      </c>
      <c r="D25" s="211">
        <f>D6+D13-SUM(D18+D20+D22+D23)</f>
        <v>11348336.310000001</v>
      </c>
      <c r="E25" s="53"/>
      <c r="F25" s="12"/>
      <c r="G25" s="12"/>
      <c r="H25" s="12"/>
      <c r="I25" s="12"/>
      <c r="J25" s="12"/>
      <c r="K25" s="12"/>
    </row>
    <row r="26" spans="2:13" ht="37.35" customHeight="1" thickBot="1" x14ac:dyDescent="0.3">
      <c r="B26" s="54" t="s">
        <v>27</v>
      </c>
      <c r="C26" s="279">
        <f>C7-C20</f>
        <v>94623</v>
      </c>
      <c r="D26" s="211">
        <f>D7-D20</f>
        <v>107919</v>
      </c>
      <c r="E26" s="55"/>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5" customHeight="1" thickBot="1" x14ac:dyDescent="0.3">
      <c r="B28" s="308" t="s">
        <v>28</v>
      </c>
      <c r="C28" s="309"/>
      <c r="D28" s="309"/>
      <c r="E28" s="309"/>
      <c r="F28" s="59" t="s">
        <v>29</v>
      </c>
      <c r="G28" s="12"/>
      <c r="H28" s="12"/>
      <c r="I28" s="12"/>
      <c r="J28" s="12"/>
      <c r="K28" s="12"/>
    </row>
    <row r="29" spans="2:13" s="9" customFormat="1" ht="48.6" customHeight="1" x14ac:dyDescent="0.2">
      <c r="B29" s="307" t="s">
        <v>30</v>
      </c>
      <c r="C29" s="307"/>
      <c r="D29" s="307"/>
      <c r="E29" s="307"/>
      <c r="F29" s="60"/>
      <c r="G29" s="12"/>
      <c r="H29" s="12"/>
      <c r="I29" s="12"/>
      <c r="J29" s="12"/>
      <c r="K29" s="12"/>
    </row>
    <row r="30" spans="2:13" s="9" customFormat="1" ht="56.1" customHeight="1" x14ac:dyDescent="0.2">
      <c r="B30" s="290" t="s">
        <v>31</v>
      </c>
      <c r="C30" s="290"/>
      <c r="D30" s="290"/>
      <c r="E30" s="290"/>
      <c r="F30" s="61"/>
      <c r="G30" s="12"/>
      <c r="H30" s="12"/>
      <c r="I30" s="12"/>
      <c r="J30" s="65"/>
      <c r="K30" s="65"/>
      <c r="L30" s="65"/>
      <c r="M30" s="65"/>
    </row>
    <row r="31" spans="2:13" s="9" customFormat="1" ht="48.6" customHeight="1" x14ac:dyDescent="0.2">
      <c r="B31" s="289" t="s">
        <v>32</v>
      </c>
      <c r="C31" s="289"/>
      <c r="D31" s="289"/>
      <c r="E31" s="289"/>
      <c r="F31" s="62" t="s">
        <v>33</v>
      </c>
      <c r="G31" s="12"/>
      <c r="H31" s="12"/>
      <c r="I31" s="12"/>
      <c r="J31" s="12"/>
      <c r="K31" s="12"/>
    </row>
    <row r="32" spans="2:13" s="9" customFormat="1" ht="90.75" customHeight="1" x14ac:dyDescent="0.2">
      <c r="B32" s="289" t="s">
        <v>34</v>
      </c>
      <c r="C32" s="289"/>
      <c r="D32" s="289"/>
      <c r="E32" s="289"/>
      <c r="F32" s="62" t="s">
        <v>33</v>
      </c>
      <c r="G32" s="12"/>
      <c r="H32" s="12"/>
      <c r="I32" s="12"/>
      <c r="J32" s="12"/>
      <c r="K32" s="12"/>
    </row>
    <row r="33" spans="2:11" s="9" customFormat="1" ht="48.6" customHeight="1" x14ac:dyDescent="0.2">
      <c r="B33" s="289" t="s">
        <v>35</v>
      </c>
      <c r="C33" s="289"/>
      <c r="D33" s="289"/>
      <c r="E33" s="289"/>
      <c r="F33" s="61"/>
      <c r="G33" s="12"/>
      <c r="H33" s="12"/>
      <c r="I33" s="12"/>
      <c r="J33" s="12"/>
      <c r="K33" s="12"/>
    </row>
    <row r="34" spans="2:11" s="9" customFormat="1" ht="77.099999999999994" customHeight="1" x14ac:dyDescent="0.2">
      <c r="B34" s="288" t="s">
        <v>36</v>
      </c>
      <c r="C34" s="288"/>
      <c r="D34" s="288"/>
      <c r="E34" s="288"/>
      <c r="F34" s="62" t="s">
        <v>33</v>
      </c>
      <c r="G34" s="12"/>
      <c r="H34" s="12"/>
      <c r="I34" s="12"/>
      <c r="J34" s="12"/>
      <c r="K34" s="12"/>
    </row>
    <row r="35" spans="2:11" s="9" customFormat="1" ht="48.6" customHeight="1" x14ac:dyDescent="0.2">
      <c r="B35" s="289" t="s">
        <v>37</v>
      </c>
      <c r="C35" s="289"/>
      <c r="D35" s="289"/>
      <c r="E35" s="289"/>
      <c r="F35" s="61"/>
      <c r="G35" s="12"/>
      <c r="H35" s="12"/>
      <c r="I35" s="12"/>
      <c r="J35" s="12"/>
      <c r="K35" s="12"/>
    </row>
    <row r="36" spans="2:11" s="9" customFormat="1" ht="48.6" customHeight="1" x14ac:dyDescent="0.2">
      <c r="B36" s="289" t="s">
        <v>38</v>
      </c>
      <c r="C36" s="289"/>
      <c r="D36" s="289"/>
      <c r="E36" s="289"/>
      <c r="F36" s="61"/>
      <c r="G36" s="12"/>
      <c r="H36" s="12"/>
      <c r="I36" s="12"/>
      <c r="J36" s="12"/>
      <c r="K36" s="12"/>
    </row>
    <row r="37" spans="2:11" s="9" customFormat="1" ht="48.6" customHeight="1" x14ac:dyDescent="0.2">
      <c r="B37" s="289" t="s">
        <v>39</v>
      </c>
      <c r="C37" s="289"/>
      <c r="D37" s="289"/>
      <c r="E37" s="289"/>
      <c r="F37" s="61"/>
      <c r="G37" s="12"/>
      <c r="H37" s="12"/>
      <c r="I37" s="12"/>
      <c r="J37" s="12"/>
      <c r="K37" s="12"/>
    </row>
    <row r="38" spans="2:11" s="9" customFormat="1" ht="48.6" customHeight="1" x14ac:dyDescent="0.2">
      <c r="B38" s="290" t="s">
        <v>40</v>
      </c>
      <c r="C38" s="290"/>
      <c r="D38" s="290"/>
      <c r="E38" s="290"/>
      <c r="F38" s="62" t="s">
        <v>33</v>
      </c>
      <c r="G38" s="12"/>
      <c r="H38" s="12"/>
      <c r="I38" s="12"/>
      <c r="J38" s="12"/>
      <c r="K38" s="12"/>
    </row>
    <row r="39" spans="2:11" s="9" customFormat="1" ht="48.6" customHeight="1" x14ac:dyDescent="0.2">
      <c r="B39" s="288" t="s">
        <v>41</v>
      </c>
      <c r="C39" s="288"/>
      <c r="D39" s="288"/>
      <c r="E39" s="288"/>
      <c r="F39" s="62"/>
      <c r="G39" s="12"/>
      <c r="H39" s="12"/>
      <c r="I39" s="12"/>
      <c r="J39" s="12"/>
      <c r="K39" s="12"/>
    </row>
    <row r="40" spans="2:11" s="9" customFormat="1" ht="48.6" customHeight="1" x14ac:dyDescent="0.2">
      <c r="B40" s="288" t="s">
        <v>42</v>
      </c>
      <c r="C40" s="288"/>
      <c r="D40" s="288"/>
      <c r="E40" s="288"/>
      <c r="F40" s="62"/>
      <c r="G40" s="12"/>
      <c r="H40" s="12"/>
      <c r="I40" s="12"/>
      <c r="J40" s="12"/>
      <c r="K40" s="12"/>
    </row>
    <row r="41" spans="2:11" s="9" customFormat="1" ht="48.6" customHeight="1" x14ac:dyDescent="0.2">
      <c r="B41" s="288" t="s">
        <v>43</v>
      </c>
      <c r="C41" s="288"/>
      <c r="D41" s="288"/>
      <c r="E41" s="288"/>
      <c r="F41" s="62" t="s">
        <v>33</v>
      </c>
      <c r="G41" s="12"/>
      <c r="H41" s="12"/>
      <c r="I41" s="12"/>
      <c r="J41" s="12"/>
      <c r="K41" s="12"/>
    </row>
    <row r="42" spans="2:11" s="9" customFormat="1" ht="48.6" customHeight="1" x14ac:dyDescent="0.2">
      <c r="B42" s="288" t="s">
        <v>44</v>
      </c>
      <c r="C42" s="288"/>
      <c r="D42" s="288"/>
      <c r="E42" s="288"/>
      <c r="F42" s="62" t="s">
        <v>33</v>
      </c>
      <c r="G42" s="12"/>
      <c r="H42" s="12"/>
      <c r="I42" s="12"/>
      <c r="J42" s="12"/>
      <c r="K42" s="12"/>
    </row>
    <row r="43" spans="2:11" s="9" customFormat="1" ht="41.1" customHeight="1" thickBot="1" x14ac:dyDescent="0.25">
      <c r="B43" s="63"/>
      <c r="C43" s="12"/>
      <c r="D43" s="12"/>
      <c r="E43" s="12"/>
      <c r="F43" s="12"/>
      <c r="G43" s="12"/>
      <c r="H43" s="12"/>
      <c r="I43" s="12"/>
      <c r="J43" s="12"/>
      <c r="K43" s="12"/>
    </row>
    <row r="44" spans="2:11" s="9" customFormat="1" ht="26.85" customHeight="1" thickBot="1" x14ac:dyDescent="0.25">
      <c r="B44" s="291" t="s">
        <v>45</v>
      </c>
      <c r="C44" s="292"/>
      <c r="D44" s="292"/>
      <c r="E44" s="293"/>
      <c r="F44" s="12"/>
      <c r="G44" s="287"/>
      <c r="H44" s="287"/>
      <c r="I44" s="287"/>
      <c r="J44" s="12"/>
      <c r="K44" s="12"/>
    </row>
    <row r="45" spans="2:11" s="9" customFormat="1" ht="26.85" customHeight="1" x14ac:dyDescent="0.2">
      <c r="B45" s="294" t="s">
        <v>46</v>
      </c>
      <c r="C45" s="295"/>
      <c r="D45" s="295"/>
      <c r="E45" s="296"/>
      <c r="F45" s="12"/>
      <c r="G45" s="12"/>
      <c r="H45" s="12"/>
      <c r="I45" s="12"/>
      <c r="J45" s="12"/>
      <c r="K45" s="12"/>
    </row>
    <row r="46" spans="2:11" s="9" customFormat="1" ht="60" customHeight="1" x14ac:dyDescent="0.2">
      <c r="B46" s="281" t="s">
        <v>71</v>
      </c>
      <c r="C46" s="282"/>
      <c r="D46" s="282"/>
      <c r="E46" s="283"/>
      <c r="F46" s="12"/>
      <c r="G46" s="12"/>
      <c r="H46" s="12"/>
      <c r="I46" s="12"/>
      <c r="J46" s="12"/>
      <c r="K46" s="12"/>
    </row>
    <row r="47" spans="2:11" s="9" customFormat="1" ht="26.85" customHeight="1" x14ac:dyDescent="0.2">
      <c r="B47" s="281" t="s">
        <v>47</v>
      </c>
      <c r="C47" s="282"/>
      <c r="D47" s="282"/>
      <c r="E47" s="283"/>
      <c r="F47" s="12"/>
      <c r="G47" s="12"/>
      <c r="H47" s="12"/>
      <c r="I47" s="12"/>
      <c r="J47" s="12"/>
      <c r="K47" s="12"/>
    </row>
    <row r="48" spans="2:11" s="9" customFormat="1" ht="60" customHeight="1" x14ac:dyDescent="0.2">
      <c r="B48" s="366" t="s">
        <v>72</v>
      </c>
      <c r="C48" s="282"/>
      <c r="D48" s="282"/>
      <c r="E48" s="283"/>
      <c r="F48" s="12"/>
      <c r="G48" s="12"/>
      <c r="H48" s="12"/>
      <c r="I48" s="12"/>
      <c r="J48" s="12"/>
      <c r="K48" s="12"/>
    </row>
    <row r="49" spans="2:11" s="9" customFormat="1" ht="26.1" customHeight="1" x14ac:dyDescent="0.2">
      <c r="B49" s="281" t="s">
        <v>48</v>
      </c>
      <c r="C49" s="282"/>
      <c r="D49" s="282"/>
      <c r="E49" s="283"/>
      <c r="F49" s="12"/>
      <c r="G49" s="12"/>
      <c r="H49" s="12"/>
      <c r="I49" s="12"/>
      <c r="J49" s="12"/>
      <c r="K49" s="12"/>
    </row>
    <row r="50" spans="2:11" s="9" customFormat="1" ht="60" customHeight="1" x14ac:dyDescent="0.2">
      <c r="B50" s="281"/>
      <c r="C50" s="282"/>
      <c r="D50" s="282"/>
      <c r="E50" s="283"/>
      <c r="F50" s="12"/>
      <c r="G50" s="12"/>
      <c r="H50" s="12"/>
      <c r="I50" s="12"/>
      <c r="J50" s="12"/>
      <c r="K50" s="12"/>
    </row>
    <row r="51" spans="2:11" ht="23.85" customHeight="1" x14ac:dyDescent="0.2">
      <c r="B51" s="281" t="s">
        <v>49</v>
      </c>
      <c r="C51" s="282"/>
      <c r="D51" s="282"/>
      <c r="E51" s="283"/>
      <c r="F51" s="12"/>
      <c r="G51" s="12"/>
      <c r="H51" s="12"/>
      <c r="I51" s="12"/>
      <c r="J51" s="12"/>
      <c r="K51" s="12"/>
    </row>
    <row r="52" spans="2:11" ht="60" customHeight="1" x14ac:dyDescent="0.2">
      <c r="B52" s="281"/>
      <c r="C52" s="282"/>
      <c r="D52" s="282"/>
      <c r="E52" s="283"/>
      <c r="F52" s="12"/>
      <c r="G52" s="12"/>
      <c r="H52" s="12"/>
      <c r="I52" s="12"/>
      <c r="J52" s="12"/>
      <c r="K52" s="12"/>
    </row>
    <row r="53" spans="2:11" ht="27" customHeight="1" x14ac:dyDescent="0.2">
      <c r="B53" s="281" t="s">
        <v>50</v>
      </c>
      <c r="C53" s="282"/>
      <c r="D53" s="282"/>
      <c r="E53" s="283"/>
      <c r="F53" s="12"/>
      <c r="G53" s="12"/>
      <c r="H53" s="12"/>
      <c r="I53" s="12"/>
      <c r="J53" s="12"/>
      <c r="K53" s="12"/>
    </row>
    <row r="54" spans="2:11" ht="60" customHeight="1" x14ac:dyDescent="0.2">
      <c r="B54" s="281"/>
      <c r="C54" s="282"/>
      <c r="D54" s="282"/>
      <c r="E54" s="283"/>
      <c r="F54" s="12"/>
      <c r="G54" s="12"/>
      <c r="H54" s="12"/>
      <c r="I54" s="12"/>
      <c r="J54" s="12"/>
      <c r="K54" s="12"/>
    </row>
    <row r="55" spans="2:11" ht="24" customHeight="1" x14ac:dyDescent="0.2">
      <c r="B55" s="281" t="s">
        <v>51</v>
      </c>
      <c r="C55" s="282"/>
      <c r="D55" s="282"/>
      <c r="E55" s="283"/>
      <c r="F55" s="12"/>
      <c r="G55" s="12"/>
      <c r="H55" s="12"/>
      <c r="I55" s="12"/>
      <c r="J55" s="12"/>
      <c r="K55" s="12"/>
    </row>
    <row r="56" spans="2:11" ht="60" customHeight="1" x14ac:dyDescent="0.2">
      <c r="B56" s="281"/>
      <c r="C56" s="282"/>
      <c r="D56" s="282"/>
      <c r="E56" s="283"/>
      <c r="F56" s="12"/>
      <c r="G56" s="12"/>
      <c r="H56" s="12"/>
      <c r="I56" s="12"/>
      <c r="J56" s="12"/>
      <c r="K56" s="12"/>
    </row>
    <row r="59" spans="2:11" x14ac:dyDescent="0.2">
      <c r="B59" s="79" t="s">
        <v>52</v>
      </c>
    </row>
  </sheetData>
  <mergeCells count="32">
    <mergeCell ref="B51:E51"/>
    <mergeCell ref="B30:E30"/>
    <mergeCell ref="B48:E48"/>
    <mergeCell ref="B32:E32"/>
    <mergeCell ref="B56:E56"/>
    <mergeCell ref="B53:E53"/>
    <mergeCell ref="B54:E54"/>
    <mergeCell ref="B55:E55"/>
    <mergeCell ref="B49:E49"/>
    <mergeCell ref="B50:E50"/>
    <mergeCell ref="B52:E52"/>
    <mergeCell ref="B1:E1"/>
    <mergeCell ref="B31:E31"/>
    <mergeCell ref="B29:E29"/>
    <mergeCell ref="B33:E33"/>
    <mergeCell ref="B47:E47"/>
    <mergeCell ref="B2:E2"/>
    <mergeCell ref="B3:E3"/>
    <mergeCell ref="B28:E28"/>
    <mergeCell ref="B45:E45"/>
    <mergeCell ref="B46:E46"/>
    <mergeCell ref="B34:E34"/>
    <mergeCell ref="B42:E42"/>
    <mergeCell ref="B44:E44"/>
    <mergeCell ref="B41:E41"/>
    <mergeCell ref="B35:E35"/>
    <mergeCell ref="G44:I44"/>
    <mergeCell ref="B39:E39"/>
    <mergeCell ref="B36:E36"/>
    <mergeCell ref="B37:E37"/>
    <mergeCell ref="B38:E38"/>
    <mergeCell ref="B40:E40"/>
  </mergeCells>
  <dataValidations count="2">
    <dataValidation errorStyle="warning" allowBlank="1" showInputMessage="1" errorTitle="Missing Information" error="Please complete the Forecast" promptTitle="Forecast" prompt="Please fill out forecast information" sqref="E9:E10 E15:E16" xr:uid="{6FB4B633-B059-4338-957D-32C0F594EC18}"/>
    <dataValidation type="whole" errorStyle="warning" operator="equal" allowBlank="1" showInputMessage="1" showErrorMessage="1" errorTitle="Start/End Balance" error="End Balance of Prior Reporting Period should be Starting Balance of Current Reporting Period" sqref="C6:C7 D7" xr:uid="{FF80EFE6-4D44-4E68-B087-98C717500E3F}">
      <formula1>B25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7765-7749-4FD1-B84F-EBB39FC6AA72}">
  <dimension ref="B1:M59"/>
  <sheetViews>
    <sheetView zoomScale="70" zoomScaleNormal="70" workbookViewId="0">
      <pane xSplit="2" ySplit="7" topLeftCell="C8" activePane="bottomRight" state="frozen"/>
      <selection pane="topRight" activeCell="C1" sqref="C1"/>
      <selection pane="bottomLeft" activeCell="A8" sqref="A8"/>
      <selection pane="bottomRight" activeCell="C8" sqref="C8"/>
    </sheetView>
  </sheetViews>
  <sheetFormatPr defaultColWidth="8.85546875" defaultRowHeight="12.75" x14ac:dyDescent="0.2"/>
  <cols>
    <col min="1" max="1" width="4.140625" customWidth="1"/>
    <col min="2" max="2" width="79.42578125" style="8" customWidth="1"/>
    <col min="3" max="4" width="31.5703125" customWidth="1"/>
    <col min="5" max="5" width="27.85546875" customWidth="1"/>
    <col min="6" max="6" width="15" customWidth="1"/>
    <col min="7" max="12" width="9.42578125" customWidth="1"/>
  </cols>
  <sheetData>
    <row r="1" spans="2:11" ht="18" x14ac:dyDescent="0.25">
      <c r="B1" s="297" t="s">
        <v>0</v>
      </c>
      <c r="C1" s="298"/>
      <c r="D1" s="298"/>
      <c r="E1" s="299"/>
    </row>
    <row r="2" spans="2:11" ht="18" x14ac:dyDescent="0.25">
      <c r="B2" s="300" t="s">
        <v>73</v>
      </c>
      <c r="C2" s="301"/>
      <c r="D2" s="302"/>
      <c r="E2" s="303"/>
    </row>
    <row r="3" spans="2:11" ht="18.75" thickBot="1" x14ac:dyDescent="0.3">
      <c r="B3" s="304" t="s">
        <v>54</v>
      </c>
      <c r="C3" s="305"/>
      <c r="D3" s="305"/>
      <c r="E3" s="306"/>
    </row>
    <row r="4" spans="2:11" ht="37.35" customHeight="1" x14ac:dyDescent="0.2">
      <c r="B4" s="10"/>
      <c r="C4" s="11" t="s">
        <v>3</v>
      </c>
      <c r="D4" s="11" t="s">
        <v>4</v>
      </c>
      <c r="E4" s="11" t="s">
        <v>5</v>
      </c>
      <c r="F4" s="12"/>
      <c r="G4" s="12"/>
      <c r="H4" s="12"/>
      <c r="I4" s="12"/>
      <c r="J4" s="12"/>
      <c r="K4" s="12"/>
    </row>
    <row r="5" spans="2:11" ht="26.85" customHeight="1" thickBot="1" x14ac:dyDescent="0.3">
      <c r="B5" s="13" t="s">
        <v>6</v>
      </c>
      <c r="C5" s="14"/>
      <c r="D5" s="15"/>
      <c r="E5" s="14"/>
      <c r="F5" s="12"/>
      <c r="G5" s="12"/>
      <c r="H5" s="12"/>
      <c r="I5" s="12"/>
      <c r="J5" s="12"/>
      <c r="K5" s="12"/>
    </row>
    <row r="6" spans="2:11" ht="37.35" customHeight="1" x14ac:dyDescent="0.25">
      <c r="B6" s="16" t="s">
        <v>7</v>
      </c>
      <c r="C6" s="216">
        <v>2360557.66</v>
      </c>
      <c r="D6" s="183">
        <f>C25</f>
        <v>2401460.27</v>
      </c>
      <c r="E6" s="19"/>
      <c r="F6" s="12"/>
      <c r="G6" s="12"/>
      <c r="H6" s="12"/>
      <c r="I6" s="12"/>
      <c r="J6" s="12"/>
      <c r="K6" s="12"/>
    </row>
    <row r="7" spans="2:11" ht="37.35" customHeight="1" x14ac:dyDescent="0.25">
      <c r="B7" s="20" t="s">
        <v>8</v>
      </c>
      <c r="C7" s="217">
        <v>1923.75</v>
      </c>
      <c r="D7" s="217">
        <f>C26</f>
        <v>1923.75</v>
      </c>
      <c r="E7" s="23"/>
      <c r="F7" s="12"/>
      <c r="G7" s="12"/>
      <c r="H7" s="12"/>
      <c r="I7" s="12"/>
      <c r="J7" s="12"/>
      <c r="K7" s="12"/>
    </row>
    <row r="8" spans="2:11" ht="26.85" customHeight="1" thickBot="1" x14ac:dyDescent="0.3">
      <c r="B8" s="24" t="s">
        <v>9</v>
      </c>
      <c r="C8" s="25"/>
      <c r="D8" s="228"/>
      <c r="E8" s="14"/>
      <c r="F8" s="12"/>
      <c r="G8" s="12"/>
      <c r="H8" s="12"/>
      <c r="I8" s="12"/>
      <c r="J8" s="12"/>
      <c r="K8" s="12"/>
    </row>
    <row r="9" spans="2:11" ht="37.35" customHeight="1" x14ac:dyDescent="0.25">
      <c r="B9" s="27" t="s">
        <v>10</v>
      </c>
      <c r="C9" s="22">
        <v>0</v>
      </c>
      <c r="D9" s="217">
        <v>332411</v>
      </c>
      <c r="E9" s="236">
        <v>451738</v>
      </c>
      <c r="F9" s="12"/>
      <c r="G9" s="12"/>
      <c r="H9" s="12"/>
      <c r="I9" s="12"/>
      <c r="J9" s="12"/>
      <c r="K9" s="12"/>
    </row>
    <row r="10" spans="2:11" ht="37.35" customHeight="1" x14ac:dyDescent="0.25">
      <c r="B10" s="66" t="s">
        <v>11</v>
      </c>
      <c r="C10" s="144">
        <v>0</v>
      </c>
      <c r="D10" s="217">
        <v>0</v>
      </c>
      <c r="E10" s="236">
        <v>0</v>
      </c>
      <c r="F10" s="12"/>
      <c r="G10" s="12"/>
      <c r="H10" s="12"/>
      <c r="I10" s="12"/>
      <c r="J10" s="12"/>
      <c r="K10" s="12"/>
    </row>
    <row r="11" spans="2:11" ht="37.35" customHeight="1" x14ac:dyDescent="0.25">
      <c r="B11" s="30" t="s">
        <v>12</v>
      </c>
      <c r="C11" s="217">
        <v>63274.25</v>
      </c>
      <c r="D11" s="217">
        <v>63687.97</v>
      </c>
      <c r="E11" s="23"/>
      <c r="F11" s="12"/>
      <c r="G11" s="12"/>
      <c r="H11" s="12"/>
      <c r="I11" s="12"/>
      <c r="J11" s="12"/>
      <c r="K11" s="12"/>
    </row>
    <row r="12" spans="2:11" ht="37.35" customHeight="1" thickBot="1" x14ac:dyDescent="0.3">
      <c r="B12" s="31" t="s">
        <v>13</v>
      </c>
      <c r="C12" s="22">
        <v>0</v>
      </c>
      <c r="D12" s="217">
        <v>0</v>
      </c>
      <c r="E12" s="14"/>
      <c r="F12" s="12"/>
      <c r="G12" s="12"/>
      <c r="H12" s="12"/>
      <c r="I12" s="12"/>
      <c r="J12" s="12"/>
      <c r="K12" s="12"/>
    </row>
    <row r="13" spans="2:11" ht="37.35" customHeight="1" x14ac:dyDescent="0.25">
      <c r="B13" s="34" t="s">
        <v>14</v>
      </c>
      <c r="C13" s="218">
        <f>SUM(C9,C11,C12)</f>
        <v>63274.25</v>
      </c>
      <c r="D13" s="218">
        <f>SUM(D9,D11,D12)</f>
        <v>396098.97</v>
      </c>
      <c r="E13" s="19"/>
      <c r="F13" s="12"/>
      <c r="G13" s="12"/>
      <c r="H13" s="12"/>
      <c r="I13" s="12"/>
      <c r="J13" s="12"/>
      <c r="K13" s="12"/>
    </row>
    <row r="14" spans="2:11" ht="26.85" customHeight="1" thickBot="1" x14ac:dyDescent="0.3">
      <c r="B14" s="13" t="s">
        <v>15</v>
      </c>
      <c r="C14" s="14"/>
      <c r="D14" s="229"/>
      <c r="E14" s="14"/>
      <c r="F14" s="12"/>
      <c r="G14" s="12"/>
      <c r="H14" s="12"/>
      <c r="I14" s="12"/>
      <c r="J14" s="12"/>
      <c r="K14" s="12"/>
    </row>
    <row r="15" spans="2:11" ht="37.35" customHeight="1" x14ac:dyDescent="0.2">
      <c r="B15" s="16" t="s">
        <v>16</v>
      </c>
      <c r="C15" s="36">
        <v>926.29</v>
      </c>
      <c r="D15" s="183">
        <v>1334.58</v>
      </c>
      <c r="E15" s="36">
        <v>1500</v>
      </c>
      <c r="F15" s="12"/>
      <c r="G15" s="12"/>
      <c r="H15" s="12"/>
      <c r="I15" s="12"/>
      <c r="J15" s="12"/>
      <c r="K15" s="12"/>
    </row>
    <row r="16" spans="2:11" ht="37.35" customHeight="1" x14ac:dyDescent="0.2">
      <c r="B16" s="30" t="s">
        <v>17</v>
      </c>
      <c r="C16" s="38">
        <v>348.11</v>
      </c>
      <c r="D16" s="217">
        <v>3451.6</v>
      </c>
      <c r="E16" s="38">
        <v>2500</v>
      </c>
      <c r="F16" s="12"/>
      <c r="G16" s="12"/>
      <c r="H16" s="12"/>
      <c r="I16" s="12"/>
      <c r="J16" s="12"/>
      <c r="K16" s="12"/>
    </row>
    <row r="17" spans="2:13" ht="37.35" customHeight="1" thickBot="1" x14ac:dyDescent="0.25">
      <c r="B17" s="31" t="s">
        <v>18</v>
      </c>
      <c r="C17" s="40">
        <v>0</v>
      </c>
      <c r="D17" s="230">
        <v>0</v>
      </c>
      <c r="E17" s="40">
        <v>7060.2</v>
      </c>
      <c r="F17" s="12"/>
      <c r="G17" s="12"/>
      <c r="H17" s="12"/>
      <c r="I17" s="12"/>
      <c r="J17" s="12"/>
      <c r="K17" s="12"/>
    </row>
    <row r="18" spans="2:13" ht="37.35" customHeight="1" x14ac:dyDescent="0.25">
      <c r="B18" s="41" t="s">
        <v>19</v>
      </c>
      <c r="C18" s="185">
        <f>SUM(C15,C16,C17)</f>
        <v>1274.4000000000001</v>
      </c>
      <c r="D18" s="185">
        <f>SUM(D15,D16,D17)</f>
        <v>4786.18</v>
      </c>
      <c r="E18" s="237">
        <f>SUM(E15,E16,E17)</f>
        <v>11060.2</v>
      </c>
      <c r="F18" s="12"/>
      <c r="G18" s="12"/>
      <c r="H18" s="12"/>
      <c r="I18" s="12"/>
      <c r="J18" s="12"/>
      <c r="K18" s="12"/>
    </row>
    <row r="19" spans="2:13" ht="26.85" customHeight="1" thickBot="1" x14ac:dyDescent="0.3">
      <c r="B19" s="13" t="s">
        <v>20</v>
      </c>
      <c r="C19" s="14"/>
      <c r="D19" s="229"/>
      <c r="E19" s="15"/>
      <c r="F19" s="12"/>
      <c r="G19" s="12"/>
      <c r="H19" s="12"/>
      <c r="I19" s="12"/>
      <c r="J19" s="12"/>
      <c r="K19" s="12"/>
    </row>
    <row r="20" spans="2:13" ht="37.35" customHeight="1" x14ac:dyDescent="0.2">
      <c r="B20" s="43" t="s">
        <v>21</v>
      </c>
      <c r="C20" s="35">
        <v>0</v>
      </c>
      <c r="D20" s="35">
        <v>0</v>
      </c>
      <c r="E20" s="44"/>
      <c r="F20" s="12"/>
      <c r="G20" s="245"/>
      <c r="H20" s="245"/>
      <c r="I20" s="245"/>
      <c r="J20" s="245"/>
      <c r="K20" s="245"/>
    </row>
    <row r="21" spans="2:13" ht="26.85" customHeight="1" thickBot="1" x14ac:dyDescent="0.25">
      <c r="B21" s="45" t="s">
        <v>22</v>
      </c>
      <c r="C21" s="25"/>
      <c r="D21" s="231"/>
      <c r="E21" s="25"/>
      <c r="F21" s="12"/>
      <c r="G21" s="12"/>
      <c r="H21" s="12"/>
      <c r="I21" s="12"/>
      <c r="J21" s="12"/>
      <c r="K21" s="12"/>
    </row>
    <row r="22" spans="2:13" ht="37.35" customHeight="1" x14ac:dyDescent="0.2">
      <c r="B22" s="43" t="s">
        <v>23</v>
      </c>
      <c r="C22" s="35">
        <v>0</v>
      </c>
      <c r="D22" s="35">
        <v>0</v>
      </c>
      <c r="E22" s="47"/>
      <c r="F22" s="12"/>
      <c r="G22" s="12"/>
      <c r="H22" s="12"/>
      <c r="I22" s="12"/>
      <c r="J22" s="12"/>
      <c r="K22" s="12"/>
    </row>
    <row r="23" spans="2:13" ht="37.35" customHeight="1" x14ac:dyDescent="0.2">
      <c r="B23" s="48" t="s">
        <v>24</v>
      </c>
      <c r="C23" s="35">
        <v>21097.24</v>
      </c>
      <c r="D23" s="232">
        <v>23943.9</v>
      </c>
      <c r="E23" s="50"/>
      <c r="F23" s="12"/>
      <c r="G23" s="12"/>
      <c r="H23" s="12"/>
      <c r="I23" s="12"/>
      <c r="J23" s="12"/>
      <c r="K23" s="12"/>
    </row>
    <row r="24" spans="2:13" ht="26.85" customHeight="1" thickBot="1" x14ac:dyDescent="0.3">
      <c r="B24" s="13" t="s">
        <v>25</v>
      </c>
      <c r="C24" s="51"/>
      <c r="D24" s="233"/>
      <c r="E24" s="51"/>
      <c r="F24" s="12"/>
      <c r="G24" s="12"/>
      <c r="H24" s="12"/>
      <c r="I24" s="12"/>
      <c r="J24" s="12"/>
      <c r="K24" s="12"/>
    </row>
    <row r="25" spans="2:13" ht="37.35" customHeight="1" x14ac:dyDescent="0.25">
      <c r="B25" s="52" t="s">
        <v>26</v>
      </c>
      <c r="C25" s="124">
        <f>C6+C13-SUM(C18+C20+C22+C23)</f>
        <v>2401460.27</v>
      </c>
      <c r="D25" s="234">
        <f>D6+D13-SUM(D18+D20+D22+D23)</f>
        <v>2768829.16</v>
      </c>
      <c r="E25" s="53"/>
      <c r="F25" s="12"/>
      <c r="G25" s="12"/>
      <c r="H25" s="12"/>
      <c r="I25" s="12"/>
      <c r="J25" s="12"/>
      <c r="K25" s="12"/>
    </row>
    <row r="26" spans="2:13" ht="37.35" customHeight="1" thickBot="1" x14ac:dyDescent="0.3">
      <c r="B26" s="54" t="s">
        <v>27</v>
      </c>
      <c r="C26" s="125">
        <f>C7-C20</f>
        <v>1923.75</v>
      </c>
      <c r="D26" s="235">
        <f>D7-D20</f>
        <v>1923.75</v>
      </c>
      <c r="E26" s="55"/>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5" customHeight="1" thickBot="1" x14ac:dyDescent="0.3">
      <c r="B28" s="308" t="s">
        <v>28</v>
      </c>
      <c r="C28" s="309"/>
      <c r="D28" s="309"/>
      <c r="E28" s="309"/>
      <c r="F28" s="59" t="s">
        <v>29</v>
      </c>
      <c r="G28" s="12"/>
      <c r="H28" s="12"/>
      <c r="I28" s="12"/>
      <c r="J28" s="12"/>
      <c r="K28" s="12"/>
    </row>
    <row r="29" spans="2:13" s="9" customFormat="1" ht="48.6" customHeight="1" x14ac:dyDescent="0.2">
      <c r="B29" s="307" t="s">
        <v>30</v>
      </c>
      <c r="C29" s="307"/>
      <c r="D29" s="307"/>
      <c r="E29" s="307"/>
      <c r="F29" s="60"/>
      <c r="G29" s="12"/>
      <c r="H29" s="12"/>
      <c r="I29" s="12"/>
      <c r="J29" s="12"/>
      <c r="K29" s="12"/>
    </row>
    <row r="30" spans="2:13" s="9" customFormat="1" ht="56.1" customHeight="1" x14ac:dyDescent="0.2">
      <c r="B30" s="290" t="s">
        <v>31</v>
      </c>
      <c r="C30" s="290"/>
      <c r="D30" s="290"/>
      <c r="E30" s="290"/>
      <c r="F30" s="61"/>
      <c r="G30" s="12"/>
      <c r="H30" s="12"/>
      <c r="I30" s="12"/>
      <c r="J30" s="65"/>
      <c r="K30" s="65"/>
      <c r="L30" s="65"/>
      <c r="M30" s="65"/>
    </row>
    <row r="31" spans="2:13" s="9" customFormat="1" ht="48.6" customHeight="1" x14ac:dyDescent="0.2">
      <c r="B31" s="289" t="s">
        <v>32</v>
      </c>
      <c r="C31" s="289"/>
      <c r="D31" s="289"/>
      <c r="E31" s="289"/>
      <c r="F31" s="62" t="s">
        <v>33</v>
      </c>
      <c r="G31" s="12"/>
      <c r="H31" s="12"/>
      <c r="I31" s="12"/>
      <c r="J31" s="12"/>
      <c r="K31" s="12"/>
    </row>
    <row r="32" spans="2:13" s="9" customFormat="1" ht="90.75" customHeight="1" x14ac:dyDescent="0.2">
      <c r="B32" s="289" t="s">
        <v>34</v>
      </c>
      <c r="C32" s="289"/>
      <c r="D32" s="289"/>
      <c r="E32" s="289"/>
      <c r="F32" s="62" t="s">
        <v>33</v>
      </c>
      <c r="G32" s="12"/>
      <c r="H32" s="12"/>
      <c r="I32" s="12"/>
      <c r="J32" s="12"/>
      <c r="K32" s="12"/>
    </row>
    <row r="33" spans="2:11" s="9" customFormat="1" ht="48.6" customHeight="1" x14ac:dyDescent="0.2">
      <c r="B33" s="289" t="s">
        <v>35</v>
      </c>
      <c r="C33" s="289"/>
      <c r="D33" s="289"/>
      <c r="E33" s="289"/>
      <c r="F33" s="61"/>
      <c r="G33" s="12"/>
      <c r="H33" s="12"/>
      <c r="I33" s="12"/>
      <c r="J33" s="12"/>
      <c r="K33" s="12"/>
    </row>
    <row r="34" spans="2:11" s="9" customFormat="1" ht="77.099999999999994" customHeight="1" x14ac:dyDescent="0.2">
      <c r="B34" s="288" t="s">
        <v>36</v>
      </c>
      <c r="C34" s="288"/>
      <c r="D34" s="288"/>
      <c r="E34" s="288"/>
      <c r="F34" s="62" t="s">
        <v>33</v>
      </c>
      <c r="G34" s="12"/>
      <c r="H34" s="12"/>
      <c r="I34" s="12"/>
      <c r="J34" s="12"/>
      <c r="K34" s="12"/>
    </row>
    <row r="35" spans="2:11" s="9" customFormat="1" ht="48.6" customHeight="1" x14ac:dyDescent="0.2">
      <c r="B35" s="289" t="s">
        <v>37</v>
      </c>
      <c r="C35" s="289"/>
      <c r="D35" s="289"/>
      <c r="E35" s="289"/>
      <c r="F35" s="61"/>
      <c r="G35" s="12"/>
      <c r="H35" s="12"/>
      <c r="I35" s="12"/>
      <c r="J35" s="12"/>
      <c r="K35" s="12"/>
    </row>
    <row r="36" spans="2:11" s="9" customFormat="1" ht="48.6" customHeight="1" x14ac:dyDescent="0.2">
      <c r="B36" s="289" t="s">
        <v>38</v>
      </c>
      <c r="C36" s="289"/>
      <c r="D36" s="289"/>
      <c r="E36" s="289"/>
      <c r="F36" s="61"/>
      <c r="G36" s="12"/>
      <c r="H36" s="12"/>
      <c r="I36" s="12"/>
      <c r="J36" s="12"/>
      <c r="K36" s="12"/>
    </row>
    <row r="37" spans="2:11" s="9" customFormat="1" ht="48.6" customHeight="1" x14ac:dyDescent="0.2">
      <c r="B37" s="289" t="s">
        <v>39</v>
      </c>
      <c r="C37" s="289"/>
      <c r="D37" s="289"/>
      <c r="E37" s="289"/>
      <c r="F37" s="61"/>
      <c r="G37" s="12"/>
      <c r="H37" s="12"/>
      <c r="I37" s="12"/>
      <c r="J37" s="12"/>
      <c r="K37" s="12"/>
    </row>
    <row r="38" spans="2:11" s="9" customFormat="1" ht="48.6" customHeight="1" x14ac:dyDescent="0.2">
      <c r="B38" s="290" t="s">
        <v>40</v>
      </c>
      <c r="C38" s="290"/>
      <c r="D38" s="290"/>
      <c r="E38" s="290"/>
      <c r="F38" s="62" t="s">
        <v>33</v>
      </c>
      <c r="G38" s="12"/>
      <c r="H38" s="12"/>
      <c r="I38" s="12"/>
      <c r="J38" s="12"/>
      <c r="K38" s="12"/>
    </row>
    <row r="39" spans="2:11" s="9" customFormat="1" ht="48.6" customHeight="1" x14ac:dyDescent="0.2">
      <c r="B39" s="288" t="s">
        <v>41</v>
      </c>
      <c r="C39" s="288"/>
      <c r="D39" s="288"/>
      <c r="E39" s="288"/>
      <c r="F39" s="62"/>
      <c r="G39" s="12"/>
      <c r="H39" s="12"/>
      <c r="I39" s="12"/>
      <c r="J39" s="12"/>
      <c r="K39" s="12"/>
    </row>
    <row r="40" spans="2:11" s="9" customFormat="1" ht="48.6" customHeight="1" x14ac:dyDescent="0.2">
      <c r="B40" s="288" t="s">
        <v>42</v>
      </c>
      <c r="C40" s="288"/>
      <c r="D40" s="288"/>
      <c r="E40" s="288"/>
      <c r="F40" s="62"/>
      <c r="G40" s="12"/>
      <c r="H40" s="12"/>
      <c r="I40" s="12"/>
      <c r="J40" s="12"/>
      <c r="K40" s="12"/>
    </row>
    <row r="41" spans="2:11" s="9" customFormat="1" ht="48.6" customHeight="1" x14ac:dyDescent="0.2">
      <c r="B41" s="288" t="s">
        <v>43</v>
      </c>
      <c r="C41" s="288"/>
      <c r="D41" s="288"/>
      <c r="E41" s="288"/>
      <c r="F41" s="62" t="s">
        <v>33</v>
      </c>
      <c r="G41" s="12"/>
      <c r="H41" s="12"/>
      <c r="I41" s="12"/>
      <c r="J41" s="12"/>
      <c r="K41" s="12"/>
    </row>
    <row r="42" spans="2:11" s="9" customFormat="1" ht="48.6" customHeight="1" x14ac:dyDescent="0.2">
      <c r="B42" s="288" t="s">
        <v>44</v>
      </c>
      <c r="C42" s="288"/>
      <c r="D42" s="288"/>
      <c r="E42" s="288"/>
      <c r="F42" s="62" t="s">
        <v>33</v>
      </c>
      <c r="G42" s="12"/>
      <c r="H42" s="12"/>
      <c r="I42" s="12"/>
      <c r="J42" s="12"/>
      <c r="K42" s="12"/>
    </row>
    <row r="43" spans="2:11" s="9" customFormat="1" ht="41.1" customHeight="1" thickBot="1" x14ac:dyDescent="0.25">
      <c r="B43" s="63"/>
      <c r="C43" s="12"/>
      <c r="D43" s="12"/>
      <c r="E43" s="12"/>
      <c r="F43" s="12"/>
      <c r="G43" s="12"/>
      <c r="H43" s="12"/>
      <c r="I43" s="12"/>
      <c r="J43" s="12"/>
      <c r="K43" s="12"/>
    </row>
    <row r="44" spans="2:11" s="9" customFormat="1" ht="26.85" customHeight="1" thickBot="1" x14ac:dyDescent="0.25">
      <c r="B44" s="291" t="s">
        <v>45</v>
      </c>
      <c r="C44" s="292"/>
      <c r="D44" s="292"/>
      <c r="E44" s="293"/>
      <c r="F44" s="12"/>
      <c r="G44" s="287"/>
      <c r="H44" s="287"/>
      <c r="I44" s="287"/>
      <c r="J44" s="12"/>
      <c r="K44" s="12"/>
    </row>
    <row r="45" spans="2:11" s="9" customFormat="1" ht="26.85" customHeight="1" x14ac:dyDescent="0.2">
      <c r="B45" s="294" t="s">
        <v>46</v>
      </c>
      <c r="C45" s="295"/>
      <c r="D45" s="295"/>
      <c r="E45" s="296"/>
      <c r="F45" s="12"/>
      <c r="G45" s="12"/>
      <c r="H45" s="12"/>
      <c r="I45" s="12"/>
      <c r="J45" s="12"/>
      <c r="K45" s="12"/>
    </row>
    <row r="46" spans="2:11" s="9" customFormat="1" ht="60" customHeight="1" x14ac:dyDescent="0.2">
      <c r="B46" s="281" t="s">
        <v>74</v>
      </c>
      <c r="C46" s="282"/>
      <c r="D46" s="282"/>
      <c r="E46" s="283"/>
      <c r="F46" s="12"/>
      <c r="G46" s="12"/>
      <c r="H46" s="12"/>
      <c r="I46" s="12"/>
      <c r="J46" s="12"/>
      <c r="K46" s="12"/>
    </row>
    <row r="47" spans="2:11" s="9" customFormat="1" ht="26.85" customHeight="1" x14ac:dyDescent="0.2">
      <c r="B47" s="281" t="s">
        <v>47</v>
      </c>
      <c r="C47" s="282"/>
      <c r="D47" s="282"/>
      <c r="E47" s="283"/>
      <c r="F47" s="12"/>
      <c r="G47" s="12"/>
      <c r="H47" s="12"/>
      <c r="I47" s="12"/>
      <c r="J47" s="12"/>
      <c r="K47" s="12"/>
    </row>
    <row r="48" spans="2:11" s="9" customFormat="1" ht="60" customHeight="1" x14ac:dyDescent="0.2">
      <c r="B48" s="320" t="s">
        <v>75</v>
      </c>
      <c r="C48" s="367"/>
      <c r="D48" s="367"/>
      <c r="E48" s="368"/>
      <c r="F48" s="12"/>
      <c r="G48" s="12"/>
      <c r="H48" s="12"/>
      <c r="I48" s="12"/>
      <c r="J48" s="12"/>
      <c r="K48" s="12"/>
    </row>
    <row r="49" spans="2:11" s="9" customFormat="1" ht="26.1" customHeight="1" x14ac:dyDescent="0.2">
      <c r="B49" s="281" t="s">
        <v>48</v>
      </c>
      <c r="C49" s="282"/>
      <c r="D49" s="282"/>
      <c r="E49" s="283"/>
      <c r="F49" s="12"/>
      <c r="G49" s="12"/>
      <c r="H49" s="12"/>
      <c r="I49" s="12"/>
      <c r="J49" s="12"/>
      <c r="K49" s="12"/>
    </row>
    <row r="50" spans="2:11" s="9" customFormat="1" ht="60" customHeight="1" x14ac:dyDescent="0.2">
      <c r="B50" s="281"/>
      <c r="C50" s="282"/>
      <c r="D50" s="282"/>
      <c r="E50" s="283"/>
      <c r="F50" s="12"/>
      <c r="G50" s="12"/>
      <c r="H50" s="12"/>
      <c r="I50" s="12"/>
      <c r="J50" s="12"/>
      <c r="K50" s="12"/>
    </row>
    <row r="51" spans="2:11" ht="23.85" customHeight="1" x14ac:dyDescent="0.2">
      <c r="B51" s="281" t="s">
        <v>49</v>
      </c>
      <c r="C51" s="282"/>
      <c r="D51" s="282"/>
      <c r="E51" s="283"/>
      <c r="F51" s="12"/>
      <c r="G51" s="12"/>
      <c r="H51" s="12"/>
      <c r="I51" s="12"/>
      <c r="J51" s="12"/>
      <c r="K51" s="12"/>
    </row>
    <row r="52" spans="2:11" ht="60" customHeight="1" x14ac:dyDescent="0.2">
      <c r="B52" s="281"/>
      <c r="C52" s="282"/>
      <c r="D52" s="282"/>
      <c r="E52" s="283"/>
      <c r="F52" s="12"/>
      <c r="G52" s="12"/>
      <c r="H52" s="12"/>
      <c r="I52" s="12"/>
      <c r="J52" s="12"/>
      <c r="K52" s="12"/>
    </row>
    <row r="53" spans="2:11" ht="27" customHeight="1" x14ac:dyDescent="0.2">
      <c r="B53" s="281" t="s">
        <v>50</v>
      </c>
      <c r="C53" s="282"/>
      <c r="D53" s="282"/>
      <c r="E53" s="283"/>
      <c r="F53" s="12"/>
      <c r="G53" s="12"/>
      <c r="H53" s="12"/>
      <c r="I53" s="12"/>
      <c r="J53" s="12"/>
      <c r="K53" s="12"/>
    </row>
    <row r="54" spans="2:11" ht="60" customHeight="1" x14ac:dyDescent="0.2">
      <c r="B54" s="320" t="s">
        <v>76</v>
      </c>
      <c r="C54" s="367"/>
      <c r="D54" s="367"/>
      <c r="E54" s="368"/>
      <c r="F54" s="12"/>
      <c r="G54" s="12"/>
      <c r="H54" s="12"/>
      <c r="I54" s="12"/>
      <c r="J54" s="12"/>
      <c r="K54" s="12"/>
    </row>
    <row r="55" spans="2:11" ht="24" customHeight="1" x14ac:dyDescent="0.2">
      <c r="B55" s="281" t="s">
        <v>51</v>
      </c>
      <c r="C55" s="282"/>
      <c r="D55" s="282"/>
      <c r="E55" s="283"/>
      <c r="F55" s="12"/>
      <c r="G55" s="12"/>
      <c r="H55" s="12"/>
      <c r="I55" s="12"/>
      <c r="J55" s="12"/>
      <c r="K55" s="12"/>
    </row>
    <row r="56" spans="2:11" ht="60" customHeight="1" x14ac:dyDescent="0.2">
      <c r="B56" s="320" t="s">
        <v>77</v>
      </c>
      <c r="C56" s="367"/>
      <c r="D56" s="367"/>
      <c r="E56" s="368"/>
      <c r="F56" s="12"/>
      <c r="G56" s="12"/>
      <c r="H56" s="12"/>
      <c r="I56" s="12"/>
      <c r="J56" s="12"/>
      <c r="K56" s="12"/>
    </row>
    <row r="59" spans="2:11" x14ac:dyDescent="0.2">
      <c r="B59" s="79" t="s">
        <v>52</v>
      </c>
    </row>
  </sheetData>
  <mergeCells count="32">
    <mergeCell ref="B41:E41"/>
    <mergeCell ref="B42:E42"/>
    <mergeCell ref="B36:E36"/>
    <mergeCell ref="B37:E37"/>
    <mergeCell ref="B38:E38"/>
    <mergeCell ref="B39:E39"/>
    <mergeCell ref="B40:E40"/>
    <mergeCell ref="B35:E35"/>
    <mergeCell ref="B1:E1"/>
    <mergeCell ref="B2:E2"/>
    <mergeCell ref="B3:E3"/>
    <mergeCell ref="B32:E32"/>
    <mergeCell ref="B33:E33"/>
    <mergeCell ref="B34:E34"/>
    <mergeCell ref="B28:E28"/>
    <mergeCell ref="B29:E29"/>
    <mergeCell ref="B30:E30"/>
    <mergeCell ref="B31:E31"/>
    <mergeCell ref="G44:I44"/>
    <mergeCell ref="B45:E45"/>
    <mergeCell ref="B46:E46"/>
    <mergeCell ref="B54:E54"/>
    <mergeCell ref="B55:E55"/>
    <mergeCell ref="B47:E47"/>
    <mergeCell ref="B44:E44"/>
    <mergeCell ref="B56:E56"/>
    <mergeCell ref="B48:E48"/>
    <mergeCell ref="B49:E49"/>
    <mergeCell ref="B50:E50"/>
    <mergeCell ref="B51:E51"/>
    <mergeCell ref="B52:E52"/>
    <mergeCell ref="B53:E53"/>
  </mergeCells>
  <dataValidations count="2">
    <dataValidation errorStyle="warning" allowBlank="1" showInputMessage="1" errorTitle="Missing Information" error="Please complete the Forecast" promptTitle="Forecast" prompt="Please fill out forecast information" sqref="E9:E10 E15:E16" xr:uid="{F3D2C3AA-F16F-4AFE-A76A-464612175A68}"/>
    <dataValidation type="whole" errorStyle="warning" operator="equal" allowBlank="1" showInputMessage="1" showErrorMessage="1" errorTitle="Start/End Balance" error="End Balance of Prior Reporting Period should be Starting Balance of Current Reporting Period" sqref="D6:D7" xr:uid="{C12DC99A-62AD-4183-A7AB-9E3358E9D698}">
      <formula1>C25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N44"/>
  <sheetViews>
    <sheetView zoomScale="70" zoomScaleNormal="70" workbookViewId="0">
      <selection sqref="A1:D1"/>
    </sheetView>
  </sheetViews>
  <sheetFormatPr defaultRowHeight="12.75" x14ac:dyDescent="0.2"/>
  <cols>
    <col min="1" max="1" width="79.42578125" customWidth="1"/>
    <col min="2" max="2" width="28.42578125" customWidth="1"/>
    <col min="3" max="3" width="25" customWidth="1"/>
    <col min="4" max="4" width="24.42578125" customWidth="1"/>
    <col min="5" max="5" width="9.42578125" customWidth="1"/>
    <col min="6" max="8" width="15.5703125" customWidth="1"/>
    <col min="9" max="9" width="8.85546875" bestFit="1" customWidth="1"/>
    <col min="10" max="10" width="10" bestFit="1" customWidth="1"/>
    <col min="11" max="11" width="12" bestFit="1" customWidth="1"/>
    <col min="12" max="12" width="9" bestFit="1" customWidth="1"/>
    <col min="13" max="13" width="8" bestFit="1" customWidth="1"/>
    <col min="14" max="14" width="11" bestFit="1" customWidth="1"/>
  </cols>
  <sheetData>
    <row r="1" spans="1:14" ht="15.75" x14ac:dyDescent="0.25">
      <c r="A1" s="369" t="s">
        <v>0</v>
      </c>
      <c r="B1" s="370"/>
      <c r="C1" s="370"/>
      <c r="D1" s="371"/>
    </row>
    <row r="2" spans="1:14" ht="15.75" x14ac:dyDescent="0.25">
      <c r="A2" s="372" t="s">
        <v>78</v>
      </c>
      <c r="B2" s="373"/>
      <c r="C2" s="374"/>
      <c r="D2" s="375"/>
    </row>
    <row r="3" spans="1:14" ht="15.75" x14ac:dyDescent="0.25">
      <c r="A3" s="376" t="s">
        <v>79</v>
      </c>
      <c r="B3" s="377"/>
      <c r="C3" s="377"/>
      <c r="D3" s="378"/>
    </row>
    <row r="4" spans="1:14" ht="32.85" customHeight="1" x14ac:dyDescent="0.2">
      <c r="A4" s="10"/>
      <c r="B4" s="11" t="s">
        <v>3</v>
      </c>
      <c r="C4" s="11" t="s">
        <v>4</v>
      </c>
      <c r="D4" s="11" t="s">
        <v>5</v>
      </c>
      <c r="E4" s="12"/>
      <c r="F4" s="12"/>
      <c r="G4" s="12"/>
      <c r="H4" s="12"/>
      <c r="I4" s="12"/>
      <c r="J4" s="12"/>
      <c r="K4" s="12"/>
      <c r="L4" s="12"/>
      <c r="M4" s="12"/>
      <c r="N4" s="12"/>
    </row>
    <row r="5" spans="1:14" ht="26.85" customHeight="1" thickBot="1" x14ac:dyDescent="0.3">
      <c r="A5" s="13" t="s">
        <v>6</v>
      </c>
      <c r="B5" s="14"/>
      <c r="C5" s="15"/>
      <c r="D5" s="14"/>
      <c r="E5" s="12"/>
      <c r="F5" s="12"/>
      <c r="G5" s="169"/>
      <c r="H5" s="12"/>
      <c r="I5" s="12"/>
    </row>
    <row r="6" spans="1:14" ht="37.35" customHeight="1" x14ac:dyDescent="0.25">
      <c r="A6" s="67" t="s">
        <v>7</v>
      </c>
      <c r="B6" s="155">
        <f>SUM('PG&amp;E (Table 1)'!C6,'SCE (Table 1)'!C6,'SDG&amp;E (Table 1)'!C6,'PacifiCorp (Table 1)'!C6,'Liberty (Table 1)'!C6)</f>
        <v>666213334.34000003</v>
      </c>
      <c r="C6" s="155">
        <f>SUM('PG&amp;E (Table 1)'!D6,'SCE (Table 1)'!D6,'SDG&amp;E (Table 1)'!D6,'PacifiCorp (Table 1)'!D6,'Liberty (Table 1)'!D6)</f>
        <v>703772937.48000002</v>
      </c>
      <c r="D6" s="19"/>
      <c r="E6" s="12"/>
      <c r="F6" s="221"/>
      <c r="G6" s="221"/>
      <c r="H6" s="222"/>
      <c r="I6" s="12"/>
    </row>
    <row r="7" spans="1:14" ht="37.35" customHeight="1" x14ac:dyDescent="0.25">
      <c r="A7" s="68" t="s">
        <v>8</v>
      </c>
      <c r="B7" s="155">
        <f>SUM('PG&amp;E (Table 1)'!C7,'SCE (Table 1)'!C7,'SDG&amp;E (Table 1)'!C7,'PacifiCorp (Table 1)'!C7,'Liberty (Table 1)'!C7)</f>
        <v>6551643.4400000004</v>
      </c>
      <c r="C7" s="155">
        <f>SUM('PG&amp;E (Table 1)'!D7,'SCE (Table 1)'!D7,'SDG&amp;E (Table 1)'!D7,'PacifiCorp (Table 1)'!D7,'Liberty (Table 1)'!D7)</f>
        <v>6783212.7100000009</v>
      </c>
      <c r="D7" s="23"/>
      <c r="E7" s="12"/>
      <c r="F7" s="221"/>
      <c r="G7" s="221"/>
      <c r="H7" s="222"/>
      <c r="I7" s="12"/>
    </row>
    <row r="8" spans="1:14" ht="26.85" customHeight="1" thickBot="1" x14ac:dyDescent="0.3">
      <c r="A8" s="69" t="s">
        <v>9</v>
      </c>
      <c r="B8" s="26"/>
      <c r="C8" s="26"/>
      <c r="D8" s="14"/>
      <c r="E8" s="12"/>
      <c r="F8" s="221"/>
      <c r="G8" s="221"/>
      <c r="H8" s="222"/>
      <c r="I8" s="12"/>
    </row>
    <row r="9" spans="1:14" ht="37.35" customHeight="1" x14ac:dyDescent="0.2">
      <c r="A9" s="70" t="s">
        <v>10</v>
      </c>
      <c r="B9" s="155">
        <f>SUM('PG&amp;E (Table 1)'!C9,'SCE (Table 1)'!C9,'SDG&amp;E (Table 1)'!C9,'PacifiCorp (Table 1)'!C9,'Liberty (Table 1)'!C9)</f>
        <v>34245250.420000002</v>
      </c>
      <c r="C9" s="155">
        <f>SUM('PG&amp;E (Table 1)'!D9,'SCE (Table 1)'!D9,'SDG&amp;E (Table 1)'!D9,'PacifiCorp (Table 1)'!D9,'Liberty (Table 1)'!D9)</f>
        <v>37588944.670000002</v>
      </c>
      <c r="D9" s="155">
        <f>SUM('PG&amp;E (Table 1)'!E9,'SCE (Table 1)'!E9,'SDG&amp;E (Table 1)'!E9,'PacifiCorp (Table 1)'!E9,'Liberty (Table 1)'!E9)</f>
        <v>20330427.420000002</v>
      </c>
      <c r="E9" s="12"/>
      <c r="F9" s="221"/>
      <c r="G9" s="221"/>
      <c r="H9" s="221"/>
      <c r="I9" s="12"/>
    </row>
    <row r="10" spans="1:14" ht="37.35" customHeight="1" x14ac:dyDescent="0.2">
      <c r="A10" s="71" t="s">
        <v>11</v>
      </c>
      <c r="B10" s="155">
        <f>SUM('PG&amp;E (Table 1)'!C10,'SCE (Table 1)'!C10,'SDG&amp;E (Table 1)'!C10,'PacifiCorp (Table 1)'!C10,'Liberty (Table 1)'!C10)</f>
        <v>28164770.310000002</v>
      </c>
      <c r="C10" s="155">
        <f>SUM('PG&amp;E (Table 1)'!D10,'SCE (Table 1)'!D10,'SDG&amp;E (Table 1)'!D10,'PacifiCorp (Table 1)'!D10,'Liberty (Table 1)'!D10)</f>
        <v>71343800.390000001</v>
      </c>
      <c r="D10" s="155">
        <f>SUM('PG&amp;E (Table 1)'!E10,'SCE (Table 1)'!E10,'SDG&amp;E (Table 1)'!E10,'PacifiCorp (Table 1)'!E10,'Liberty (Table 1)'!E10)</f>
        <v>23263928.300000001</v>
      </c>
      <c r="E10" s="12"/>
      <c r="F10" s="221"/>
      <c r="G10" s="221"/>
      <c r="H10" s="221"/>
      <c r="I10" s="12"/>
    </row>
    <row r="11" spans="1:14" ht="37.35" customHeight="1" x14ac:dyDescent="0.25">
      <c r="A11" s="72" t="s">
        <v>12</v>
      </c>
      <c r="B11" s="155">
        <f>SUM('PG&amp;E (Table 1)'!C11,'SCE (Table 1)'!C11,'SDG&amp;E (Table 1)'!C11,'PacifiCorp (Table 1)'!C11,'Liberty (Table 1)'!C11)</f>
        <v>18297473.550000001</v>
      </c>
      <c r="C11" s="155">
        <f>SUM('PG&amp;E (Table 1)'!D11,'SCE (Table 1)'!D11,'SDG&amp;E (Table 1)'!D11,'PacifiCorp (Table 1)'!D11,'Liberty (Table 1)'!D11)</f>
        <v>19474566.18</v>
      </c>
      <c r="D11" s="23"/>
      <c r="E11" s="12"/>
      <c r="F11" s="221"/>
      <c r="G11" s="221"/>
      <c r="H11" s="222"/>
      <c r="I11" s="12"/>
    </row>
    <row r="12" spans="1:14" ht="37.35" customHeight="1" thickBot="1" x14ac:dyDescent="0.3">
      <c r="A12" s="73" t="s">
        <v>13</v>
      </c>
      <c r="B12" s="155">
        <f>SUM('PG&amp;E (Table 1)'!C12,'SCE (Table 1)'!C12,'SDG&amp;E (Table 1)'!C12,'PacifiCorp (Table 1)'!C12,'Liberty (Table 1)'!C12)</f>
        <v>0</v>
      </c>
      <c r="C12" s="155">
        <f>SUM('PG&amp;E (Table 1)'!D12,'SCE (Table 1)'!D12,'SDG&amp;E (Table 1)'!D12,'PacifiCorp (Table 1)'!D12,'Liberty (Table 1)'!D12)</f>
        <v>0</v>
      </c>
      <c r="D12" s="14"/>
      <c r="E12" s="12"/>
      <c r="F12" s="221"/>
      <c r="G12" s="221"/>
      <c r="H12" s="222"/>
      <c r="I12" s="12"/>
    </row>
    <row r="13" spans="1:14" ht="37.35" customHeight="1" x14ac:dyDescent="0.25">
      <c r="A13" s="74" t="s">
        <v>14</v>
      </c>
      <c r="B13" s="157">
        <f>SUM(B9,B11,B12)</f>
        <v>52542723.969999999</v>
      </c>
      <c r="C13" s="157">
        <f>SUM(C9,C11,C12)</f>
        <v>57063510.850000001</v>
      </c>
      <c r="D13" s="19"/>
      <c r="E13" s="12"/>
      <c r="F13" s="221"/>
      <c r="G13" s="221"/>
      <c r="H13" s="222"/>
      <c r="I13" s="12"/>
    </row>
    <row r="14" spans="1:14" ht="26.85" customHeight="1" thickBot="1" x14ac:dyDescent="0.3">
      <c r="A14" s="75" t="s">
        <v>15</v>
      </c>
      <c r="B14" s="15"/>
      <c r="C14" s="15"/>
      <c r="D14" s="14"/>
      <c r="E14" s="12"/>
      <c r="F14" s="221"/>
      <c r="G14" s="221"/>
      <c r="H14" s="222"/>
      <c r="I14" s="12"/>
    </row>
    <row r="15" spans="1:14" ht="37.35" customHeight="1" x14ac:dyDescent="0.2">
      <c r="A15" s="67" t="s">
        <v>16</v>
      </c>
      <c r="B15" s="155">
        <f>SUM('PG&amp;E (Table 1)'!C15,'SCE (Table 1)'!C15,'SDG&amp;E (Table 1)'!C15,'PacifiCorp (Table 1)'!C15,'Liberty (Table 1)'!C15)</f>
        <v>24374.600000000002</v>
      </c>
      <c r="C15" s="155">
        <f>SUM('PG&amp;E (Table 1)'!D15,'SCE (Table 1)'!D15,'SDG&amp;E (Table 1)'!D15,'PacifiCorp (Table 1)'!D15,'Liberty (Table 1)'!D15)</f>
        <v>24932.720000000001</v>
      </c>
      <c r="D15" s="155">
        <f>SUM('PG&amp;E (Table 1)'!E15,'SCE (Table 1)'!E15,'SDG&amp;E (Table 1)'!E15,'PacifiCorp (Table 1)'!E15,'Liberty (Table 1)'!E15)</f>
        <v>25823.23</v>
      </c>
      <c r="E15" s="12"/>
      <c r="F15" s="221"/>
      <c r="G15" s="221"/>
      <c r="H15" s="221"/>
      <c r="I15" s="12"/>
    </row>
    <row r="16" spans="1:14" ht="37.35" customHeight="1" x14ac:dyDescent="0.2">
      <c r="A16" s="72" t="s">
        <v>17</v>
      </c>
      <c r="B16" s="155">
        <f>SUM('PG&amp;E (Table 1)'!C16,'SCE (Table 1)'!C16,'SDG&amp;E (Table 1)'!C16,'PacifiCorp (Table 1)'!C16,'Liberty (Table 1)'!C16)</f>
        <v>268126.05999999994</v>
      </c>
      <c r="C16" s="155">
        <f>SUM('PG&amp;E (Table 1)'!D16,'SCE (Table 1)'!D16,'SDG&amp;E (Table 1)'!D16,'PacifiCorp (Table 1)'!D16,'Liberty (Table 1)'!D16)</f>
        <v>307290.05000000005</v>
      </c>
      <c r="D16" s="155">
        <f>SUM('PG&amp;E (Table 1)'!E16,'SCE (Table 1)'!E16,'SDG&amp;E (Table 1)'!E16,'PacifiCorp (Table 1)'!E16,'Liberty (Table 1)'!E16)</f>
        <v>334143.68</v>
      </c>
      <c r="E16" s="12"/>
      <c r="F16" s="221"/>
      <c r="G16" s="221"/>
      <c r="H16" s="221"/>
      <c r="I16" s="12"/>
    </row>
    <row r="17" spans="1:9" ht="37.35" customHeight="1" thickBot="1" x14ac:dyDescent="0.25">
      <c r="A17" s="73" t="s">
        <v>18</v>
      </c>
      <c r="B17" s="155">
        <f>SUM('PG&amp;E (Table 1)'!C17,'SCE (Table 1)'!C17,'SDG&amp;E (Table 1)'!C17,'PacifiCorp (Table 1)'!C17,'Liberty (Table 1)'!C17)</f>
        <v>158700.99</v>
      </c>
      <c r="C17" s="155">
        <f>SUM('PG&amp;E (Table 1)'!D17,'SCE (Table 1)'!D17,'SDG&amp;E (Table 1)'!D17,'PacifiCorp (Table 1)'!D17,'Liberty (Table 1)'!D17)</f>
        <v>125693.19999999998</v>
      </c>
      <c r="D17" s="155">
        <f>SUM('PG&amp;E (Table 1)'!E17,'SCE (Table 1)'!E17,'SDG&amp;E (Table 1)'!E17,'PacifiCorp (Table 1)'!E17,'Liberty (Table 1)'!E17)</f>
        <v>237361.49000000002</v>
      </c>
      <c r="E17" s="12"/>
      <c r="F17" s="221"/>
      <c r="G17" s="221"/>
      <c r="H17" s="221"/>
      <c r="I17" s="12"/>
    </row>
    <row r="18" spans="1:9" ht="37.35" customHeight="1" x14ac:dyDescent="0.25">
      <c r="A18" s="76" t="s">
        <v>19</v>
      </c>
      <c r="B18" s="157">
        <f t="shared" ref="B18:C18" si="0">SUM(B15:B17)</f>
        <v>451201.64999999991</v>
      </c>
      <c r="C18" s="157">
        <f t="shared" si="0"/>
        <v>457915.97</v>
      </c>
      <c r="D18" s="157">
        <f>SUM('PG&amp;E (Table 1)'!E18,'SCE (Table 1)'!E18,'SDG&amp;E (Table 1)'!E18,'PacifiCorp (Table 1)'!E18,'Liberty (Table 1)'!E18)</f>
        <v>597328.39999999991</v>
      </c>
      <c r="E18" s="12"/>
      <c r="F18" s="221"/>
      <c r="G18" s="221"/>
      <c r="H18" s="221"/>
      <c r="I18" s="12"/>
    </row>
    <row r="19" spans="1:9" ht="26.85" customHeight="1" thickBot="1" x14ac:dyDescent="0.25">
      <c r="A19" s="75" t="s">
        <v>20</v>
      </c>
      <c r="B19" s="15"/>
      <c r="C19" s="15"/>
      <c r="D19" s="15"/>
      <c r="E19" s="12"/>
      <c r="F19" s="221"/>
      <c r="G19" s="221"/>
      <c r="H19" s="222"/>
      <c r="I19" s="12"/>
    </row>
    <row r="20" spans="1:9" ht="37.35" customHeight="1" x14ac:dyDescent="0.2">
      <c r="A20" s="43" t="s">
        <v>21</v>
      </c>
      <c r="B20" s="155">
        <f>SUM('PG&amp;E (Table 1)'!C20,'SCE (Table 1)'!C20,'SDG&amp;E (Table 1)'!C20,'PacifiCorp (Table 1)'!C20,'Liberty (Table 1)'!C20)</f>
        <v>-165963.61000000002</v>
      </c>
      <c r="C20" s="155">
        <f>SUM('PG&amp;E (Table 1)'!D20,'SCE (Table 1)'!D20,'SDG&amp;E (Table 1)'!D20,'PacifiCorp (Table 1)'!D20,'Liberty (Table 1)'!D20)</f>
        <v>-178275.37</v>
      </c>
      <c r="D20" s="44"/>
      <c r="E20" s="245"/>
      <c r="F20" s="221"/>
      <c r="G20" s="221"/>
      <c r="H20" s="223"/>
      <c r="I20" s="245"/>
    </row>
    <row r="21" spans="1:9" ht="26.85" customHeight="1" thickBot="1" x14ac:dyDescent="0.25">
      <c r="A21" s="77" t="s">
        <v>22</v>
      </c>
      <c r="B21" s="25"/>
      <c r="C21" s="25"/>
      <c r="D21" s="25"/>
      <c r="E21" s="12"/>
      <c r="F21" s="221"/>
      <c r="G21" s="221"/>
      <c r="H21" s="222"/>
      <c r="I21" s="12"/>
    </row>
    <row r="22" spans="1:9" ht="37.35" customHeight="1" x14ac:dyDescent="0.2">
      <c r="A22" s="43" t="s">
        <v>23</v>
      </c>
      <c r="B22" s="155">
        <f>SUM('PG&amp;E (Table 1)'!C22,'SCE (Table 1)'!C22,'SDG&amp;E (Table 1)'!C22,'PacifiCorp (Table 1)'!C22,'Liberty (Table 1)'!C22)</f>
        <v>10344835.99</v>
      </c>
      <c r="C22" s="155">
        <f>SUM('PG&amp;E (Table 1)'!D22,'SCE (Table 1)'!D22,'SDG&amp;E (Table 1)'!D22,'PacifiCorp (Table 1)'!D22,'Liberty (Table 1)'!D22)</f>
        <v>20772680.66</v>
      </c>
      <c r="D22" s="47"/>
      <c r="E22" s="12"/>
      <c r="F22" s="221"/>
      <c r="G22" s="221"/>
      <c r="H22" s="222"/>
      <c r="I22" s="12"/>
    </row>
    <row r="23" spans="1:9" ht="37.35" customHeight="1" x14ac:dyDescent="0.2">
      <c r="A23" s="48" t="s">
        <v>24</v>
      </c>
      <c r="B23" s="155">
        <f>SUM('PG&amp;E (Table 1)'!C23,'SCE (Table 1)'!C23,'SDG&amp;E (Table 1)'!C23,'PacifiCorp (Table 1)'!C23,'Liberty (Table 1)'!C23)</f>
        <v>4353047.54</v>
      </c>
      <c r="C23" s="155">
        <f>SUM('PG&amp;E (Table 1)'!D23,'SCE (Table 1)'!D23,'SDG&amp;E (Table 1)'!D23,'PacifiCorp (Table 1)'!D23,'Liberty (Table 1)'!D23)</f>
        <v>5753948.7199999997</v>
      </c>
      <c r="D23" s="50"/>
      <c r="E23" s="12"/>
      <c r="F23" s="221"/>
      <c r="G23" s="221"/>
      <c r="H23" s="222"/>
      <c r="I23" s="12"/>
    </row>
    <row r="24" spans="1:9" ht="26.85" customHeight="1" thickBot="1" x14ac:dyDescent="0.3">
      <c r="A24" s="75" t="s">
        <v>25</v>
      </c>
      <c r="B24" s="51"/>
      <c r="C24" s="51"/>
      <c r="D24" s="51"/>
      <c r="E24" s="12"/>
      <c r="F24" s="221"/>
      <c r="G24" s="221"/>
      <c r="H24" s="222"/>
      <c r="I24" s="12"/>
    </row>
    <row r="25" spans="1:9" ht="37.35" customHeight="1" x14ac:dyDescent="0.25">
      <c r="A25" s="52" t="s">
        <v>26</v>
      </c>
      <c r="B25" s="158">
        <f>SUM('PG&amp;E (Table 1)'!C25,'SCE (Table 1)'!C25,'SDG&amp;E (Table 1)'!C25,'PacifiCorp (Table 1)'!C25,'Liberty (Table 1)'!C25)</f>
        <v>703772936.74000001</v>
      </c>
      <c r="C25" s="163">
        <f>SUM('PG&amp;E (Table 1)'!D25,'SCE (Table 1)'!D25,'SDG&amp;E (Table 1)'!D25,'PacifiCorp (Table 1)'!D25,'Liberty (Table 1)'!D25)</f>
        <v>734032688.89999998</v>
      </c>
      <c r="D25" s="53"/>
      <c r="E25" s="12"/>
      <c r="F25" s="221"/>
      <c r="G25" s="221"/>
      <c r="H25" s="222"/>
      <c r="I25" s="12"/>
    </row>
    <row r="26" spans="1:9" ht="37.35" customHeight="1" thickBot="1" x14ac:dyDescent="0.3">
      <c r="A26" s="78" t="s">
        <v>27</v>
      </c>
      <c r="B26" s="163">
        <f>SUM('PG&amp;E (Table 1)'!C26,'SCE (Table 1)'!C26,'SDG&amp;E (Table 1)'!C26,'PacifiCorp (Table 1)'!C26,'Liberty (Table 1)'!C26)</f>
        <v>6740007.0500000007</v>
      </c>
      <c r="C26" s="163">
        <f>SUM('PG&amp;E (Table 1)'!D26,'SCE (Table 1)'!D26,'SDG&amp;E (Table 1)'!D26,'PacifiCorp (Table 1)'!D26,'Liberty (Table 1)'!D26)</f>
        <v>6961488.0800000001</v>
      </c>
      <c r="D26" s="55"/>
      <c r="E26" s="12"/>
      <c r="F26" s="221"/>
      <c r="G26" s="221"/>
      <c r="H26" s="222"/>
      <c r="I26" s="12"/>
    </row>
    <row r="27" spans="1:9" ht="32.1" customHeight="1" thickBot="1" x14ac:dyDescent="0.3">
      <c r="A27" s="56"/>
      <c r="B27" s="57"/>
      <c r="C27" s="57"/>
      <c r="D27" s="58"/>
      <c r="E27" s="12"/>
      <c r="F27" s="12"/>
      <c r="G27" s="12"/>
      <c r="H27" s="12"/>
      <c r="I27" s="12"/>
    </row>
    <row r="28" spans="1:9" ht="49.5" customHeight="1" thickBot="1" x14ac:dyDescent="0.25">
      <c r="A28" s="308" t="s">
        <v>28</v>
      </c>
      <c r="B28" s="309"/>
      <c r="C28" s="309"/>
      <c r="D28" s="309"/>
      <c r="E28" s="12"/>
      <c r="F28" s="12"/>
      <c r="G28" s="12"/>
      <c r="H28" s="12"/>
      <c r="I28" s="12"/>
    </row>
    <row r="29" spans="1:9" ht="62.1" customHeight="1" x14ac:dyDescent="0.2">
      <c r="A29" s="307" t="s">
        <v>30</v>
      </c>
      <c r="B29" s="307"/>
      <c r="C29" s="307"/>
      <c r="D29" s="307"/>
      <c r="E29" s="12"/>
      <c r="F29" s="12"/>
      <c r="G29" s="12"/>
      <c r="H29" s="12"/>
      <c r="I29" s="12"/>
    </row>
    <row r="30" spans="1:9" ht="62.1" customHeight="1" x14ac:dyDescent="0.2">
      <c r="A30" s="290" t="s">
        <v>31</v>
      </c>
      <c r="B30" s="290"/>
      <c r="C30" s="290"/>
      <c r="D30" s="290"/>
      <c r="E30" s="12"/>
      <c r="F30" s="12"/>
      <c r="G30" s="12"/>
      <c r="H30" s="65"/>
      <c r="I30" s="65"/>
    </row>
    <row r="31" spans="1:9" ht="62.1" customHeight="1" x14ac:dyDescent="0.2">
      <c r="A31" s="289" t="s">
        <v>32</v>
      </c>
      <c r="B31" s="289"/>
      <c r="C31" s="289"/>
      <c r="D31" s="289"/>
      <c r="E31" s="12"/>
      <c r="F31" s="12"/>
      <c r="G31" s="12"/>
      <c r="H31" s="12"/>
      <c r="I31" s="12"/>
    </row>
    <row r="32" spans="1:9" ht="108" customHeight="1" x14ac:dyDescent="0.2">
      <c r="A32" s="289" t="s">
        <v>34</v>
      </c>
      <c r="B32" s="289"/>
      <c r="C32" s="289"/>
      <c r="D32" s="289"/>
      <c r="E32" s="12"/>
      <c r="F32" s="12"/>
      <c r="G32" s="12"/>
      <c r="H32" s="12"/>
      <c r="I32" s="12"/>
    </row>
    <row r="33" spans="1:9" ht="62.1" customHeight="1" x14ac:dyDescent="0.2">
      <c r="A33" s="289" t="s">
        <v>35</v>
      </c>
      <c r="B33" s="289"/>
      <c r="C33" s="289"/>
      <c r="D33" s="289"/>
      <c r="E33" s="12"/>
      <c r="F33" s="12"/>
      <c r="G33" s="12"/>
      <c r="H33" s="12"/>
      <c r="I33" s="12"/>
    </row>
    <row r="34" spans="1:9" ht="62.1" customHeight="1" x14ac:dyDescent="0.2">
      <c r="A34" s="288" t="s">
        <v>36</v>
      </c>
      <c r="B34" s="288"/>
      <c r="C34" s="288"/>
      <c r="D34" s="288"/>
      <c r="E34" s="12"/>
      <c r="F34" s="12"/>
      <c r="G34" s="12"/>
      <c r="H34" s="12"/>
      <c r="I34" s="12"/>
    </row>
    <row r="35" spans="1:9" ht="62.1" customHeight="1" x14ac:dyDescent="0.2">
      <c r="A35" s="289" t="s">
        <v>37</v>
      </c>
      <c r="B35" s="289"/>
      <c r="C35" s="289"/>
      <c r="D35" s="289"/>
      <c r="E35" s="12"/>
      <c r="F35" s="12"/>
      <c r="G35" s="12"/>
      <c r="H35" s="12"/>
      <c r="I35" s="12"/>
    </row>
    <row r="36" spans="1:9" ht="62.1" customHeight="1" x14ac:dyDescent="0.2">
      <c r="A36" s="289" t="s">
        <v>38</v>
      </c>
      <c r="B36" s="289"/>
      <c r="C36" s="289"/>
      <c r="D36" s="289"/>
      <c r="E36" s="12"/>
      <c r="F36" s="12"/>
      <c r="G36" s="12"/>
      <c r="H36" s="12"/>
      <c r="I36" s="12"/>
    </row>
    <row r="37" spans="1:9" ht="62.1" customHeight="1" x14ac:dyDescent="0.2">
      <c r="A37" s="289" t="s">
        <v>39</v>
      </c>
      <c r="B37" s="289"/>
      <c r="C37" s="289"/>
      <c r="D37" s="289"/>
      <c r="E37" s="12"/>
      <c r="F37" s="12"/>
      <c r="G37" s="12"/>
      <c r="H37" s="12"/>
      <c r="I37" s="12"/>
    </row>
    <row r="38" spans="1:9" ht="62.1" customHeight="1" x14ac:dyDescent="0.2">
      <c r="A38" s="290" t="s">
        <v>40</v>
      </c>
      <c r="B38" s="290"/>
      <c r="C38" s="290"/>
      <c r="D38" s="290"/>
      <c r="E38" s="12"/>
      <c r="F38" s="12"/>
      <c r="G38" s="12"/>
      <c r="H38" s="12"/>
      <c r="I38" s="12"/>
    </row>
    <row r="39" spans="1:9" ht="62.1" customHeight="1" x14ac:dyDescent="0.2">
      <c r="A39" s="288" t="s">
        <v>41</v>
      </c>
      <c r="B39" s="288"/>
      <c r="C39" s="288"/>
      <c r="D39" s="288"/>
      <c r="E39" s="12"/>
      <c r="F39" s="12"/>
      <c r="G39" s="12"/>
      <c r="H39" s="12"/>
      <c r="I39" s="12"/>
    </row>
    <row r="40" spans="1:9" ht="62.1" customHeight="1" x14ac:dyDescent="0.2">
      <c r="A40" s="288" t="s">
        <v>42</v>
      </c>
      <c r="B40" s="288"/>
      <c r="C40" s="288"/>
      <c r="D40" s="288"/>
      <c r="E40" s="12"/>
      <c r="F40" s="12"/>
      <c r="G40" s="12"/>
      <c r="H40" s="12"/>
      <c r="I40" s="12"/>
    </row>
    <row r="41" spans="1:9" ht="62.1" customHeight="1" x14ac:dyDescent="0.2">
      <c r="A41" s="288" t="s">
        <v>43</v>
      </c>
      <c r="B41" s="288"/>
      <c r="C41" s="288"/>
      <c r="D41" s="288"/>
      <c r="E41" s="12"/>
      <c r="F41" s="12"/>
      <c r="G41" s="12"/>
      <c r="H41" s="12"/>
      <c r="I41" s="12"/>
    </row>
    <row r="42" spans="1:9" ht="62.1" customHeight="1" x14ac:dyDescent="0.2">
      <c r="A42" s="288" t="s">
        <v>44</v>
      </c>
      <c r="B42" s="288"/>
      <c r="C42" s="288"/>
      <c r="D42" s="288"/>
      <c r="E42" s="12"/>
      <c r="F42" s="12"/>
      <c r="G42" s="12"/>
      <c r="H42" s="12"/>
      <c r="I42" s="12"/>
    </row>
    <row r="43" spans="1:9" ht="62.1" customHeight="1" x14ac:dyDescent="0.2">
      <c r="A43" s="63"/>
      <c r="B43" s="12"/>
      <c r="C43" s="12"/>
      <c r="D43" s="12"/>
      <c r="E43" s="12"/>
      <c r="F43" s="12"/>
      <c r="G43" s="12"/>
      <c r="H43" s="12"/>
      <c r="I43" s="12"/>
    </row>
    <row r="44" spans="1:9" x14ac:dyDescent="0.2">
      <c r="A44" s="79" t="s">
        <v>52</v>
      </c>
    </row>
  </sheetData>
  <mergeCells count="18">
    <mergeCell ref="A1:D1"/>
    <mergeCell ref="A2:D2"/>
    <mergeCell ref="A3:D3"/>
    <mergeCell ref="A28:D28"/>
    <mergeCell ref="A29:D29"/>
    <mergeCell ref="A35:D35"/>
    <mergeCell ref="A36:D36"/>
    <mergeCell ref="A41:D41"/>
    <mergeCell ref="A42:D42"/>
    <mergeCell ref="A30:D30"/>
    <mergeCell ref="A31:D31"/>
    <mergeCell ref="A37:D37"/>
    <mergeCell ref="A38:D38"/>
    <mergeCell ref="A39:D39"/>
    <mergeCell ref="A40:D40"/>
    <mergeCell ref="A32:D32"/>
    <mergeCell ref="A33:D33"/>
    <mergeCell ref="A34:D34"/>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E13"/>
  <sheetViews>
    <sheetView tabSelected="1" zoomScaleNormal="100" workbookViewId="0">
      <selection activeCell="C20" sqref="C20"/>
    </sheetView>
  </sheetViews>
  <sheetFormatPr defaultRowHeight="12.75" x14ac:dyDescent="0.2"/>
  <cols>
    <col min="1" max="1" width="47.42578125" customWidth="1"/>
    <col min="2" max="2" width="28.42578125" customWidth="1"/>
    <col min="3" max="3" width="26.42578125" customWidth="1"/>
    <col min="4" max="4" width="43.5703125" bestFit="1" customWidth="1"/>
    <col min="5" max="5" width="31.140625" bestFit="1" customWidth="1"/>
    <col min="8" max="8" width="35.42578125" customWidth="1"/>
  </cols>
  <sheetData>
    <row r="1" spans="1:5" ht="32.25" customHeight="1" x14ac:dyDescent="0.25">
      <c r="A1" s="379" t="s">
        <v>80</v>
      </c>
      <c r="B1" s="380"/>
      <c r="D1" s="379" t="s">
        <v>81</v>
      </c>
      <c r="E1" s="380"/>
    </row>
    <row r="2" spans="1:5" ht="15.75" x14ac:dyDescent="0.25">
      <c r="A2" s="381" t="s">
        <v>82</v>
      </c>
      <c r="B2" s="382"/>
      <c r="C2" s="6"/>
      <c r="D2" s="381" t="s">
        <v>82</v>
      </c>
      <c r="E2" s="382"/>
    </row>
    <row r="3" spans="1:5" ht="16.5" thickBot="1" x14ac:dyDescent="0.3">
      <c r="A3" s="383" t="s">
        <v>79</v>
      </c>
      <c r="B3" s="384"/>
      <c r="D3" s="383" t="s">
        <v>83</v>
      </c>
      <c r="E3" s="384"/>
    </row>
    <row r="4" spans="1:5" ht="29.1" customHeight="1" thickBot="1" x14ac:dyDescent="0.25">
      <c r="A4" s="1" t="s">
        <v>84</v>
      </c>
      <c r="B4" s="5" t="s">
        <v>85</v>
      </c>
      <c r="D4" s="1" t="s">
        <v>84</v>
      </c>
      <c r="E4" s="5" t="s">
        <v>85</v>
      </c>
    </row>
    <row r="5" spans="1:5" x14ac:dyDescent="0.2">
      <c r="A5" s="7" t="s">
        <v>86</v>
      </c>
      <c r="B5" s="170">
        <f>E5+'PG&amp;E (Table 1)'!D18</f>
        <v>1632427.55</v>
      </c>
      <c r="D5" s="7" t="s">
        <v>86</v>
      </c>
      <c r="E5" s="173">
        <v>1519937</v>
      </c>
    </row>
    <row r="6" spans="1:5" x14ac:dyDescent="0.2">
      <c r="A6" s="2" t="s">
        <v>87</v>
      </c>
      <c r="B6" s="172">
        <f>E6+'SCE (Table 1)'!D18-2511.11</f>
        <v>2259918.3400000003</v>
      </c>
      <c r="D6" s="2" t="s">
        <v>87</v>
      </c>
      <c r="E6" s="173">
        <v>2044042</v>
      </c>
    </row>
    <row r="7" spans="1:5" x14ac:dyDescent="0.2">
      <c r="A7" s="2" t="s">
        <v>88</v>
      </c>
      <c r="B7" s="172">
        <f>E7+'SDG&amp;E (Table 1)'!D18</f>
        <v>1741217.29</v>
      </c>
      <c r="C7" s="244"/>
      <c r="D7" s="2" t="s">
        <v>88</v>
      </c>
      <c r="E7" s="176">
        <v>1624055</v>
      </c>
    </row>
    <row r="8" spans="1:5" x14ac:dyDescent="0.2">
      <c r="A8" s="2" t="s">
        <v>89</v>
      </c>
      <c r="B8" s="170">
        <f>E8+'PacifiCorp (Table 1)'!D18</f>
        <v>90487.5</v>
      </c>
      <c r="D8" s="2" t="s">
        <v>89</v>
      </c>
      <c r="E8" s="173">
        <v>85398</v>
      </c>
    </row>
    <row r="9" spans="1:5" x14ac:dyDescent="0.2">
      <c r="A9" s="2" t="s">
        <v>90</v>
      </c>
      <c r="B9" s="170">
        <f>E9+'Liberty (Table 1)'!D18</f>
        <v>23475.18</v>
      </c>
      <c r="D9" s="2" t="s">
        <v>90</v>
      </c>
      <c r="E9" s="173">
        <v>18689</v>
      </c>
    </row>
    <row r="10" spans="1:5" x14ac:dyDescent="0.2">
      <c r="A10" s="3"/>
      <c r="B10" s="3"/>
      <c r="D10" s="3"/>
      <c r="E10" s="174"/>
    </row>
    <row r="11" spans="1:5" ht="13.5" thickBot="1" x14ac:dyDescent="0.25">
      <c r="A11" s="4" t="s">
        <v>91</v>
      </c>
      <c r="B11" s="171">
        <f>SUM(B5:B10)</f>
        <v>5747525.8600000003</v>
      </c>
      <c r="D11" s="4" t="s">
        <v>91</v>
      </c>
      <c r="E11" s="175">
        <f>SUM(E5:E9)</f>
        <v>5292121</v>
      </c>
    </row>
    <row r="13" spans="1:5" x14ac:dyDescent="0.2">
      <c r="A13" s="79" t="s">
        <v>52</v>
      </c>
    </row>
  </sheetData>
  <mergeCells count="6">
    <mergeCell ref="A1:B1"/>
    <mergeCell ref="A2:B2"/>
    <mergeCell ref="A3:B3"/>
    <mergeCell ref="D1:E1"/>
    <mergeCell ref="D2:E2"/>
    <mergeCell ref="D3:E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B822-4DA7-4BD2-A3CB-E073279CB8D8}">
  <sheetPr>
    <pageSetUpPr fitToPage="1"/>
  </sheetPr>
  <dimension ref="B1:N69"/>
  <sheetViews>
    <sheetView zoomScale="70" zoomScaleNormal="70" workbookViewId="0"/>
  </sheetViews>
  <sheetFormatPr defaultRowHeight="12.75" x14ac:dyDescent="0.2"/>
  <cols>
    <col min="1" max="1" width="3.28515625" customWidth="1"/>
    <col min="2" max="2" width="35.42578125" customWidth="1"/>
    <col min="3" max="3" width="18.5703125" customWidth="1"/>
    <col min="4" max="10" width="22.42578125" customWidth="1"/>
    <col min="11" max="14" width="18.5703125" customWidth="1"/>
  </cols>
  <sheetData>
    <row r="1" spans="2:14" ht="13.5" thickBot="1" x14ac:dyDescent="0.25"/>
    <row r="2" spans="2:14" ht="32.25" customHeight="1" x14ac:dyDescent="0.25">
      <c r="B2" s="388" t="s">
        <v>92</v>
      </c>
      <c r="C2" s="389"/>
      <c r="D2" s="389"/>
      <c r="E2" s="389"/>
      <c r="F2" s="389"/>
      <c r="G2" s="389"/>
      <c r="H2" s="389"/>
      <c r="I2" s="389"/>
      <c r="J2" s="389"/>
      <c r="K2" s="389"/>
      <c r="L2" s="389"/>
      <c r="M2" s="389"/>
      <c r="N2" s="390"/>
    </row>
    <row r="3" spans="2:14" ht="15.75" x14ac:dyDescent="0.25">
      <c r="B3" s="372" t="s">
        <v>78</v>
      </c>
      <c r="C3" s="373"/>
      <c r="D3" s="373"/>
      <c r="E3" s="373"/>
      <c r="F3" s="373"/>
      <c r="G3" s="373"/>
      <c r="H3" s="373"/>
      <c r="I3" s="373"/>
      <c r="J3" s="373"/>
      <c r="K3" s="373"/>
      <c r="L3" s="373"/>
      <c r="M3" s="373"/>
      <c r="N3" s="400"/>
    </row>
    <row r="4" spans="2:14" ht="16.5" thickBot="1" x14ac:dyDescent="0.3">
      <c r="B4" s="397" t="s">
        <v>54</v>
      </c>
      <c r="C4" s="398"/>
      <c r="D4" s="398"/>
      <c r="E4" s="398"/>
      <c r="F4" s="398"/>
      <c r="G4" s="398"/>
      <c r="H4" s="398"/>
      <c r="I4" s="398"/>
      <c r="J4" s="398"/>
      <c r="K4" s="398"/>
      <c r="L4" s="398"/>
      <c r="M4" s="398"/>
      <c r="N4" s="399"/>
    </row>
    <row r="5" spans="2:14" ht="16.5" thickBot="1" x14ac:dyDescent="0.3">
      <c r="B5" s="132"/>
      <c r="C5" s="91"/>
      <c r="D5" s="91"/>
      <c r="E5" s="91"/>
      <c r="F5" s="91"/>
      <c r="G5" s="129"/>
      <c r="H5" s="91"/>
      <c r="I5" s="129"/>
      <c r="J5" s="91"/>
      <c r="K5" s="129"/>
      <c r="L5" s="129"/>
      <c r="M5" s="129"/>
      <c r="N5" s="129"/>
    </row>
    <row r="6" spans="2:14" ht="16.5" thickBot="1" x14ac:dyDescent="0.3">
      <c r="B6" s="94"/>
      <c r="C6" s="407" t="s">
        <v>93</v>
      </c>
      <c r="D6" s="408"/>
      <c r="E6" s="408"/>
      <c r="F6" s="409"/>
      <c r="G6" s="137"/>
      <c r="H6" s="407" t="s">
        <v>94</v>
      </c>
      <c r="I6" s="408"/>
      <c r="J6" s="409"/>
      <c r="M6" s="129"/>
      <c r="N6" s="129"/>
    </row>
    <row r="7" spans="2:14" ht="90.75" customHeight="1" thickBot="1" x14ac:dyDescent="0.25">
      <c r="B7" s="121" t="s">
        <v>84</v>
      </c>
      <c r="C7" s="122" t="s">
        <v>95</v>
      </c>
      <c r="D7" s="122" t="s">
        <v>96</v>
      </c>
      <c r="E7" s="133" t="s">
        <v>97</v>
      </c>
      <c r="F7" s="122" t="s">
        <v>98</v>
      </c>
      <c r="G7" s="136"/>
      <c r="H7" s="122" t="s">
        <v>99</v>
      </c>
      <c r="I7" s="122" t="s">
        <v>100</v>
      </c>
      <c r="J7" s="122" t="s">
        <v>101</v>
      </c>
    </row>
    <row r="8" spans="2:14" x14ac:dyDescent="0.2">
      <c r="B8" s="81" t="s">
        <v>86</v>
      </c>
      <c r="C8" s="154">
        <f>'PG&amp;E (Table 1)'!D7</f>
        <v>2905875</v>
      </c>
      <c r="D8" s="154">
        <f>'PG&amp;E (Table 1)'!D20</f>
        <v>138418.81</v>
      </c>
      <c r="E8" s="153"/>
      <c r="F8" s="154">
        <f>'PG&amp;E (Table 1)'!D26</f>
        <v>2767456.19</v>
      </c>
      <c r="G8" s="97"/>
      <c r="H8" s="114">
        <v>11456</v>
      </c>
      <c r="I8" s="118"/>
      <c r="J8" s="115">
        <f>N58-H8</f>
        <v>3337521.8740765606</v>
      </c>
      <c r="K8" s="246"/>
    </row>
    <row r="9" spans="2:14" x14ac:dyDescent="0.2">
      <c r="B9" s="82" t="s">
        <v>87</v>
      </c>
      <c r="C9" s="80">
        <f>'SCE (Table 1)'!D7</f>
        <v>3250931.98</v>
      </c>
      <c r="D9" s="80">
        <f>'SCE (Table 1)'!D20</f>
        <v>0</v>
      </c>
      <c r="E9" s="131"/>
      <c r="F9" s="80">
        <f>'SCE (Table 1)'!D26</f>
        <v>3250931.98</v>
      </c>
      <c r="G9" s="97"/>
      <c r="H9" s="114">
        <v>242392.02</v>
      </c>
      <c r="I9" s="102"/>
      <c r="J9" s="115">
        <f>N59-H9</f>
        <v>3250932.0463026525</v>
      </c>
    </row>
    <row r="10" spans="2:14" x14ac:dyDescent="0.2">
      <c r="B10" s="82" t="s">
        <v>88</v>
      </c>
      <c r="C10" s="80">
        <f>'SDG&amp;E (Table 1)'!D7</f>
        <v>516562.98</v>
      </c>
      <c r="D10" s="80">
        <f>'SDG&amp;E (Table 1)'!D20</f>
        <v>-316694.18</v>
      </c>
      <c r="E10" s="168">
        <v>0</v>
      </c>
      <c r="F10" s="80">
        <f>'SDG&amp;E (Table 1)'!D26</f>
        <v>833257.15999999992</v>
      </c>
      <c r="G10" s="97"/>
      <c r="H10" s="114">
        <v>849046</v>
      </c>
      <c r="I10" s="167">
        <v>445701.63</v>
      </c>
      <c r="J10" s="115">
        <f>N60-H10+I10</f>
        <v>128289.96271249792</v>
      </c>
    </row>
    <row r="11" spans="2:14" x14ac:dyDescent="0.2">
      <c r="B11" s="82" t="s">
        <v>89</v>
      </c>
      <c r="C11" s="80">
        <f>'PacifiCorp (Table 1)'!D7</f>
        <v>107919</v>
      </c>
      <c r="D11" s="80">
        <f>'PacifiCorp (Table 1)'!D20</f>
        <v>0</v>
      </c>
      <c r="E11" s="131"/>
      <c r="F11" s="80">
        <f>'PacifiCorp (Table 1)'!D26</f>
        <v>107919</v>
      </c>
      <c r="G11" s="97"/>
      <c r="H11" s="114"/>
      <c r="I11" s="102"/>
      <c r="J11" s="115">
        <f>N61-H11</f>
        <v>100976.48523718461</v>
      </c>
    </row>
    <row r="12" spans="2:14" x14ac:dyDescent="0.2">
      <c r="B12" s="82" t="s">
        <v>90</v>
      </c>
      <c r="C12" s="80">
        <f>'Liberty (Table 1)'!D7</f>
        <v>1923.75</v>
      </c>
      <c r="D12" s="80">
        <f>'Liberty (Table 1)'!D20</f>
        <v>0</v>
      </c>
      <c r="E12" s="131"/>
      <c r="F12" s="80">
        <f>'Liberty (Table 1)'!D26</f>
        <v>1923.75</v>
      </c>
      <c r="G12" s="97"/>
      <c r="H12" s="114"/>
      <c r="I12" s="102"/>
      <c r="J12" s="115">
        <f>N62-H12</f>
        <v>25449.483342208769</v>
      </c>
    </row>
    <row r="13" spans="2:14" x14ac:dyDescent="0.2">
      <c r="B13" s="83"/>
      <c r="C13" s="3"/>
      <c r="D13" s="3"/>
      <c r="E13" s="85"/>
      <c r="F13" s="3"/>
      <c r="G13" s="138"/>
      <c r="H13" s="83"/>
      <c r="I13" s="102"/>
      <c r="J13" s="116"/>
    </row>
    <row r="14" spans="2:14" ht="13.5" thickBot="1" x14ac:dyDescent="0.25">
      <c r="B14" s="84" t="s">
        <v>102</v>
      </c>
      <c r="C14" s="139">
        <f>SUM(C8:C12)</f>
        <v>6783212.7100000009</v>
      </c>
      <c r="D14" s="139">
        <f>SUM(D8:D12)</f>
        <v>-178275.37</v>
      </c>
      <c r="E14" s="140">
        <f>SUM(E8:E12)</f>
        <v>0</v>
      </c>
      <c r="F14" s="139">
        <f>SUM(F8:F13)</f>
        <v>6961488.0800000001</v>
      </c>
      <c r="G14" s="98"/>
      <c r="H14" s="134"/>
      <c r="I14" s="113"/>
      <c r="J14" s="117">
        <f>SUM(J8:J12)</f>
        <v>6843169.8516711043</v>
      </c>
    </row>
    <row r="15" spans="2:14" x14ac:dyDescent="0.2">
      <c r="B15" s="130" t="s">
        <v>103</v>
      </c>
    </row>
    <row r="16" spans="2:14" x14ac:dyDescent="0.2">
      <c r="B16" s="130"/>
    </row>
    <row r="18" spans="2:14" ht="13.5" thickBot="1" x14ac:dyDescent="0.25"/>
    <row r="19" spans="2:14" ht="15.6" customHeight="1" x14ac:dyDescent="0.25">
      <c r="B19" s="388" t="s">
        <v>104</v>
      </c>
      <c r="C19" s="389"/>
      <c r="D19" s="389"/>
      <c r="E19" s="389"/>
      <c r="F19" s="389"/>
      <c r="G19" s="389"/>
      <c r="H19" s="389"/>
      <c r="I19" s="389"/>
      <c r="J19" s="389"/>
      <c r="K19" s="389"/>
      <c r="L19" s="389"/>
      <c r="M19" s="389"/>
      <c r="N19" s="390"/>
    </row>
    <row r="20" spans="2:14" ht="15.75" x14ac:dyDescent="0.25">
      <c r="B20" s="372" t="s">
        <v>78</v>
      </c>
      <c r="C20" s="373"/>
      <c r="D20" s="373"/>
      <c r="E20" s="373"/>
      <c r="F20" s="373"/>
      <c r="G20" s="373"/>
      <c r="H20" s="373"/>
      <c r="I20" s="373"/>
      <c r="J20" s="373"/>
      <c r="K20" s="373"/>
      <c r="L20" s="373"/>
      <c r="M20" s="373"/>
      <c r="N20" s="400"/>
    </row>
    <row r="21" spans="2:14" ht="16.5" thickBot="1" x14ac:dyDescent="0.3">
      <c r="B21" s="397" t="s">
        <v>54</v>
      </c>
      <c r="C21" s="398"/>
      <c r="D21" s="398"/>
      <c r="E21" s="398"/>
      <c r="F21" s="398"/>
      <c r="G21" s="398"/>
      <c r="H21" s="398"/>
      <c r="I21" s="398"/>
      <c r="J21" s="398"/>
      <c r="K21" s="398"/>
      <c r="L21" s="398"/>
      <c r="M21" s="398"/>
      <c r="N21" s="399"/>
    </row>
    <row r="22" spans="2:14" ht="16.5" thickBot="1" x14ac:dyDescent="0.3">
      <c r="B22" s="90"/>
      <c r="C22" s="91"/>
      <c r="D22" s="91"/>
      <c r="E22" s="91"/>
      <c r="F22" s="91"/>
      <c r="G22" s="91"/>
      <c r="H22" s="91"/>
      <c r="I22" s="91"/>
      <c r="J22" s="91"/>
      <c r="K22" s="91"/>
      <c r="L22" s="91"/>
      <c r="M22" s="129"/>
      <c r="N22" s="129"/>
    </row>
    <row r="23" spans="2:14" ht="39" thickBot="1" x14ac:dyDescent="0.25">
      <c r="B23" s="92" t="s">
        <v>105</v>
      </c>
      <c r="C23" s="93" t="s">
        <v>106</v>
      </c>
      <c r="D23" s="93" t="s">
        <v>107</v>
      </c>
      <c r="E23" s="93" t="s">
        <v>108</v>
      </c>
      <c r="F23" s="93" t="s">
        <v>109</v>
      </c>
      <c r="G23" s="95" t="s">
        <v>110</v>
      </c>
      <c r="H23" s="127"/>
      <c r="I23" s="127"/>
      <c r="J23" s="127"/>
      <c r="K23" s="127"/>
      <c r="L23" s="127"/>
    </row>
    <row r="24" spans="2:14" x14ac:dyDescent="0.2">
      <c r="B24" s="81" t="s">
        <v>86</v>
      </c>
      <c r="C24" s="242">
        <v>0.46550000000000002</v>
      </c>
      <c r="D24" s="242">
        <v>0.40379999999999999</v>
      </c>
      <c r="E24" s="260">
        <v>0.40144999999999997</v>
      </c>
      <c r="F24" s="260">
        <v>0.3847557481531213</v>
      </c>
      <c r="G24" s="261">
        <v>0.38745000000000002</v>
      </c>
      <c r="H24" s="110"/>
      <c r="I24" s="110"/>
      <c r="J24" s="110"/>
      <c r="K24" s="110"/>
      <c r="L24" s="110"/>
    </row>
    <row r="25" spans="2:14" x14ac:dyDescent="0.2">
      <c r="B25" s="82" t="s">
        <v>87</v>
      </c>
      <c r="C25" s="242">
        <v>0.46350000000000002</v>
      </c>
      <c r="D25" s="242">
        <v>0.46650000000000003</v>
      </c>
      <c r="E25" s="260">
        <v>0.46667999999999998</v>
      </c>
      <c r="F25" s="260">
        <v>0.47874813260530485</v>
      </c>
      <c r="G25" s="261">
        <v>0.47621999999999998</v>
      </c>
      <c r="H25" s="105"/>
      <c r="I25" s="105"/>
      <c r="J25" s="105"/>
      <c r="K25" s="105"/>
      <c r="L25" s="105"/>
    </row>
    <row r="26" spans="2:14" x14ac:dyDescent="0.2">
      <c r="B26" s="82" t="s">
        <v>88</v>
      </c>
      <c r="C26" s="242">
        <v>5.4399999999999997E-2</v>
      </c>
      <c r="D26" s="242">
        <v>0.11169999999999999</v>
      </c>
      <c r="E26" s="260">
        <v>0.11476</v>
      </c>
      <c r="F26" s="260">
        <v>0.11963866542499586</v>
      </c>
      <c r="G26" s="261">
        <v>0.11877</v>
      </c>
      <c r="H26" s="105"/>
      <c r="I26" s="105"/>
      <c r="J26" s="105"/>
      <c r="K26" s="105"/>
      <c r="L26" s="105"/>
    </row>
    <row r="27" spans="2:14" x14ac:dyDescent="0.2">
      <c r="B27" s="82" t="s">
        <v>89</v>
      </c>
      <c r="C27" s="242">
        <v>1.35E-2</v>
      </c>
      <c r="D27" s="242">
        <v>1.3899999999999999E-2</v>
      </c>
      <c r="E27" s="260">
        <v>1.3089999999999999E-2</v>
      </c>
      <c r="F27" s="260">
        <v>1.3032970474369222E-2</v>
      </c>
      <c r="G27" s="261">
        <v>1.3429999999999999E-2</v>
      </c>
      <c r="H27" s="105"/>
      <c r="I27" s="105"/>
      <c r="J27" s="105"/>
      <c r="K27" s="105"/>
      <c r="L27" s="105"/>
    </row>
    <row r="28" spans="2:14" x14ac:dyDescent="0.2">
      <c r="B28" s="82" t="s">
        <v>90</v>
      </c>
      <c r="C28" s="242">
        <v>3.0999999999999999E-3</v>
      </c>
      <c r="D28" s="242">
        <v>4.1000000000000003E-3</v>
      </c>
      <c r="E28" s="260">
        <v>4.0200000000000001E-3</v>
      </c>
      <c r="F28" s="260">
        <v>3.824483342208767E-3</v>
      </c>
      <c r="G28" s="261">
        <v>4.13E-3</v>
      </c>
      <c r="H28" s="105"/>
      <c r="I28" s="105"/>
      <c r="J28" s="105"/>
      <c r="K28" s="105"/>
      <c r="L28" s="105"/>
    </row>
    <row r="29" spans="2:14" x14ac:dyDescent="0.2">
      <c r="B29" s="83"/>
      <c r="C29" s="238"/>
      <c r="D29" s="238"/>
      <c r="E29" s="238"/>
      <c r="F29" s="238"/>
      <c r="G29" s="239"/>
      <c r="H29" s="102"/>
      <c r="I29" s="102"/>
      <c r="J29" s="102"/>
      <c r="K29" s="102"/>
      <c r="L29" s="102"/>
    </row>
    <row r="30" spans="2:14" ht="13.5" thickBot="1" x14ac:dyDescent="0.25">
      <c r="B30" s="84" t="s">
        <v>102</v>
      </c>
      <c r="C30" s="240">
        <f>SUM(C24:C28)</f>
        <v>1</v>
      </c>
      <c r="D30" s="240">
        <f>SUM(D24:D28)</f>
        <v>1.0000000000000002</v>
      </c>
      <c r="E30" s="240">
        <f>SUM(E24:E28)</f>
        <v>1</v>
      </c>
      <c r="F30" s="240">
        <f>SUM(F24:F28)</f>
        <v>1</v>
      </c>
      <c r="G30" s="241">
        <f>SUM(G24:G28)</f>
        <v>1</v>
      </c>
      <c r="H30" s="126"/>
      <c r="I30" s="126"/>
      <c r="J30" s="126"/>
      <c r="K30" s="126"/>
      <c r="L30" s="126"/>
    </row>
    <row r="31" spans="2:14" x14ac:dyDescent="0.2">
      <c r="B31" s="143" t="s">
        <v>111</v>
      </c>
    </row>
    <row r="33" spans="2:14" ht="15" customHeight="1" thickBot="1" x14ac:dyDescent="0.25"/>
    <row r="34" spans="2:14" ht="15.6" customHeight="1" x14ac:dyDescent="0.25">
      <c r="B34" s="388" t="s">
        <v>112</v>
      </c>
      <c r="C34" s="389"/>
      <c r="D34" s="389"/>
      <c r="E34" s="389"/>
      <c r="F34" s="389"/>
      <c r="G34" s="389"/>
      <c r="H34" s="389"/>
      <c r="I34" s="389"/>
      <c r="J34" s="389"/>
      <c r="K34" s="389"/>
      <c r="L34" s="389"/>
      <c r="M34" s="389"/>
      <c r="N34" s="390"/>
    </row>
    <row r="35" spans="2:14" ht="16.5" thickBot="1" x14ac:dyDescent="0.3">
      <c r="B35" s="385" t="s">
        <v>113</v>
      </c>
      <c r="C35" s="386"/>
      <c r="D35" s="386"/>
      <c r="E35" s="386"/>
      <c r="F35" s="386"/>
      <c r="G35" s="386"/>
      <c r="H35" s="386"/>
      <c r="I35" s="386"/>
      <c r="J35" s="386"/>
      <c r="K35" s="386"/>
      <c r="L35" s="386"/>
      <c r="M35" s="386"/>
      <c r="N35" s="387"/>
    </row>
    <row r="36" spans="2:14" ht="16.5" thickBot="1" x14ac:dyDescent="0.3">
      <c r="B36" s="135"/>
      <c r="C36" s="96"/>
      <c r="D36" s="96"/>
      <c r="E36" s="89"/>
      <c r="F36" s="89"/>
      <c r="G36" s="89"/>
      <c r="H36" s="89"/>
      <c r="I36" s="89"/>
      <c r="J36" s="89"/>
      <c r="K36" s="89"/>
      <c r="L36" s="89"/>
      <c r="M36" s="89"/>
      <c r="N36" s="89"/>
    </row>
    <row r="37" spans="2:14" ht="45" customHeight="1" thickBot="1" x14ac:dyDescent="0.25">
      <c r="B37" s="92" t="s">
        <v>114</v>
      </c>
      <c r="C37" s="403" t="s">
        <v>115</v>
      </c>
      <c r="D37" s="404"/>
    </row>
    <row r="38" spans="2:14" x14ac:dyDescent="0.2">
      <c r="B38" s="86" t="s">
        <v>116</v>
      </c>
      <c r="C38" s="405">
        <f>2000000*0.5</f>
        <v>1000000</v>
      </c>
      <c r="D38" s="406"/>
      <c r="F38" s="274"/>
    </row>
    <row r="39" spans="2:14" x14ac:dyDescent="0.2">
      <c r="B39" s="82">
        <v>2017</v>
      </c>
      <c r="C39" s="401">
        <v>2000000</v>
      </c>
      <c r="D39" s="402"/>
      <c r="E39" s="259"/>
      <c r="F39" s="273"/>
    </row>
    <row r="40" spans="2:14" x14ac:dyDescent="0.2">
      <c r="B40" s="82">
        <v>2018</v>
      </c>
      <c r="C40" s="401">
        <v>2000000</v>
      </c>
      <c r="D40" s="402"/>
    </row>
    <row r="41" spans="2:14" x14ac:dyDescent="0.2">
      <c r="B41" s="82">
        <v>2019</v>
      </c>
      <c r="C41" s="401">
        <v>500000</v>
      </c>
      <c r="D41" s="402"/>
    </row>
    <row r="42" spans="2:14" x14ac:dyDescent="0.2">
      <c r="B42" s="82">
        <v>2020</v>
      </c>
      <c r="C42" s="401">
        <v>500000</v>
      </c>
      <c r="D42" s="402"/>
    </row>
    <row r="43" spans="2:14" x14ac:dyDescent="0.2">
      <c r="B43" s="82">
        <v>2021</v>
      </c>
      <c r="C43" s="401">
        <v>500000</v>
      </c>
      <c r="D43" s="402"/>
    </row>
    <row r="44" spans="2:14" x14ac:dyDescent="0.2">
      <c r="B44" s="82">
        <v>2022</v>
      </c>
      <c r="C44" s="401">
        <v>500000</v>
      </c>
      <c r="D44" s="402"/>
    </row>
    <row r="45" spans="2:14" x14ac:dyDescent="0.2">
      <c r="B45" s="82">
        <v>2023</v>
      </c>
      <c r="C45" s="401">
        <v>500000</v>
      </c>
      <c r="D45" s="402"/>
    </row>
    <row r="46" spans="2:14" x14ac:dyDescent="0.2">
      <c r="B46" s="82">
        <v>2024</v>
      </c>
      <c r="C46" s="401">
        <v>500000</v>
      </c>
      <c r="D46" s="402"/>
    </row>
    <row r="47" spans="2:14" x14ac:dyDescent="0.2">
      <c r="B47" s="82">
        <v>2025</v>
      </c>
      <c r="C47" s="401">
        <v>500000</v>
      </c>
      <c r="D47" s="402"/>
    </row>
    <row r="48" spans="2:14" ht="13.5" thickBot="1" x14ac:dyDescent="0.25">
      <c r="B48" s="87" t="s">
        <v>117</v>
      </c>
      <c r="C48" s="393">
        <f t="shared" ref="C48" si="0">500000*0.5</f>
        <v>250000</v>
      </c>
      <c r="D48" s="394"/>
    </row>
    <row r="49" spans="2:14" x14ac:dyDescent="0.2">
      <c r="B49" s="83"/>
      <c r="C49" s="395"/>
      <c r="D49" s="396"/>
    </row>
    <row r="50" spans="2:14" ht="13.5" thickBot="1" x14ac:dyDescent="0.25">
      <c r="B50" s="88" t="s">
        <v>118</v>
      </c>
      <c r="C50" s="391">
        <f>SUM(C38:C48)</f>
        <v>8750000</v>
      </c>
      <c r="D50" s="392"/>
    </row>
    <row r="51" spans="2:14" x14ac:dyDescent="0.2">
      <c r="B51" s="99"/>
      <c r="C51" s="100"/>
      <c r="D51" s="100"/>
    </row>
    <row r="52" spans="2:14" ht="13.5" thickBot="1" x14ac:dyDescent="0.25"/>
    <row r="53" spans="2:14" ht="17.45" customHeight="1" x14ac:dyDescent="0.25">
      <c r="B53" s="388" t="s">
        <v>119</v>
      </c>
      <c r="C53" s="389"/>
      <c r="D53" s="389"/>
      <c r="E53" s="389"/>
      <c r="F53" s="389"/>
      <c r="G53" s="389"/>
      <c r="H53" s="389"/>
      <c r="I53" s="389"/>
      <c r="J53" s="389"/>
      <c r="K53" s="389"/>
      <c r="L53" s="389"/>
      <c r="M53" s="389"/>
      <c r="N53" s="390"/>
    </row>
    <row r="54" spans="2:14" ht="16.5" thickBot="1" x14ac:dyDescent="0.3">
      <c r="B54" s="385" t="s">
        <v>120</v>
      </c>
      <c r="C54" s="386"/>
      <c r="D54" s="386"/>
      <c r="E54" s="386"/>
      <c r="F54" s="386"/>
      <c r="G54" s="386"/>
      <c r="H54" s="386"/>
      <c r="I54" s="386"/>
      <c r="J54" s="386"/>
      <c r="K54" s="386"/>
      <c r="L54" s="386"/>
      <c r="M54" s="386"/>
      <c r="N54" s="387"/>
    </row>
    <row r="55" spans="2:14" ht="13.5" thickBot="1" x14ac:dyDescent="0.25"/>
    <row r="56" spans="2:14" s="101" customFormat="1" x14ac:dyDescent="0.2">
      <c r="B56" s="111" t="s">
        <v>121</v>
      </c>
      <c r="C56" s="112" t="s">
        <v>116</v>
      </c>
      <c r="D56" s="112">
        <v>2017</v>
      </c>
      <c r="E56" s="112">
        <v>2018</v>
      </c>
      <c r="F56" s="112">
        <v>2019</v>
      </c>
      <c r="G56" s="112">
        <v>2020</v>
      </c>
      <c r="H56" s="112">
        <v>2021</v>
      </c>
      <c r="I56" s="112">
        <v>2022</v>
      </c>
      <c r="J56" s="112">
        <v>2023</v>
      </c>
      <c r="K56" s="112">
        <v>2024</v>
      </c>
      <c r="L56" s="112">
        <v>2025</v>
      </c>
      <c r="M56" s="112" t="s">
        <v>117</v>
      </c>
      <c r="N56" s="119" t="s">
        <v>122</v>
      </c>
    </row>
    <row r="57" spans="2:14" ht="13.5" thickBot="1" x14ac:dyDescent="0.25">
      <c r="B57" s="123" t="s">
        <v>123</v>
      </c>
      <c r="C57" s="113" t="str">
        <f>C23</f>
        <v>Original Agreement</v>
      </c>
      <c r="D57" s="113" t="str">
        <f>C23</f>
        <v>Original Agreement</v>
      </c>
      <c r="E57" s="113" t="str">
        <f>C23</f>
        <v>Original Agreement</v>
      </c>
      <c r="F57" s="113" t="str">
        <f>C23</f>
        <v>Original Agreement</v>
      </c>
      <c r="G57" s="113" t="str">
        <f>D23</f>
        <v>Amendment #1</v>
      </c>
      <c r="H57" s="113" t="str">
        <f>E23</f>
        <v>Amendment #2</v>
      </c>
      <c r="I57" s="113" t="str">
        <f>F23</f>
        <v>Amendment #3</v>
      </c>
      <c r="J57" s="113" t="str">
        <f>G23</f>
        <v>Amendment #4</v>
      </c>
      <c r="K57" s="113"/>
      <c r="L57" s="113"/>
      <c r="M57" s="113"/>
      <c r="N57" s="120"/>
    </row>
    <row r="58" spans="2:14" x14ac:dyDescent="0.2">
      <c r="B58" s="108" t="s">
        <v>86</v>
      </c>
      <c r="C58" s="109">
        <f>C24*$C$38</f>
        <v>465500</v>
      </c>
      <c r="D58" s="109">
        <f>C$24*$C$39</f>
        <v>931000</v>
      </c>
      <c r="E58" s="109">
        <f>C$24*$C$40</f>
        <v>931000</v>
      </c>
      <c r="F58" s="109">
        <f>C$24*$C$41</f>
        <v>232750</v>
      </c>
      <c r="G58" s="109">
        <f>D24*$C$42</f>
        <v>201900</v>
      </c>
      <c r="H58" s="109">
        <f>E24*$C$43</f>
        <v>200725</v>
      </c>
      <c r="I58" s="109">
        <f>$C$44*F24</f>
        <v>192377.87407656066</v>
      </c>
      <c r="J58" s="109">
        <f>G24*$C$45</f>
        <v>193725</v>
      </c>
      <c r="K58" s="110"/>
      <c r="L58" s="110"/>
      <c r="M58" s="110"/>
      <c r="N58" s="109">
        <f>SUM(C58:M58)</f>
        <v>3348977.8740765606</v>
      </c>
    </row>
    <row r="59" spans="2:14" x14ac:dyDescent="0.2">
      <c r="B59" s="103" t="s">
        <v>87</v>
      </c>
      <c r="C59" s="104">
        <f>C25*$C$38</f>
        <v>463500</v>
      </c>
      <c r="D59" s="109">
        <f>C$25*$C$39</f>
        <v>927000</v>
      </c>
      <c r="E59" s="109">
        <f>C$25*$C$40</f>
        <v>927000</v>
      </c>
      <c r="F59" s="109">
        <f>C$25*$C$41</f>
        <v>231750</v>
      </c>
      <c r="G59" s="109">
        <f>D25*$C$42</f>
        <v>233250</v>
      </c>
      <c r="H59" s="109">
        <f>E25*$C$43</f>
        <v>233340</v>
      </c>
      <c r="I59" s="109">
        <f>$C$44*F25</f>
        <v>239374.06630265244</v>
      </c>
      <c r="J59" s="109">
        <f>G25*$C$45</f>
        <v>238110</v>
      </c>
      <c r="K59" s="105"/>
      <c r="L59" s="105"/>
      <c r="M59" s="105"/>
      <c r="N59" s="104">
        <f t="shared" ref="N59:N62" si="1">SUM(C59:M59)</f>
        <v>3493324.0663026525</v>
      </c>
    </row>
    <row r="60" spans="2:14" x14ac:dyDescent="0.2">
      <c r="B60" s="103" t="s">
        <v>88</v>
      </c>
      <c r="C60" s="104">
        <f>C26*$C$38</f>
        <v>54400</v>
      </c>
      <c r="D60" s="109">
        <f>C$26*$C$39</f>
        <v>108800</v>
      </c>
      <c r="E60" s="109">
        <f>C$26*$C$40</f>
        <v>108800</v>
      </c>
      <c r="F60" s="109">
        <f>C$26*$C$41</f>
        <v>27200</v>
      </c>
      <c r="G60" s="109">
        <f>D26*$C$42</f>
        <v>55850</v>
      </c>
      <c r="H60" s="109">
        <f>E26*$C$43</f>
        <v>57380</v>
      </c>
      <c r="I60" s="109">
        <f>$C$44*F26</f>
        <v>59819.332712497933</v>
      </c>
      <c r="J60" s="109">
        <f>G26*$C$45</f>
        <v>59385</v>
      </c>
      <c r="K60" s="105"/>
      <c r="L60" s="105"/>
      <c r="M60" s="105"/>
      <c r="N60" s="104">
        <f t="shared" si="1"/>
        <v>531634.33271249791</v>
      </c>
    </row>
    <row r="61" spans="2:14" x14ac:dyDescent="0.2">
      <c r="B61" s="103" t="s">
        <v>89</v>
      </c>
      <c r="C61" s="104">
        <f>C27*$C$38</f>
        <v>13500</v>
      </c>
      <c r="D61" s="109">
        <f>C$27*$C$39</f>
        <v>27000</v>
      </c>
      <c r="E61" s="109">
        <f>C$27*$C$40</f>
        <v>27000</v>
      </c>
      <c r="F61" s="109">
        <f>C$27*$C$41</f>
        <v>6750</v>
      </c>
      <c r="G61" s="109">
        <f>D27*$C$42</f>
        <v>6950</v>
      </c>
      <c r="H61" s="109">
        <f>E27*$C$43</f>
        <v>6545</v>
      </c>
      <c r="I61" s="109">
        <f>$C$44*F27</f>
        <v>6516.4852371846109</v>
      </c>
      <c r="J61" s="109">
        <f>G27*$C$45</f>
        <v>6715</v>
      </c>
      <c r="K61" s="105"/>
      <c r="L61" s="105"/>
      <c r="M61" s="105"/>
      <c r="N61" s="104">
        <f t="shared" si="1"/>
        <v>100976.48523718461</v>
      </c>
    </row>
    <row r="62" spans="2:14" x14ac:dyDescent="0.2">
      <c r="B62" s="103" t="s">
        <v>90</v>
      </c>
      <c r="C62" s="104">
        <f>C28*$C$38</f>
        <v>3100</v>
      </c>
      <c r="D62" s="109">
        <f>C$28*$C$39</f>
        <v>6200</v>
      </c>
      <c r="E62" s="109">
        <f>C$28*$C$40</f>
        <v>6200</v>
      </c>
      <c r="F62" s="109">
        <f>F28*$C$41</f>
        <v>1912.2416711043836</v>
      </c>
      <c r="G62" s="109">
        <f>D28*$C$42</f>
        <v>2050</v>
      </c>
      <c r="H62" s="109">
        <f>E28*$C$43</f>
        <v>2010</v>
      </c>
      <c r="I62" s="109">
        <f>$C$44*F28</f>
        <v>1912.2416711043836</v>
      </c>
      <c r="J62" s="109">
        <f>G28*$C$45</f>
        <v>2065</v>
      </c>
      <c r="K62" s="105"/>
      <c r="L62" s="105"/>
      <c r="M62" s="105"/>
      <c r="N62" s="104">
        <f t="shared" si="1"/>
        <v>25449.483342208769</v>
      </c>
    </row>
    <row r="63" spans="2:14" x14ac:dyDescent="0.2">
      <c r="B63" s="106"/>
      <c r="C63" s="128"/>
      <c r="D63" s="128"/>
      <c r="E63" s="128"/>
      <c r="F63" s="128"/>
      <c r="G63" s="128"/>
      <c r="H63" s="128"/>
      <c r="I63" s="128"/>
      <c r="J63" s="128"/>
      <c r="K63" s="106"/>
      <c r="L63" s="106"/>
      <c r="M63" s="106"/>
      <c r="N63" s="102"/>
    </row>
    <row r="64" spans="2:14" x14ac:dyDescent="0.2">
      <c r="B64" s="107" t="s">
        <v>102</v>
      </c>
      <c r="C64" s="104">
        <f t="shared" ref="C64:M64" si="2">SUM(C58:C62)</f>
        <v>1000000</v>
      </c>
      <c r="D64" s="104">
        <f t="shared" si="2"/>
        <v>2000000</v>
      </c>
      <c r="E64" s="104">
        <f t="shared" si="2"/>
        <v>2000000</v>
      </c>
      <c r="F64" s="104">
        <f t="shared" si="2"/>
        <v>500362.24167110439</v>
      </c>
      <c r="G64" s="104">
        <f t="shared" si="2"/>
        <v>500000</v>
      </c>
      <c r="H64" s="104">
        <f t="shared" si="2"/>
        <v>500000</v>
      </c>
      <c r="I64" s="104">
        <f t="shared" si="2"/>
        <v>500000</v>
      </c>
      <c r="J64" s="104">
        <f t="shared" si="2"/>
        <v>500000</v>
      </c>
      <c r="K64" s="104">
        <f t="shared" si="2"/>
        <v>0</v>
      </c>
      <c r="L64" s="104">
        <f t="shared" si="2"/>
        <v>0</v>
      </c>
      <c r="M64" s="104">
        <f t="shared" si="2"/>
        <v>0</v>
      </c>
      <c r="N64" s="104">
        <f>SUM(C64:M64)</f>
        <v>7500362.241671104</v>
      </c>
    </row>
    <row r="65" spans="2:5" x14ac:dyDescent="0.2">
      <c r="B65" s="141" t="s">
        <v>124</v>
      </c>
      <c r="C65" s="142"/>
      <c r="D65" s="142"/>
      <c r="E65" s="142"/>
    </row>
    <row r="67" spans="2:5" x14ac:dyDescent="0.2">
      <c r="B67" s="79" t="s">
        <v>125</v>
      </c>
    </row>
    <row r="69" spans="2:5" s="220" customFormat="1" x14ac:dyDescent="0.2"/>
  </sheetData>
  <mergeCells count="26">
    <mergeCell ref="B4:N4"/>
    <mergeCell ref="B3:N3"/>
    <mergeCell ref="B2:N2"/>
    <mergeCell ref="B19:N19"/>
    <mergeCell ref="C6:F6"/>
    <mergeCell ref="H6:J6"/>
    <mergeCell ref="B21:N21"/>
    <mergeCell ref="B20:N20"/>
    <mergeCell ref="C45:D45"/>
    <mergeCell ref="C46:D46"/>
    <mergeCell ref="C47:D47"/>
    <mergeCell ref="C41:D41"/>
    <mergeCell ref="C42:D42"/>
    <mergeCell ref="C43:D43"/>
    <mergeCell ref="C44:D44"/>
    <mergeCell ref="C37:D37"/>
    <mergeCell ref="C38:D38"/>
    <mergeCell ref="C39:D39"/>
    <mergeCell ref="C40:D40"/>
    <mergeCell ref="B54:N54"/>
    <mergeCell ref="B53:N53"/>
    <mergeCell ref="C50:D50"/>
    <mergeCell ref="B35:N35"/>
    <mergeCell ref="B34:N34"/>
    <mergeCell ref="C48:D48"/>
    <mergeCell ref="C49:D49"/>
  </mergeCells>
  <dataValidations disablePrompts="1" count="5">
    <dataValidation type="whole" allowBlank="1" showInputMessage="1" showErrorMessage="1" errorTitle="Do not delete" error="Do not delete" sqref="C38:D50" xr:uid="{4F8B9F4D-AD25-428D-B696-319B2BE892C6}">
      <formula1>250000</formula1>
      <formula2>2000000</formula2>
    </dataValidation>
    <dataValidation type="whole" operator="equal" allowBlank="1" showInputMessage="1" showErrorMessage="1" errorTitle="Values Dont Match" error="Value should be equal to approved amount in Table 6" sqref="C64" xr:uid="{25BC0A48-DFE5-490B-AB85-77DE35ED5A50}">
      <formula1>C38</formula1>
    </dataValidation>
    <dataValidation type="whole" operator="equal" allowBlank="1" showInputMessage="1" showErrorMessage="1" errorTitle="Error" error="Value should match Table 6" sqref="K64" xr:uid="{45A72CCC-A50C-4C7D-9497-1A9C276C520A}">
      <formula1>C46</formula1>
    </dataValidation>
    <dataValidation type="whole" operator="equal" allowBlank="1" showInputMessage="1" showErrorMessage="1" errorTitle="Error" error="Value should Match Table 6" sqref="L64" xr:uid="{4DEA6FF4-04CD-4EE8-8339-4EBFF8C2E6E1}">
      <formula1>C47</formula1>
    </dataValidation>
    <dataValidation type="whole" operator="equal" allowBlank="1" showInputMessage="1" errorTitle="Error" error="Value should match Table 6" sqref="M64" xr:uid="{0B1F8CE1-85A3-4A2E-A471-FEC031A48D0E}">
      <formula1>C48</formula1>
    </dataValidation>
  </dataValidations>
  <printOptions headings="1"/>
  <pageMargins left="0.27" right="0.26" top="1" bottom="1" header="0.5" footer="0.5"/>
  <pageSetup orientation="landscape" r:id="rId1"/>
  <headerFooter alignWithMargins="0">
    <oddHeader>&amp;CCumulative Totals (Table 3) - SOMAH Program IOU Semi-Annual Administrative Expense Report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imsDocument" ma:contentTypeID="0x010100154D628A614362448AD92D504DAFE467001F2B061E89E6C64FB45904672E1990A7" ma:contentTypeVersion="80" ma:contentTypeDescription="" ma:contentTypeScope="" ma:versionID="dbc868590ad0747a7444505db7cfea1b">
  <xsd:schema xmlns:xsd="http://www.w3.org/2001/XMLSchema" xmlns:xs="http://www.w3.org/2001/XMLSchema" xmlns:p="http://schemas.microsoft.com/office/2006/metadata/properties" xmlns:ns2="36837290-4def-475e-90f7-ba0b4fe2e1eb" xmlns:ns3="ec52a836-0bb4-4d79-aa0d-20b4805e15e2" targetNamespace="http://schemas.microsoft.com/office/2006/metadata/properties" ma:root="true" ma:fieldsID="84a5ef741034705d7f0fb8ced1635301" ns2:_="" ns3:_="">
    <xsd:import namespace="36837290-4def-475e-90f7-ba0b4fe2e1eb"/>
    <xsd:import namespace="ec52a836-0bb4-4d79-aa0d-20b4805e15e2"/>
    <xsd:element name="properties">
      <xsd:complexType>
        <xsd:sequence>
          <xsd:element name="documentManagement">
            <xsd:complexType>
              <xsd:all>
                <xsd:element ref="ns3:Document_x0020_Date" minOccurs="0"/>
                <xsd:element ref="ns3:Document_x0020_Type" minOccurs="0"/>
                <xsd:element ref="ns2:Clip" minOccurs="0"/>
                <xsd:element ref="ns2:Party" minOccurs="0"/>
                <xsd:element ref="ns3:ACT_x0020_Classification" minOccurs="0"/>
                <xsd:element ref="ns2:LeadDocument" minOccurs="0"/>
                <xsd:element ref="ns2:SoftDelete" minOccurs="0"/>
                <xsd:element ref="ns2:Proceeding_x0020_No_x002e_" minOccurs="0"/>
                <xsd:element ref="ns3:_dlc_DocIdPersistId" minOccurs="0"/>
                <xsd:element ref="ns3:Proceeding_x0020_Number" minOccurs="0"/>
                <xsd:element ref="ns3:RIMS_x0020_SPID" minOccurs="0"/>
                <xsd:element ref="ns3:Publishing_x0020_Status" minOccurs="0"/>
                <xsd:element ref="ns3:Publishing_x0020_Date" minOccurs="0"/>
                <xsd:element ref="ns2:MediaServiceMetadata" minOccurs="0"/>
                <xsd:element ref="ns2:MediaServiceFastMetadata" minOccurs="0"/>
                <xsd:element ref="ns3:_dlc_DocIdUrl" minOccurs="0"/>
                <xsd:element ref="ns3:_dlc_DocId" minOccurs="0"/>
                <xsd:element ref="ns2:Proceeding_x0020_No_x002e__x003a_Acronym"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37290-4def-475e-90f7-ba0b4fe2e1eb" elementFormDefault="qualified">
    <xsd:import namespace="http://schemas.microsoft.com/office/2006/documentManagement/types"/>
    <xsd:import namespace="http://schemas.microsoft.com/office/infopath/2007/PartnerControls"/>
    <xsd:element name="Clip" ma:index="4" nillable="true" ma:displayName="Clip" ma:format="Dropdown" ma:internalName="Clip">
      <xsd:simpleType>
        <xsd:restriction base="dms:Choice">
          <xsd:enumeration value="Access/General"/>
          <xsd:enumeration value="Application"/>
          <xsd:enumeration value="Balance Sheet"/>
          <xsd:enumeration value="Brief"/>
          <xsd:enumeration value="Comment"/>
          <xsd:enumeration value="Complaint"/>
          <xsd:enumeration value="Confirmations"/>
          <xsd:enumeration value="Correspondence"/>
          <xsd:enumeration value="Data Request"/>
          <xsd:enumeration value="Decision"/>
          <xsd:enumeration value="Exhibit"/>
          <xsd:enumeration value="ExParte"/>
          <xsd:enumeration value="General Pleadings/Other"/>
          <xsd:enumeration value="Income Statement"/>
          <xsd:enumeration value="Motion"/>
          <xsd:enumeration value="NDA"/>
          <xsd:enumeration value="Notice"/>
          <xsd:enumeration value="Petition"/>
          <xsd:enumeration value="Protective Order"/>
          <xsd:enumeration value="Protest"/>
          <xsd:enumeration value="Rejections"/>
          <xsd:enumeration value="Response"/>
          <xsd:enumeration value="Ruling"/>
          <xsd:enumeration value="Testimony"/>
          <xsd:enumeration value="Transcript"/>
          <xsd:enumeration value="Workpapers"/>
        </xsd:restriction>
      </xsd:simpleType>
    </xsd:element>
    <xsd:element name="Party" ma:index="5" nillable="true" ma:displayName="Party" ma:list="{5f529e68-4a61-413e-adc6-d3a35fc50bec}" ma:internalName="Party" ma:showField="Title">
      <xsd:simpleType>
        <xsd:restriction base="dms:Lookup"/>
      </xsd:simpleType>
    </xsd:element>
    <xsd:element name="LeadDocument" ma:index="7" nillable="true" ma:displayName="Lead Document" ma:default="0" ma:internalName="LeadDocument">
      <xsd:simpleType>
        <xsd:restriction base="dms:Boolean"/>
      </xsd:simpleType>
    </xsd:element>
    <xsd:element name="SoftDelete" ma:index="8" nillable="true" ma:displayName="SoftDelete" ma:default="0" ma:indexed="true" ma:internalName="SoftDelete">
      <xsd:simpleType>
        <xsd:restriction base="dms:Boolean"/>
      </xsd:simpleType>
    </xsd:element>
    <xsd:element name="Proceeding_x0020_No_x002e_" ma:index="9" nillable="true" ma:displayName="Proceeding No." ma:list="{d5d79f60-b16e-48b1-b51e-4b65ddde38cc}" ma:internalName="Proceeding_x0020_No_x002e_" ma:showField="Title">
      <xsd:simpleType>
        <xsd:restriction base="dms:Lookup"/>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Proceeding_x0020_No_x002e__x003a_Acronym" ma:index="26" nillable="true" ma:displayName="Acronym" ma:list="{d5d79f60-b16e-48b1-b51e-4b65ddde38cc}" ma:internalName="Proceeding_x0020_No_x002e__x003a_Acronym" ma:readOnly="true" ma:showField="j7uj" ma:web="4b1b2271-5a56-4e1d-80bb-197c2d3fa716">
      <xsd:simpleType>
        <xsd:restriction base="dms:Lookup"/>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52a836-0bb4-4d79-aa0d-20b4805e15e2" elementFormDefault="qualified">
    <xsd:import namespace="http://schemas.microsoft.com/office/2006/documentManagement/types"/>
    <xsd:import namespace="http://schemas.microsoft.com/office/infopath/2007/PartnerControls"/>
    <xsd:element name="Document_x0020_Date" ma:index="2" nillable="true" ma:displayName="Document Date" ma:format="DateOnly" ma:internalName="Document_x0020_Date">
      <xsd:simpleType>
        <xsd:restriction base="dms:DateTime"/>
      </xsd:simpleType>
    </xsd:element>
    <xsd:element name="Document_x0020_Type" ma:index="3" nillable="true" ma:displayName="Document Type" ma:default="Administrative Record" ma:format="Dropdown" ma:internalName="Document_x0020_Type">
      <xsd:simpleType>
        <xsd:restriction base="dms:Choice">
          <xsd:enumeration value="Administrative Record"/>
          <xsd:enumeration value="Affidavit"/>
          <xsd:enumeration value="Agenda"/>
          <xsd:enumeration value="Agreement"/>
          <xsd:enumeration value="Amendment"/>
          <xsd:enumeration value="Answer"/>
          <xsd:enumeration value="Appeal"/>
          <xsd:enumeration value="Appendices"/>
          <xsd:enumeration value="Application"/>
          <xsd:enumeration value="Assembly Bill"/>
          <xsd:enumeration value="Assignment"/>
          <xsd:enumeration value="Attachment"/>
          <xsd:enumeration value="Audit"/>
          <xsd:enumeration value="Brief"/>
          <xsd:enumeration value="Certificate of Service"/>
          <xsd:enumeration value="Certification"/>
          <xsd:enumeration value="Comment"/>
          <xsd:enumeration value="Complaint"/>
          <xsd:enumeration value="Concurrence"/>
          <xsd:enumeration value="Correction"/>
          <xsd:enumeration value="Correspondence"/>
          <xsd:enumeration value="Data Request"/>
          <xsd:enumeration value="DD"/>
          <xsd:enumeration value="Decision"/>
          <xsd:enumeration value="Declaration"/>
          <xsd:enumeration value="Deposition"/>
          <xsd:enumeration value="Dissent"/>
          <xsd:enumeration value="Email"/>
          <xsd:enumeration value="Errata"/>
          <xsd:enumeration value="Exhibit"/>
          <xsd:enumeration value="ExParte"/>
          <xsd:enumeration value="ExParte - Advanced Notice"/>
          <xsd:enumeration value="ExParte - Correspondence"/>
          <xsd:enumeration value="External"/>
          <xsd:enumeration value="Fact Sheet"/>
          <xsd:enumeration value="Filing"/>
          <xsd:enumeration value="Financials"/>
          <xsd:enumeration value="Guidebook"/>
          <xsd:enumeration value="Guidelines"/>
          <xsd:enumeration value="Hearing Book"/>
          <xsd:enumeration value="Initial"/>
          <xsd:enumeration value="Instruction"/>
          <xsd:enumeration value="Joinder"/>
          <xsd:enumeration value="Joint Comment"/>
          <xsd:enumeration value="Joint Recommendation"/>
          <xsd:enumeration value="Legal Memorandum"/>
          <xsd:enumeration value="Letter"/>
          <xsd:enumeration value="Manual"/>
          <xsd:enumeration value="MBR Tariff"/>
          <xsd:enumeration value="Memorandum of Points &amp; Authorities"/>
          <xsd:enumeration value="Minute Entry"/>
          <xsd:enumeration value="Miscellaneous"/>
          <xsd:enumeration value="Motion"/>
          <xsd:enumeration value="Municipalities"/>
          <xsd:enumeration value="News Release"/>
          <xsd:enumeration value="Note"/>
          <xsd:enumeration value="Notice"/>
          <xsd:enumeration value="Notice of Defect (NOD)"/>
          <xsd:enumeration value="Notice of Intent"/>
          <xsd:enumeration value="Notice of Intervention"/>
          <xsd:enumeration value="Notice of Violation (NOV)"/>
          <xsd:enumeration value="Notification"/>
          <xsd:enumeration value="Objection"/>
          <xsd:enumeration value="Offer"/>
          <xsd:enumeration value="OIR"/>
          <xsd:enumeration value="Opening Comment"/>
          <xsd:enumeration value="Opening Comments"/>
          <xsd:enumeration value="Opinion"/>
          <xsd:enumeration value="Opposition"/>
          <xsd:enumeration value="Order"/>
          <xsd:enumeration value="Outline"/>
          <xsd:enumeration value="PD"/>
          <xsd:enumeration value="PEA"/>
          <xsd:enumeration value="Petition"/>
          <xsd:enumeration value="PHC"/>
          <xsd:enumeration value="Plan"/>
          <xsd:enumeration value="Prepared"/>
          <xsd:enumeration value="Presentation"/>
          <xsd:enumeration value="Proof of Compliance"/>
          <xsd:enumeration value="Proof of Service"/>
          <xsd:enumeration value="Proposal"/>
          <xsd:enumeration value="Protest"/>
          <xsd:enumeration value="Rate Schedule"/>
          <xsd:enumeration value="Rebuttal"/>
          <xsd:enumeration value="Record"/>
          <xsd:enumeration value="Reply"/>
          <xsd:enumeration value="Report"/>
          <xsd:enumeration value="Request"/>
          <xsd:enumeration value="Request for Waiver"/>
          <xsd:enumeration value="Research"/>
          <xsd:enumeration value="Resolution"/>
          <xsd:enumeration value="Response"/>
          <xsd:enumeration value="Revision"/>
          <xsd:enumeration value="Role"/>
          <xsd:enumeration value="Ruling"/>
          <xsd:enumeration value="Schedule"/>
          <xsd:enumeration value="Settlement"/>
          <xsd:enumeration value="SOQ"/>
          <xsd:enumeration value="Statement"/>
          <xsd:enumeration value="Stipulation"/>
          <xsd:enumeration value="Subpoena"/>
          <xsd:enumeration value="Summary"/>
          <xsd:enumeration value="Supplement"/>
          <xsd:enumeration value="Supplemental"/>
          <xsd:enumeration value="Supporting"/>
          <xsd:enumeration value="Surrebuttal"/>
          <xsd:enumeration value="Testimony"/>
          <xsd:enumeration value="TO Tariff"/>
          <xsd:enumeration value="Transcript"/>
          <xsd:enumeration value="WDAT"/>
          <xsd:enumeration value="Withdrawal"/>
          <xsd:enumeration value="Witness"/>
          <xsd:enumeration value="Workpapers"/>
          <xsd:enumeration value="Workshop"/>
          <xsd:enumeration value="Writ"/>
          <xsd:enumeration value="Writ of Administrative Mandate"/>
          <xsd:enumeration value="Service List"/>
          <xsd:enumeration value="Certificate of Service - Merge"/>
        </xsd:restriction>
      </xsd:simpleType>
    </xsd:element>
    <xsd:element name="ACT_x0020_Classification" ma:index="6" nillable="true" ma:displayName="ACT Classification" ma:default="Public" ma:format="Dropdown" ma:internalName="ACT_x0020_Classification">
      <xsd:simpleType>
        <xsd:restriction base="dms:Choice">
          <xsd:enumeration value="Public"/>
          <xsd:enumeration value="Internal"/>
          <xsd:enumeration value="Confidential"/>
        </xsd:restriction>
      </xsd:simpleType>
    </xsd:element>
    <xsd:element name="_dlc_DocIdPersistId" ma:index="10" nillable="true" ma:displayName="Persist ID" ma:description="Keep ID on add." ma:hidden="true" ma:internalName="_dlc_DocIdPersistId" ma:readOnly="true">
      <xsd:simpleType>
        <xsd:restriction base="dms:Boolean"/>
      </xsd:simpleType>
    </xsd:element>
    <xsd:element name="Proceeding_x0020_Number" ma:index="11" nillable="true" ma:displayName="Proceeding Number" ma:hidden="true" ma:internalName="Proceeding_x0020_Number" ma:readOnly="false">
      <xsd:simpleType>
        <xsd:restriction base="dms:Text">
          <xsd:maxLength value="255"/>
        </xsd:restriction>
      </xsd:simpleType>
    </xsd:element>
    <xsd:element name="RIMS_x0020_SPID" ma:index="12" nillable="true" ma:displayName="RIMS SPID" ma:hidden="true" ma:internalName="RIMS_x0020_SPID" ma:readOnly="false">
      <xsd:simpleType>
        <xsd:restriction base="dms:Text">
          <xsd:maxLength value="255"/>
        </xsd:restriction>
      </xsd:simpleType>
    </xsd:element>
    <xsd:element name="Publishing_x0020_Status" ma:index="13" nillable="true" ma:displayName="Publishing Status" ma:hidden="true" ma:internalName="Publishing_x0020_Status" ma:readOnly="false">
      <xsd:simpleType>
        <xsd:restriction base="dms:Text">
          <xsd:maxLength value="255"/>
        </xsd:restriction>
      </xsd:simpleType>
    </xsd:element>
    <xsd:element name="Publishing_x0020_Date" ma:index="14" nillable="true" ma:displayName="Publishing Date" ma:format="DateOnly" ma:hidden="true" ma:internalName="Publishing_x0020_Date" ma:readOnly="false">
      <xsd:simpleType>
        <xsd:restriction base="dms:DateTime"/>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4"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Title"/>
        <xsd:element ref="dc:subject" minOccurs="0" maxOccurs="1" ma:index="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Date xmlns="ec52a836-0bb4-4d79-aa0d-20b4805e15e2">2024-07-24T07:00:00+00:00</Document_x0020_Date>
    <ACT_x0020_Classification xmlns="ec52a836-0bb4-4d79-aa0d-20b4805e15e2">Public</ACT_x0020_Classification>
    <Party xmlns="36837290-4def-475e-90f7-ba0b4fe2e1eb">1776</Party>
    <Publishing_x0020_Date xmlns="ec52a836-0bb4-4d79-aa0d-20b4805e15e2" xsi:nil="true"/>
    <LeadDocument xmlns="36837290-4def-475e-90f7-ba0b4fe2e1eb">true</LeadDocument>
    <Proceeding_x0020_No_x002e_ xmlns="36837290-4def-475e-90f7-ba0b4fe2e1eb">20127</Proceeding_x0020_No_x002e_>
    <Proceeding_x0020_Number xmlns="ec52a836-0bb4-4d79-aa0d-20b4805e15e2" xsi:nil="true"/>
    <Publishing_x0020_Status xmlns="ec52a836-0bb4-4d79-aa0d-20b4805e15e2" xsi:nil="true"/>
    <Document_x0020_Type xmlns="ec52a836-0bb4-4d79-aa0d-20b4805e15e2">Report</Document_x0020_Type>
    <Clip xmlns="36837290-4def-475e-90f7-ba0b4fe2e1eb">General Pleadings/Other</Clip>
    <SoftDelete xmlns="36837290-4def-475e-90f7-ba0b4fe2e1eb">false</SoftDelete>
    <RIMS_x0020_SPID xmlns="ec52a836-0bb4-4d79-aa0d-20b4805e15e2" xsi:nil="true"/>
    <_dlc_DocId xmlns="ec52a836-0bb4-4d79-aa0d-20b4805e15e2">LIMSO365-764859088-10676</_dlc_DocId>
    <_dlc_DocIdUrl xmlns="ec52a836-0bb4-4d79-aa0d-20b4805e15e2">
      <Url>https://edisonintl.sharepoint.com/teams/LIMS O365/RIMSBI/_layouts/15/DocIdRedir.aspx?ID=LIMSO365-764859088-10676</Url>
      <Description>LIMSO365-764859088-10676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F6115BE-9FBB-47E2-A3BF-829067EB59D2}"/>
</file>

<file path=customXml/itemProps2.xml><?xml version="1.0" encoding="utf-8"?>
<ds:datastoreItem xmlns:ds="http://schemas.openxmlformats.org/officeDocument/2006/customXml" ds:itemID="{0DB5F181-17F2-4898-8CF3-F310C40E8EAF}">
  <ds:schemaRefs>
    <ds:schemaRef ds:uri="http://purl.org/dc/dcmitype/"/>
    <ds:schemaRef ds:uri="97e57212-3e02-407f-8b2d-05f7d7f19b15"/>
    <ds:schemaRef ds:uri="65483ff6-50c1-49fe-8636-63faeaf6650c"/>
    <ds:schemaRef ds:uri="http://purl.org/dc/elements/1.1/"/>
    <ds:schemaRef ds:uri="http://schemas.microsoft.com/office/2006/metadata/properties"/>
    <ds:schemaRef ds:uri="0b1112f1-0782-44db-9e9a-6e9dfc392c1a"/>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BB8FBD1-45F6-4B89-A1F1-E62F7C634FBA}">
  <ds:schemaRefs>
    <ds:schemaRef ds:uri="http://schemas.microsoft.com/sharepoint/v3/contenttype/forms"/>
  </ds:schemaRefs>
</ds:datastoreItem>
</file>

<file path=customXml/itemProps4.xml><?xml version="1.0" encoding="utf-8"?>
<ds:datastoreItem xmlns:ds="http://schemas.openxmlformats.org/officeDocument/2006/customXml" ds:itemID="{9636F3E1-80FA-407B-AF4D-32DAC5FA90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 IOU (Table 1)</vt:lpstr>
      <vt:lpstr>PG&amp;E (Table 1)</vt:lpstr>
      <vt:lpstr>SCE (Table 1)</vt:lpstr>
      <vt:lpstr>SDG&amp;E (Table 1)</vt:lpstr>
      <vt:lpstr>PacifiCorp (Table 1)</vt:lpstr>
      <vt:lpstr>Liberty (Table 1)</vt:lpstr>
      <vt:lpstr>All IOUs (Table 2)</vt:lpstr>
      <vt:lpstr>Cumulative Costs (Table 3)</vt:lpstr>
      <vt:lpstr>EM&amp;V (Table 4 to 7)</vt:lpstr>
      <vt:lpstr>'All IOUs (Table 2)'!Print_Area</vt:lpstr>
      <vt:lpstr>'Cumulative Costs (Table 3)'!Print_Area</vt:lpstr>
      <vt:lpstr>'EM&amp;V (Table 4 to 7)'!Print_Area</vt:lpstr>
      <vt:lpstr>'Per IOU (Table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R1407002 - IOU_2024_Jul_SOMAH Semi Annual Expense Report</dc:subject>
  <dc:creator>Francisco, Tory</dc:creator>
  <cp:keywords/>
  <dc:description/>
  <cp:lastModifiedBy>Leslie A Trujillo</cp:lastModifiedBy>
  <cp:revision/>
  <dcterms:created xsi:type="dcterms:W3CDTF">2019-04-22T17:20:11Z</dcterms:created>
  <dcterms:modified xsi:type="dcterms:W3CDTF">2024-07-24T18:17:30Z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0x010100154D628A614362448AD92D504DAFE467001F2B061E89E6C64FB45904672E1990A7</vt:lpwstr>
  </property>
  <property fmtid="{D5CDD505-2E9C-101B-9397-08002B2CF9AE}" pid="3" name="pgeRecordCategory">
    <vt:lpwstr/>
  </property>
  <property fmtid="{D5CDD505-2E9C-101B-9397-08002B2CF9AE}" pid="4" name="MSIP_Label_6b0d6fe9-5d6a-4bc0-a54c-bcad7a1ba9de_Enabled">
    <vt:lpwstr>true</vt:lpwstr>
  </property>
  <property fmtid="{D5CDD505-2E9C-101B-9397-08002B2CF9AE}" pid="5" name="MSIP_Label_6b0d6fe9-5d6a-4bc0-a54c-bcad7a1ba9de_SetDate">
    <vt:lpwstr>2023-11-03T00:36:58Z</vt:lpwstr>
  </property>
  <property fmtid="{D5CDD505-2E9C-101B-9397-08002B2CF9AE}" pid="6" name="MSIP_Label_6b0d6fe9-5d6a-4bc0-a54c-bcad7a1ba9de_Method">
    <vt:lpwstr>Privileged</vt:lpwstr>
  </property>
  <property fmtid="{D5CDD505-2E9C-101B-9397-08002B2CF9AE}" pid="7" name="MSIP_Label_6b0d6fe9-5d6a-4bc0-a54c-bcad7a1ba9de_Name">
    <vt:lpwstr>Internal (No Markings)</vt:lpwstr>
  </property>
  <property fmtid="{D5CDD505-2E9C-101B-9397-08002B2CF9AE}" pid="8" name="MSIP_Label_6b0d6fe9-5d6a-4bc0-a54c-bcad7a1ba9de_SiteId">
    <vt:lpwstr>44ae661a-ece6-41aa-bc96-7c2c85a08941</vt:lpwstr>
  </property>
  <property fmtid="{D5CDD505-2E9C-101B-9397-08002B2CF9AE}" pid="9" name="MSIP_Label_6b0d6fe9-5d6a-4bc0-a54c-bcad7a1ba9de_ActionId">
    <vt:lpwstr>d0407163-9554-4e46-b9de-207a0829b971</vt:lpwstr>
  </property>
  <property fmtid="{D5CDD505-2E9C-101B-9397-08002B2CF9AE}" pid="10" name="MSIP_Label_6b0d6fe9-5d6a-4bc0-a54c-bcad7a1ba9de_ContentBits">
    <vt:lpwstr>0</vt:lpwstr>
  </property>
  <property fmtid="{D5CDD505-2E9C-101B-9397-08002B2CF9AE}" pid="11" name="MediaServiceImageTags">
    <vt:lpwstr/>
  </property>
  <property fmtid="{D5CDD505-2E9C-101B-9397-08002B2CF9AE}" pid="12" name="MSIP_Label_bc3dd1c7-2c40-4a31-84b2-bec599b321a0_Enabled">
    <vt:lpwstr>true</vt:lpwstr>
  </property>
  <property fmtid="{D5CDD505-2E9C-101B-9397-08002B2CF9AE}" pid="13" name="MSIP_Label_bc3dd1c7-2c40-4a31-84b2-bec599b321a0_SetDate">
    <vt:lpwstr>2024-06-11T18:43:59Z</vt:lpwstr>
  </property>
  <property fmtid="{D5CDD505-2E9C-101B-9397-08002B2CF9AE}" pid="14" name="MSIP_Label_bc3dd1c7-2c40-4a31-84b2-bec599b321a0_Method">
    <vt:lpwstr>Standard</vt:lpwstr>
  </property>
  <property fmtid="{D5CDD505-2E9C-101B-9397-08002B2CF9AE}" pid="15" name="MSIP_Label_bc3dd1c7-2c40-4a31-84b2-bec599b321a0_Name">
    <vt:lpwstr>bc3dd1c7-2c40-4a31-84b2-bec599b321a0</vt:lpwstr>
  </property>
  <property fmtid="{D5CDD505-2E9C-101B-9397-08002B2CF9AE}" pid="16" name="MSIP_Label_bc3dd1c7-2c40-4a31-84b2-bec599b321a0_SiteId">
    <vt:lpwstr>5b2a8fee-4c95-4bdc-8aae-196f8aacb1b6</vt:lpwstr>
  </property>
  <property fmtid="{D5CDD505-2E9C-101B-9397-08002B2CF9AE}" pid="17" name="MSIP_Label_bc3dd1c7-2c40-4a31-84b2-bec599b321a0_ActionId">
    <vt:lpwstr>87d390a4-3b4f-40f8-8098-a595485746b7</vt:lpwstr>
  </property>
  <property fmtid="{D5CDD505-2E9C-101B-9397-08002B2CF9AE}" pid="18" name="MSIP_Label_bc3dd1c7-2c40-4a31-84b2-bec599b321a0_ContentBits">
    <vt:lpwstr>0</vt:lpwstr>
  </property>
  <property fmtid="{D5CDD505-2E9C-101B-9397-08002B2CF9AE}" pid="19" name="_dlc_DocIdItemGuid">
    <vt:lpwstr>88b8dfd8-40d1-49da-a790-59ca5d95df2c</vt:lpwstr>
  </property>
</Properties>
</file>