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pge-my.sharepoint.com/personal/mus8_pge_com/Documents/Documents/1. SOMAH/Reporting/Semi-Annual Admin Expense Reporting/Semi-Annual Expense Report - 2nd half of 2025/"/>
    </mc:Choice>
  </mc:AlternateContent>
  <xr:revisionPtr revIDLastSave="0" documentId="8_{846624ED-251A-4CD7-B359-859C1DA6865C}" xr6:coauthVersionLast="47" xr6:coauthVersionMax="47" xr10:uidLastSave="{00000000-0000-0000-0000-000000000000}"/>
  <bookViews>
    <workbookView xWindow="28680" yWindow="-45" windowWidth="29040" windowHeight="15720" tabRatio="817" activeTab="1" xr2:uid="{5FBF522B-CC71-4504-8151-9702B7D39162}"/>
  </bookViews>
  <sheets>
    <sheet name="Per IOU (Table 1)" sheetId="1" r:id="rId1"/>
    <sheet name="PG&amp;E (Table 1)" sheetId="10" r:id="rId2"/>
    <sheet name="SCE (Table 1)" sheetId="11" r:id="rId3"/>
    <sheet name="SDG&amp;E (Table 1)" sheetId="12" r:id="rId4"/>
    <sheet name="PacifiCorp (Table 1)" sheetId="8" r:id="rId5"/>
    <sheet name="Liberty (Table 1)" sheetId="9" r:id="rId6"/>
    <sheet name="All IOUs (Table 2)" sheetId="5" r:id="rId7"/>
    <sheet name="Cumulative Costs (Table 3)" sheetId="4" r:id="rId8"/>
    <sheet name="EM&amp;V (Table 4 to 7)" sheetId="7" r:id="rId9"/>
  </sheets>
  <externalReferences>
    <externalReference r:id="rId10"/>
    <externalReference r:id="rId11"/>
    <externalReference r:id="rId12"/>
  </externalReferences>
  <definedNames>
    <definedName name="NotTollFree">'[1]PG&amp;E'!$T$6:$T$12</definedName>
    <definedName name="_xlnm.Print_Area" localSheetId="6">'All IOUs (Table 2)'!$A$1:$D$4</definedName>
    <definedName name="_xlnm.Print_Area" localSheetId="7">'Cumulative Costs (Table 3)'!$A$1:$B$11</definedName>
    <definedName name="_xlnm.Print_Area" localSheetId="8">'EM&amp;V (Table 4 to 7)'!$B$2:$C$12</definedName>
    <definedName name="_xlnm.Print_Area" localSheetId="0">'Per IOU (Table 1)'!$B$1:$E$25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4" l="1"/>
  <c r="B11" i="4" s="1"/>
  <c r="C26" i="9"/>
  <c r="E18" i="9"/>
  <c r="D18" i="9"/>
  <c r="C18" i="9"/>
  <c r="D13" i="9"/>
  <c r="C13" i="9"/>
  <c r="C25" i="9" s="1"/>
  <c r="D6" i="9" s="1"/>
  <c r="D25" i="9" s="1"/>
  <c r="D7" i="9"/>
  <c r="D26" i="9" s="1"/>
  <c r="H9" i="7" l="1"/>
  <c r="C26" i="11"/>
  <c r="E18" i="11"/>
  <c r="D18" i="11"/>
  <c r="C18" i="11"/>
  <c r="D13" i="11"/>
  <c r="C13" i="11"/>
  <c r="C25" i="11" s="1"/>
  <c r="D6" i="11" s="1"/>
  <c r="D25" i="11" s="1"/>
  <c r="D7" i="11"/>
  <c r="D26" i="11" s="1"/>
  <c r="H8" i="7" l="1"/>
  <c r="C26" i="10"/>
  <c r="E18" i="10"/>
  <c r="D18" i="10"/>
  <c r="C17" i="10"/>
  <c r="C16" i="10"/>
  <c r="C18" i="10" s="1"/>
  <c r="C25" i="10" s="1"/>
  <c r="D6" i="10" s="1"/>
  <c r="D25" i="10" s="1"/>
  <c r="D13" i="10"/>
  <c r="C13" i="10"/>
  <c r="E10" i="10"/>
  <c r="D10" i="10"/>
  <c r="E9" i="10"/>
  <c r="D7" i="10"/>
  <c r="D26" i="10" s="1"/>
  <c r="C13" i="1" l="1"/>
  <c r="C26" i="1"/>
  <c r="D7" i="1" s="1"/>
  <c r="D26" i="1" s="1"/>
  <c r="D18" i="1"/>
  <c r="C18" i="1"/>
  <c r="D13" i="1"/>
  <c r="D7" i="8"/>
  <c r="D26" i="8" s="1"/>
  <c r="D18" i="8"/>
  <c r="D13" i="8"/>
  <c r="D6" i="8"/>
  <c r="D25" i="8" s="1"/>
  <c r="L62" i="7"/>
  <c r="K62" i="7"/>
  <c r="L61" i="7"/>
  <c r="K61" i="7"/>
  <c r="L60" i="7"/>
  <c r="K60" i="7"/>
  <c r="L59" i="7"/>
  <c r="K59" i="7"/>
  <c r="L58" i="7"/>
  <c r="K58" i="7"/>
  <c r="K57" i="7"/>
  <c r="C30" i="7"/>
  <c r="D30" i="7"/>
  <c r="E30" i="7"/>
  <c r="F30" i="7"/>
  <c r="G30" i="7"/>
  <c r="C25" i="1" l="1"/>
  <c r="D6" i="1" s="1"/>
  <c r="D25" i="1" s="1"/>
  <c r="E10" i="8" l="1"/>
  <c r="E9" i="8"/>
  <c r="C10" i="7"/>
  <c r="E62" i="7" l="1"/>
  <c r="F61" i="7"/>
  <c r="E61" i="7"/>
  <c r="F60" i="7"/>
  <c r="E60" i="7"/>
  <c r="D62" i="7"/>
  <c r="D61" i="7"/>
  <c r="D60" i="7"/>
  <c r="F58" i="7"/>
  <c r="F59" i="7"/>
  <c r="E58" i="7"/>
  <c r="D58" i="7"/>
  <c r="E59" i="7" l="1"/>
  <c r="D59" i="7"/>
  <c r="J62" i="7" l="1"/>
  <c r="I62" i="7"/>
  <c r="H62" i="7"/>
  <c r="G62" i="7"/>
  <c r="F62" i="7"/>
  <c r="J61" i="7"/>
  <c r="I61" i="7"/>
  <c r="H61" i="7"/>
  <c r="G61" i="7"/>
  <c r="J60" i="7"/>
  <c r="I60" i="7"/>
  <c r="H60" i="7"/>
  <c r="G60" i="7"/>
  <c r="J59" i="7"/>
  <c r="I59" i="7"/>
  <c r="H59" i="7"/>
  <c r="G59" i="7"/>
  <c r="J58" i="7"/>
  <c r="I58" i="7"/>
  <c r="H58" i="7"/>
  <c r="G58" i="7"/>
  <c r="G57" i="7" l="1"/>
  <c r="E18" i="8" l="1"/>
  <c r="B10" i="5"/>
  <c r="B9" i="5"/>
  <c r="D16" i="5"/>
  <c r="D17" i="5"/>
  <c r="D15" i="5"/>
  <c r="D10" i="5"/>
  <c r="D9" i="5"/>
  <c r="C9" i="5"/>
  <c r="C10" i="5"/>
  <c r="C11" i="5"/>
  <c r="C12" i="5"/>
  <c r="C15" i="5"/>
  <c r="C16" i="5"/>
  <c r="C17" i="5"/>
  <c r="C20" i="5"/>
  <c r="C22" i="5"/>
  <c r="C23" i="5"/>
  <c r="B11" i="5"/>
  <c r="B12" i="5"/>
  <c r="B15" i="5"/>
  <c r="B16" i="5"/>
  <c r="B17" i="5"/>
  <c r="B20" i="5"/>
  <c r="B22" i="5"/>
  <c r="B23" i="5"/>
  <c r="C7" i="5"/>
  <c r="B7" i="5"/>
  <c r="B6" i="5"/>
  <c r="C18" i="5" l="1"/>
  <c r="C13" i="5"/>
  <c r="B18" i="5"/>
  <c r="B13" i="5"/>
  <c r="C12" i="7" l="1"/>
  <c r="D12" i="7"/>
  <c r="B25" i="5" l="1"/>
  <c r="D18" i="5"/>
  <c r="C6" i="5" l="1"/>
  <c r="C25" i="5"/>
  <c r="F12" i="7"/>
  <c r="C26" i="5"/>
  <c r="F10" i="7"/>
  <c r="D10" i="7"/>
  <c r="F9" i="7"/>
  <c r="D9" i="7"/>
  <c r="C9" i="7"/>
  <c r="F8" i="7" l="1"/>
  <c r="D8" i="7"/>
  <c r="C8" i="7"/>
  <c r="F11" i="7"/>
  <c r="D11" i="7"/>
  <c r="C11" i="7"/>
  <c r="B26" i="5"/>
  <c r="D14" i="7" l="1"/>
  <c r="C14" i="7"/>
  <c r="F14" i="7"/>
  <c r="E14" i="7"/>
  <c r="M64" i="7"/>
  <c r="L64" i="7"/>
  <c r="D64" i="7"/>
  <c r="E57" i="7"/>
  <c r="F57" i="7"/>
  <c r="D57" i="7"/>
  <c r="J57" i="7"/>
  <c r="I57" i="7"/>
  <c r="H57" i="7"/>
  <c r="C57" i="7"/>
  <c r="C48" i="7"/>
  <c r="C38" i="7"/>
  <c r="C58" i="7" l="1"/>
  <c r="C61" i="7"/>
  <c r="C62" i="7"/>
  <c r="C59" i="7"/>
  <c r="C60" i="7"/>
  <c r="K64" i="7"/>
  <c r="J64" i="7"/>
  <c r="H64" i="7"/>
  <c r="F64" i="7"/>
  <c r="I64" i="7"/>
  <c r="G64" i="7"/>
  <c r="N59" i="7"/>
  <c r="J9" i="7" s="1"/>
  <c r="E64" i="7"/>
  <c r="C50" i="7"/>
  <c r="N60" i="7" l="1"/>
  <c r="J10" i="7" s="1"/>
  <c r="N61" i="7"/>
  <c r="J11" i="7" s="1"/>
  <c r="N62" i="7"/>
  <c r="J12" i="7" s="1"/>
  <c r="C64" i="7"/>
  <c r="N64" i="7" s="1"/>
  <c r="N58" i="7"/>
  <c r="J8" i="7" s="1"/>
  <c r="J14"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tc={BFD65DE4-E520-4CE0-8507-94420C4A72F0}</author>
    <author>tc={912B3040-CE61-4B66-8A20-89F2535E969F}</author>
    <author>tc={6512C98D-A4C7-4866-AEF8-253E46F47D6F}</author>
    <author>tc={B3E2F3A1-DC9D-407D-A246-AA50A7E734DB}</author>
    <author>tc={9924CA81-0F73-4D08-A7C8-820822B75777}</author>
    <author>tc={0267A73A-06F6-46C0-BFB3-AAA73B137F46}</author>
  </authors>
  <commentList>
    <comment ref="C6" authorId="0" shapeId="0" xr:uid="{BFD65DE4-E520-4CE0-8507-94420C4A72F0}">
      <text>
        <t>[Threaded comment]
Your version of Excel allows you to read this threaded comment; however, any edits to it will get removed if the file is opened in a newer version of Excel. Learn more: https://go.microsoft.com/fwlink/?linkid=870924
Comment:
    Should Match The Previous Reprot</t>
      </text>
    </comment>
    <comment ref="D6" authorId="1" shapeId="0" xr:uid="{912B3040-CE61-4B66-8A20-89F2535E969F}">
      <text>
        <t>[Threaded comment]
Your version of Excel allows you to read this threaded comment; however, any edits to it will get removed if the file is opened in a newer version of Excel. Learn more: https://go.microsoft.com/fwlink/?linkid=870924
Comment:
    Value should equal Cell C25</t>
      </text>
    </comment>
    <comment ref="C25" authorId="2" shapeId="0" xr:uid="{6512C98D-A4C7-4866-AEF8-253E46F47D6F}">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D25" authorId="3" shapeId="0" xr:uid="{B3E2F3A1-DC9D-407D-A246-AA50A7E734DB}">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C26" authorId="4" shapeId="0" xr:uid="{9924CA81-0F73-4D08-A7C8-820822B75777}">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D26" authorId="5" shapeId="0" xr:uid="{0267A73A-06F6-46C0-BFB3-AAA73B137F46}">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tc={DD299904-7740-4292-B769-F901CA8403BA}</author>
    <author>tc={8DEC11DC-1C84-40EC-AEEC-DE2240E41B5C}</author>
    <author>tc={81F60B15-B98B-4121-9735-4907B6B6F4EB}</author>
    <author>tc={9E253245-E30D-4763-8C61-A546D4D4FD60}</author>
    <author>tc={14D2B105-D8A8-4F9D-8CD4-6019E9562BE9}</author>
    <author>tc={031E2302-8952-41BE-AC26-7339EBE304F1}</author>
    <author>tc={E8955ECA-557B-44C5-A0BD-E99AED8EECE8}</author>
  </authors>
  <commentList>
    <comment ref="C6" authorId="0" shapeId="0" xr:uid="{DD299904-7740-4292-B769-F901CA8403BA}">
      <text>
        <t>[Threaded comment]
Your version of Excel allows you to read this threaded comment; however, any edits to it will get removed if the file is opened in a newer version of Excel. Learn more: https://go.microsoft.com/fwlink/?linkid=870924
Comment:
    Value should equal Cell C25</t>
      </text>
    </comment>
    <comment ref="D6" authorId="1" shapeId="0" xr:uid="{8DEC11DC-1C84-40EC-AEEC-DE2240E41B5C}">
      <text>
        <t>[Threaded comment]
Your version of Excel allows you to read this threaded comment; however, any edits to it will get removed if the file is opened in a newer version of Excel. Learn more: https://go.microsoft.com/fwlink/?linkid=870924
Comment:
    Value should equal Cell C25</t>
      </text>
    </comment>
    <comment ref="E15" authorId="2" shapeId="0" xr:uid="{81F60B15-B98B-4121-9735-4907B6B6F4EB}">
      <text>
        <t>[Threaded comment]
Your version of Excel allows you to read this threaded comment; however, any edits to it will get removed if the file is opened in a newer version of Excel. Learn more: https://go.microsoft.com/fwlink/?linkid=870924
Comment:
    Internal PG&amp;E Regulatory hourly charges are billed under Program Mgmt Support</t>
      </text>
    </comment>
    <comment ref="C25" authorId="3" shapeId="0" xr:uid="{9E253245-E30D-4763-8C61-A546D4D4FD60}">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D25" authorId="4" shapeId="0" xr:uid="{14D2B105-D8A8-4F9D-8CD4-6019E9562BE9}">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C26" authorId="5" shapeId="0" xr:uid="{031E2302-8952-41BE-AC26-7339EBE304F1}">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D26" authorId="6" shapeId="0" xr:uid="{E8955ECA-557B-44C5-A0BD-E99AED8EECE8}">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tc={53068DFE-8607-433D-AFAA-57EB1EAD5C6C}</author>
    <author>tc={AB483D24-0346-41C5-87CA-0E1BA0160E9E}</author>
    <author>tc={F958ECDD-D7C4-4D1C-AE5A-B2BE7279BE98}</author>
    <author>tc={AD6F07CD-1B13-4415-87EC-1EF78BB28E62}</author>
    <author>tc={C9077EDE-1FC8-476C-B81D-21746C7B8A83}</author>
    <author>tc={7516C04F-74B1-4B3B-9EC7-7759005AF372}</author>
  </authors>
  <commentList>
    <comment ref="C6" authorId="0" shapeId="0" xr:uid="{53068DFE-8607-433D-AFAA-57EB1EAD5C6C}">
      <text>
        <t>[Threaded comment]
Your version of Excel allows you to read this threaded comment; however, any edits to it will get removed if the file is opened in a newer version of Excel. Learn more: https://go.microsoft.com/fwlink/?linkid=870924
Comment:
    Value should equal Cell C25</t>
      </text>
    </comment>
    <comment ref="D6" authorId="1" shapeId="0" xr:uid="{AB483D24-0346-41C5-87CA-0E1BA0160E9E}">
      <text>
        <t>[Threaded comment]
Your version of Excel allows you to read this threaded comment; however, any edits to it will get removed if the file is opened in a newer version of Excel. Learn more: https://go.microsoft.com/fwlink/?linkid=870924
Comment:
    Value should equal Cell C25</t>
      </text>
    </comment>
    <comment ref="C25" authorId="2" shapeId="0" xr:uid="{F958ECDD-D7C4-4D1C-AE5A-B2BE7279BE98}">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D25" authorId="3" shapeId="0" xr:uid="{AD6F07CD-1B13-4415-87EC-1EF78BB28E62}">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C26" authorId="4" shapeId="0" xr:uid="{C9077EDE-1FC8-476C-B81D-21746C7B8A83}">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D26" authorId="5" shapeId="0" xr:uid="{7516C04F-74B1-4B3B-9EC7-7759005AF372}">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tc={6C661C3F-3267-4E1F-B30F-9869BB6A190E}</author>
    <author>tc={1C8A849B-07BB-4278-BFB2-9725E9D2E8C3}</author>
    <author>Orduno, Cindy D</author>
    <author>tc={10FFA375-A703-4B91-8ACB-551BCBA8607A}</author>
    <author>tc={43AC333D-3263-4FB2-BF99-1F4A96A7F3B4}</author>
    <author>tc={ED7A989C-A42D-45E9-BCAA-CE766EFDB3FF}</author>
    <author>tc={D8D265BC-50CA-438B-9D10-F5C18D2C9997}</author>
  </authors>
  <commentList>
    <comment ref="C6" authorId="0" shapeId="0" xr:uid="{6C661C3F-3267-4E1F-B30F-9869BB6A190E}">
      <text>
        <t>[Threaded comment]
Your version of Excel allows you to read this threaded comment; however, any edits to it will get removed if the file is opened in a newer version of Excel. Learn more: https://go.microsoft.com/fwlink/?linkid=870924
Comment:
    Value should equal Cell C25</t>
      </text>
    </comment>
    <comment ref="D6" authorId="1" shapeId="0" xr:uid="{1C8A849B-07BB-4278-BFB2-9725E9D2E8C3}">
      <text>
        <t>[Threaded comment]
Your version of Excel allows you to read this threaded comment; however, any edits to it will get removed if the file is opened in a newer version of Excel. Learn more: https://go.microsoft.com/fwlink/?linkid=870924
Comment:
    Value should equal Cell C25</t>
      </text>
    </comment>
    <comment ref="D22" authorId="2" shapeId="0" xr:uid="{BD686495-B177-40A8-B700-B1C37BE4CBAB}">
      <text>
        <r>
          <rPr>
            <b/>
            <sz val="9"/>
            <color indexed="81"/>
            <rFont val="Tahoma"/>
            <family val="2"/>
          </rPr>
          <t>Orduno, Cindy D:</t>
        </r>
        <r>
          <rPr>
            <sz val="9"/>
            <color indexed="81"/>
            <rFont val="Tahoma"/>
            <family val="2"/>
          </rPr>
          <t xml:space="preserve">
Includes $824,162.59 correcting journal entry related to 2023 expenses to move charges to the correct PA Admin category. SCE costs and mischarge related to SGIP.</t>
        </r>
      </text>
    </comment>
    <comment ref="D23" authorId="2" shapeId="0" xr:uid="{EE02FD5F-04B4-4A48-BD91-11F3FA86B647}">
      <text>
        <r>
          <rPr>
            <b/>
            <sz val="9"/>
            <color indexed="81"/>
            <rFont val="Tahoma"/>
            <family val="2"/>
          </rPr>
          <t>Orduno, Cindy D:</t>
        </r>
        <r>
          <rPr>
            <sz val="9"/>
            <color indexed="81"/>
            <rFont val="Tahoma"/>
            <family val="2"/>
          </rPr>
          <t xml:space="preserve">
Includes $825,162.59 correcting journal entry to move 2023 SCE costs to the PA Admin category.</t>
        </r>
      </text>
    </comment>
    <comment ref="C25" authorId="3" shapeId="0" xr:uid="{10FFA375-A703-4B91-8ACB-551BCBA8607A}">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D25" authorId="4" shapeId="0" xr:uid="{43AC333D-3263-4FB2-BF99-1F4A96A7F3B4}">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C26" authorId="5" shapeId="0" xr:uid="{ED7A989C-A42D-45E9-BCAA-CE766EFDB3FF}">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D26" authorId="6" shapeId="0" xr:uid="{D8D265BC-50CA-438B-9D10-F5C18D2C9997}">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tc={8E640DDE-5494-48E3-AA2C-01EA1A1CD031}</author>
    <author>tc={B6E23A4E-D999-4936-A5D3-8306503107BB}</author>
    <author>tc={B36453C6-A098-4C6F-BE65-04674D683668}</author>
    <author>tc={8D1673E5-7ACB-43D0-93D1-D217A704FFE9}</author>
    <author>tc={56ED182C-BB69-4D77-A104-22918D440156}</author>
    <author>tc={C15DE963-C2E3-4D8D-881D-4E8AD0B2C17D}</author>
  </authors>
  <commentList>
    <comment ref="C6" authorId="0" shapeId="0" xr:uid="{8E640DDE-5494-48E3-AA2C-01EA1A1CD031}">
      <text>
        <t>[Threaded comment]
Your version of Excel allows you to read this threaded comment; however, any edits to it will get removed if the file is opened in a newer version of Excel. Learn more: https://go.microsoft.com/fwlink/?linkid=870924
Comment:
    Value should equal Cell C25</t>
      </text>
    </comment>
    <comment ref="D6" authorId="1" shapeId="0" xr:uid="{B6E23A4E-D999-4936-A5D3-8306503107BB}">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C25" authorId="2" shapeId="0" xr:uid="{B36453C6-A098-4C6F-BE65-04674D683668}">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D25" authorId="3" shapeId="0" xr:uid="{8D1673E5-7ACB-43D0-93D1-D217A704FFE9}">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C26" authorId="4" shapeId="0" xr:uid="{56ED182C-BB69-4D77-A104-22918D440156}">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D26" authorId="5" shapeId="0" xr:uid="{C15DE963-C2E3-4D8D-881D-4E8AD0B2C17D}">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tc={9F55C5F7-A8E0-4510-94D3-D06A54571DFF}</author>
    <author>tc={F79B7698-D197-4C0E-81E2-06FC891FCD9A}</author>
    <author>tc={ADC1FADB-FD88-410A-8B43-35E8A1989DF1}</author>
    <author>tc={A9477E7B-A412-4E87-B940-E1EAA9D88D37}</author>
    <author>tc={7990E6F0-F7D6-401E-867A-06151024BDFB}</author>
    <author>tc={94E50324-3A57-452F-A045-96791219EDCE}</author>
  </authors>
  <commentList>
    <comment ref="C6" authorId="0" shapeId="0" xr:uid="{9F55C5F7-A8E0-4510-94D3-D06A54571DFF}">
      <text>
        <t>[Threaded comment]
Your version of Excel allows you to read this threaded comment; however, any edits to it will get removed if the file is opened in a newer version of Excel. Learn more: https://go.microsoft.com/fwlink/?linkid=870924
Comment:
    Should Match The Previous Reprot</t>
      </text>
    </comment>
    <comment ref="D6" authorId="1" shapeId="0" xr:uid="{F79B7698-D197-4C0E-81E2-06FC891FCD9A}">
      <text>
        <t>[Threaded comment]
Your version of Excel allows you to read this threaded comment; however, any edits to it will get removed if the file is opened in a newer version of Excel. Learn more: https://go.microsoft.com/fwlink/?linkid=870924
Comment:
    Value should equal Cell C25</t>
      </text>
    </comment>
    <comment ref="C25" authorId="2" shapeId="0" xr:uid="{ADC1FADB-FD88-410A-8B43-35E8A1989DF1}">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D25" authorId="3" shapeId="0" xr:uid="{A9477E7B-A412-4E87-B940-E1EAA9D88D37}">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C26" authorId="4" shapeId="0" xr:uid="{7990E6F0-F7D6-401E-867A-06151024BDFB}">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 ref="D26" authorId="5" shapeId="0" xr:uid="{94E50324-3A57-452F-A045-96791219EDCE}">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tc={6BE756D7-72F4-42D8-B128-D6C6447AFDA6}</author>
  </authors>
  <commentList>
    <comment ref="B25" authorId="0" shapeId="0" xr:uid="{6BE756D7-72F4-42D8-B128-D6C6447AFDA6}">
      <text>
        <t>[Threaded comment]
Your version of Excel allows you to read this threaded comment; however, any edits to it will get removed if the file is opened in a newer version of Excel. Learn more: https://go.microsoft.com/fwlink/?linkid=870924
Comment:
    This cell has a formula and will automatically populate when the values are added</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tc={E5301BE0-5E07-4E09-9330-67039D893367}</author>
    <author>tc={E8FB5B72-55F6-4894-944C-482C36226550}</author>
    <author>tc={D505D0EF-3FEA-4BA2-9050-E9465D6DB255}</author>
    <author>tc={1ED039BC-7F75-49FC-BDDA-89A7A5566AA4}</author>
    <author>tc={F0E57D61-C187-40E8-B441-4C3AD0909270}</author>
    <author>tc={C5CDEDD0-02B6-4FB1-9597-1AC13D45FF47}</author>
    <author>tc={6B2C5ADE-BA92-4533-83FC-1DFA4337DB60}</author>
    <author>tc={7DD9BB34-7F5A-4645-966D-90E19E1ED0A2}</author>
    <author>tc={C383256F-C165-44C8-82B9-105346AF2A2A}</author>
  </authors>
  <commentList>
    <comment ref="B3" authorId="0" shapeId="0" xr:uid="{E5301BE0-5E07-4E09-9330-67039D893367}">
      <text>
        <t>[Threaded comment]
Your version of Excel allows you to read this threaded comment; however, any edits to it will get removed if the file is opened in a newer version of Excel. Learn more: https://go.microsoft.com/fwlink/?linkid=870924
Comment:
    This is a joint table</t>
      </text>
    </comment>
    <comment ref="D7" authorId="1" shapeId="0" xr:uid="{E8FB5B72-55F6-4894-944C-482C36226550}">
      <text>
        <t>[Threaded comment]
Your version of Excel allows you to read this threaded comment; however, any edits to it will get removed if the file is opened in a newer version of Excel. Learn more: https://go.microsoft.com/fwlink/?linkid=870924
Comment:
    EM&amp;V expenditures from past 6 months</t>
      </text>
    </comment>
    <comment ref="E7" authorId="2" shapeId="0" xr:uid="{D505D0EF-3FEA-4BA2-9050-E9465D6DB255}">
      <text>
        <t>[Threaded comment]
Your version of Excel allows you to read this threaded comment; however, any edits to it will get removed if the file is opened in a newer version of Excel. Learn more: https://go.microsoft.com/fwlink/?linkid=870924
Comment:
    EM&amp;V funds received from co-fund from past 6 months (SDG&amp;E only)</t>
      </text>
    </comment>
    <comment ref="I7" authorId="3" shapeId="0" xr:uid="{1ED039BC-7F75-49FC-BDDA-89A7A5566AA4}">
      <text>
        <t>[Threaded comment]
Your version of Excel allows you to read this threaded comment; however, any edits to it will get removed if the file is opened in a newer version of Excel. Learn more: https://go.microsoft.com/fwlink/?linkid=870924
Comment:
    Only completed by SDG&amp;E</t>
      </text>
    </comment>
    <comment ref="J7" authorId="4" shapeId="0" xr:uid="{F0E57D61-C187-40E8-B441-4C3AD0909270}">
      <text>
        <t>[Threaded comment]
Your version of Excel allows you to read this threaded comment; however, any edits to it will get removed if the file is opened in a newer version of Excel. Learn more: https://go.microsoft.com/fwlink/?linkid=870924
Comment:
    This column will auto populate using data from Table 4 and Table 7</t>
      </text>
    </comment>
    <comment ref="C8" authorId="5" shapeId="0" xr:uid="{C5CDEDD0-02B6-4FB1-9597-1AC13D45FF47}">
      <text>
        <t xml:space="preserve">[Threaded comment]
Your version of Excel allows you to read this threaded comment; however, any edits to it will get removed if the file is opened in a newer version of Excel. Learn more: https://go.microsoft.com/fwlink/?linkid=870924
Comment:
    Sample data showing a scenario where $1000 was spent on EMV during the reporting period, and $500 of that $1000 was sent from PG&amp;E to SDG&amp;E. 
Reply:
    All Blue Text here is sample data </t>
      </text>
    </comment>
    <comment ref="J8" authorId="6" shapeId="0" xr:uid="{6B2C5ADE-BA92-4533-83FC-1DFA4337DB60}">
      <text>
        <t>[Threaded comment]
Your version of Excel allows you to read this threaded comment; however, any edits to it will get removed if the file is opened in a newer version of Excel. Learn more: https://go.microsoft.com/fwlink/?linkid=870924
Comment:
    These cells have formulas and will populate automatically</t>
      </text>
    </comment>
    <comment ref="G23" authorId="7" shapeId="0" xr:uid="{7DD9BB34-7F5A-4645-966D-90E19E1ED0A2}">
      <text>
        <t xml:space="preserve">[Threaded comment]
Your version of Excel allows you to read this threaded comment; however, any edits to it will get removed if the file is opened in a newer version of Excel. Learn more: https://go.microsoft.com/fwlink/?linkid=870924
Comment:
    IOUs will add to this table as needed </t>
      </text>
    </comment>
    <comment ref="C57" authorId="8" shapeId="0" xr:uid="{C383256F-C165-44C8-82B9-105346AF2A2A}">
      <text>
        <t>[Threaded comment]
Your version of Excel allows you to read this threaded comment; however, any edits to it will get removed if the file is opened in a newer version of Excel. Learn more: https://go.microsoft.com/fwlink/?linkid=870924
Comment:
    Update Funding Agreement As Correct</t>
      </text>
    </comment>
  </commentList>
</comments>
</file>

<file path=xl/sharedStrings.xml><?xml version="1.0" encoding="utf-8"?>
<sst xmlns="http://schemas.openxmlformats.org/spreadsheetml/2006/main" count="521" uniqueCount="140">
  <si>
    <t>SOMAH Program Table 1 - Status of SOMAH Balancing Account Funds</t>
  </si>
  <si>
    <t>Each Electric Company</t>
  </si>
  <si>
    <r>
      <t xml:space="preserve">Through </t>
    </r>
    <r>
      <rPr>
        <b/>
        <sz val="14"/>
        <color rgb="FFFF0000"/>
        <rFont val="Arial"/>
        <family val="2"/>
      </rPr>
      <t>Report</t>
    </r>
    <r>
      <rPr>
        <b/>
        <sz val="14"/>
        <rFont val="Arial"/>
        <family val="2"/>
      </rPr>
      <t xml:space="preserve"> </t>
    </r>
    <r>
      <rPr>
        <b/>
        <sz val="14"/>
        <color rgb="FFFF0000"/>
        <rFont val="Arial"/>
        <family val="2"/>
      </rPr>
      <t>Period Start and End Date</t>
    </r>
  </si>
  <si>
    <t>Prior Amounts Reported
In Last Report</t>
  </si>
  <si>
    <t>Amounts As of Report Date [12]</t>
  </si>
  <si>
    <t>Forecasted  Amounts (Next 6 Months) [13]</t>
  </si>
  <si>
    <t>Starting Balance</t>
  </si>
  <si>
    <t>A. Starting Balance of the 6-Month Reporting Period (including Carryover) [1]</t>
  </si>
  <si>
    <t>A1. Starting Sub-Balance of Funds Available to CPUC Energy Division for EM&amp;V (Information Only) [2]</t>
  </si>
  <si>
    <t>Funding</t>
  </si>
  <si>
    <t>B. Approved ERRA/ECAC funds transferred in this period [3]</t>
  </si>
  <si>
    <t>B1. ERRA/ECAC Budget approved for the current funding year (Information Only) [3A]</t>
  </si>
  <si>
    <t>C. Interest Accrued in this period [4]</t>
  </si>
  <si>
    <t>D. Funds Received per IOU Co-funding Agreements or similar [5]</t>
  </si>
  <si>
    <t>E. Total Funds Accrued in the Reporting Period (Sum of B+C+D)</t>
  </si>
  <si>
    <t>IOU Administrative Costs</t>
  </si>
  <si>
    <t>F. Regulatory Compliance [6]</t>
  </si>
  <si>
    <t>G. Program Management Support [7]</t>
  </si>
  <si>
    <t>H. IT / Customer Billing [8]</t>
  </si>
  <si>
    <t xml:space="preserve">I. IOU Administrative Costs TOTAL (Sum of F+G+H) </t>
  </si>
  <si>
    <t>Non-IOU, Non-PA Implementation Cost</t>
  </si>
  <si>
    <t>J. EM&amp;V Amount Transferred to or Expended on behalf of CPUC Energy Division, includes Co-funding Agreements for this purpose [9]</t>
  </si>
  <si>
    <t xml:space="preserve">Non-IOU Incentive and Program Administrative Costs </t>
  </si>
  <si>
    <t>K. Amount Transfered for SOMAH Customer Incentive Payments to SOMAH Program Administrator [10]</t>
  </si>
  <si>
    <t>L. Amount Transferred or Expended for SOMAH Co-funding Agreements for SOMAH Program Administrator (PA) administration [10]</t>
  </si>
  <si>
    <t>Ending Balance</t>
  </si>
  <si>
    <t>M. Ending Balance in Account Balance at Report Date [11] (Equals A Plus E Minus Sum of I, J, K and L)</t>
  </si>
  <si>
    <t>M1. Ending Balance of Funds Available to CPUC Energy Division for EM&amp;V [2] (Equals A1 Minus J)</t>
  </si>
  <si>
    <t>Notes, Table 2</t>
  </si>
  <si>
    <t>Additional Information Required?</t>
  </si>
  <si>
    <t>[1] Carryover includes unspent/uncommitted funds  that have not yet been allocated for or spent and carried over from the previous report period.  These can include administrative or incentive funds, or both.</t>
  </si>
  <si>
    <t xml:space="preserve">[2] Individual IOU's projected co-funding contributions to Energy Division's annual budget of $500,000 for activities related to implementation and oversight of the SOMAH Program. Use the formula from D.17-12-022, page 36, to determine each IOU's proportion of the total. Per D.17-12-022 OP 14, modified by D.19-03-15, Energy Division's EMV budget comes from the adminitrative budget and subject to those same rules. </t>
  </si>
  <si>
    <t xml:space="preserve">[3] For field "B" include only the Individual IOU's SOMAH funds approved and transferred in this report period, note the transfer date(s) and Decision citation(s) in the 'Response to Notes' table below (per Individual IOU). This is inclusive of all SOMAH funds to be transferred, including SOMAH Actual Set-Aside and any Prior Year True-Up Amounts. </t>
  </si>
  <si>
    <t>Yes</t>
  </si>
  <si>
    <r>
      <t>[3A]  Field "B1" each Individual IOU should include the total SOMAH budgeted amount (actual set-aside and true-up amount) to be set-aside for SOMAH during the report's calendar year (Jan - Dec) and is for informational purposes only. Each Individual IOU in the "Response to Notes" table, list 1) the ERRA/ECAC decision or application and 2) expected CPUC Decision date (if not yet approved). This is not added to the "Ending Balance" and is for information only. Each Individual IOU i</t>
    </r>
    <r>
      <rPr>
        <u/>
        <sz val="11"/>
        <rFont val="Arial"/>
        <family val="2"/>
      </rPr>
      <t>n the July Report</t>
    </r>
    <r>
      <rPr>
        <sz val="11"/>
        <rFont val="Arial"/>
        <family val="2"/>
      </rPr>
      <t xml:space="preserve"> submission, the "Forecasted Amounts" (Excel Column E) should capture the next year's SOMAH Budget request and provide the ERRA/ECAC application number in the 'Response to Notes' table below. If the Individual IOU's ERRA/ECAC Application has not been submitted by the July report submittal date, leave "Forecasted Amounts" (Excel Column E) empty.  </t>
    </r>
  </si>
  <si>
    <t>[4] Interest accrued in current reporting period of 6 months.</t>
  </si>
  <si>
    <t>[5] Lead Individual IOUs for joint contracts invoice the other IOUs for their portion of a contract. Only certain Lead Individual IOUs who are leading contract(s) will complete this line. Each Lead Individual IOU shall list in the 'Response to Notes' table all contract(s) with total budgeted dollar amount(s), start/end dates, and purpose(s). If Lead Individual IOU has a separate balancing account, then indicate that in 'Response To Notes' table, along with basic contract information (total budgeted dollar amount, start/end dates, and purpose) and do not enter a value in Excel Columns C or D in 'SOMAH Program' Table 1.</t>
  </si>
  <si>
    <t>[6] Compliance Filings Directed by SOMAH Decision(s), Creation of SOMAH Tariff, Ad-hoc Energy Division Data Requests Pertaining to SOMAH</t>
  </si>
  <si>
    <t>[7] Contract Management (Staffing, Legal Fees, Contract Processing/Support), Incentive Processing, SOMAH PA Data Requests, Working Group Meetings/Meetings with SOMAH PA, Internal Administration.</t>
  </si>
  <si>
    <t>[8] Operational Billing Activities, Billing System SOMAH Integration, Billing Operations / Ongoing Maintenance, Upfront IT build-out costs, Billing System Integration, System Automation of routine billing for SOMAH VNEM, Account set up (Initial and New Party), Manual routine billing, Exception Processing</t>
  </si>
  <si>
    <t>[9] Sum of any invoices paid to Energy Division or for EM&amp;V on behalf of Energy Division in the report period. Detail the amount/purpose in 'Response to Notes' table below.</t>
  </si>
  <si>
    <t>[10] Sum of any invoices paid to SOMAH PA for the purposes of incentive payments (including progress and final payments) and program administrative expenses.</t>
  </si>
  <si>
    <t>[11] Semi-Annual Ending Balance is the total of the Starting Balance of the 6-month Period including Carryover and other revenues minus all costs. It is expected to be the basis for the next report's Carryover.</t>
  </si>
  <si>
    <t xml:space="preserve">[12] If there are cash flows to the SOMAH Balancing Account not captured in this column, Individual IOUs will describe (with dollar amount, date transferred, and purpose) in the 'Response to Notes' table below. </t>
  </si>
  <si>
    <t>[13] Forecast amounts should be entered for the cells without color; the grayed out cells do not need to be filled in. If no forecast is provided, explain why in 'Resposne to Notes' table below.</t>
  </si>
  <si>
    <r>
      <t xml:space="preserve">Response to Notes, Table 3 </t>
    </r>
    <r>
      <rPr>
        <sz val="11"/>
        <rFont val="Arial"/>
        <family val="2"/>
      </rPr>
      <t>(IOUs will respond to Notes above which require specific information as part of the reporting)</t>
    </r>
  </si>
  <si>
    <t xml:space="preserve">[3] Response </t>
  </si>
  <si>
    <t>[3A] Response</t>
  </si>
  <si>
    <t>[5] Response</t>
  </si>
  <si>
    <t xml:space="preserve">[9] Response </t>
  </si>
  <si>
    <t>[12] Response</t>
  </si>
  <si>
    <t xml:space="preserve">[13] Response </t>
  </si>
  <si>
    <t>New Template Issued December 2021</t>
  </si>
  <si>
    <t>PG&amp;E</t>
  </si>
  <si>
    <t>July 1, 2025 - December 31, 2025</t>
  </si>
  <si>
    <t>PG&amp;E does not lead any co-funding agreements for the SOMAH program</t>
  </si>
  <si>
    <t>N/A</t>
  </si>
  <si>
    <t>Southern California Edison</t>
  </si>
  <si>
    <t>Current reporting period ending balance includes a true-up credit of $2,510.55 for program management support costs that was overreported in the Jul-Dec 2023 reporting period.
Prior reporting period includes $22,400 EM&amp;V ending balance adjustment to true-up amount.</t>
  </si>
  <si>
    <t>San Diego Gas &amp; Electric</t>
  </si>
  <si>
    <t>No</t>
  </si>
  <si>
    <t>[2] Response</t>
  </si>
  <si>
    <t>PacifiCorp</t>
  </si>
  <si>
    <t> </t>
  </si>
  <si>
    <t xml:space="preserve"> $                                           -</t>
  </si>
  <si>
    <t>Liberty</t>
  </si>
  <si>
    <t>All 5 IOUs</t>
  </si>
  <si>
    <t>Through December 31, 2025</t>
  </si>
  <si>
    <t>SOMAH Program Table 3 - Total IOU SOMAH Program Administration Expenses to date</t>
  </si>
  <si>
    <t>SOMAH Program Table 3 - Total IOU SOMAH Program Administration Expenses to Date</t>
  </si>
  <si>
    <t>Cumulative totals for all 5 IOUs</t>
  </si>
  <si>
    <t>Through June 30, 2025</t>
  </si>
  <si>
    <t xml:space="preserve">Utility </t>
  </si>
  <si>
    <t>Total SOMAH IOU Program Administration Expenses (to date)</t>
  </si>
  <si>
    <t>Pacific Gas and Electric Company [1]</t>
  </si>
  <si>
    <t>Southern California Edison [2]</t>
  </si>
  <si>
    <t>San Diego Gas &amp; Electric Company [3]</t>
  </si>
  <si>
    <t>PacifiCorp Company [4]</t>
  </si>
  <si>
    <t>Liberty Utilities Company [5]</t>
  </si>
  <si>
    <t>All IOU Administrative Costs TOTAL (Sum of [1]-[5])</t>
  </si>
  <si>
    <t>SOMAH Program Table 4 - Available EM&amp;V Funds</t>
  </si>
  <si>
    <t>Reporting Period</t>
  </si>
  <si>
    <t>Since Program Start in 2016 through Reporting Period</t>
  </si>
  <si>
    <t>Total Starting Sub-Balance of Funds Available to CPUC Energy Division for EM&amp;V [Table 1 A1]</t>
  </si>
  <si>
    <t>EM&amp;V Amount Transferred to or Expended on behalf of CPUC Energy Division (during Reporting Period) [Table 1 J]</t>
  </si>
  <si>
    <t>EM&amp;V Funds Received per IOU Co-funding Agreements or similar (during Reporting Period) [Table 1 D]</t>
  </si>
  <si>
    <t>Total Ending Sub-Balance of Funds Available to CPUC Energy Division for EM&amp;V (At Close of Reporting Period) [Table 1 M1]</t>
  </si>
  <si>
    <r>
      <t xml:space="preserve">Total EM&amp;V Amount </t>
    </r>
    <r>
      <rPr>
        <b/>
        <u/>
        <sz val="10"/>
        <rFont val="Arial"/>
        <family val="2"/>
      </rPr>
      <t>Expended</t>
    </r>
    <r>
      <rPr>
        <b/>
        <sz val="10"/>
        <rFont val="Arial"/>
        <family val="2"/>
      </rPr>
      <t xml:space="preserve"> (from 2016 through Reporting Period)</t>
    </r>
  </si>
  <si>
    <r>
      <t xml:space="preserve">Total EM&amp;V Amount </t>
    </r>
    <r>
      <rPr>
        <b/>
        <u/>
        <sz val="10"/>
        <rFont val="Arial"/>
        <family val="2"/>
      </rPr>
      <t>Collected</t>
    </r>
    <r>
      <rPr>
        <b/>
        <sz val="10"/>
        <rFont val="Arial"/>
        <family val="2"/>
      </rPr>
      <t xml:space="preserve"> per EMV Co-Funding Agreement (from 2016 trhough Reporting Period)</t>
    </r>
  </si>
  <si>
    <t>Total Ending Balance of Funds Available to CPUC Energy Division for EM&amp;V (Budget Table 7 Minus Expenses Table 4)</t>
  </si>
  <si>
    <t>All IOUs (Sum of [1]-[5])</t>
  </si>
  <si>
    <t xml:space="preserve">Note: San Deigo Gas &amp; Electric Company holds the EMV contracts. Their expended amounts may exceed their budgeted amounts since they must collect from the other IOUs per their co-funding agreements. </t>
  </si>
  <si>
    <t>SOMAH Program Table 5 - Cost Share Tracking for IOUs for EMV Evaluations</t>
  </si>
  <si>
    <t>Historical IOU Cost Share Per SOMAH Admin Co-Funding Agreement</t>
  </si>
  <si>
    <t>Original Agreement</t>
  </si>
  <si>
    <t>Amendment #1</t>
  </si>
  <si>
    <t>Amendment #2</t>
  </si>
  <si>
    <t>Amendment #3</t>
  </si>
  <si>
    <t>Amendment #4</t>
  </si>
  <si>
    <t>Amendment #5</t>
  </si>
  <si>
    <t>Note: These funding agreement divisions represent those used for the program administration contract. These should updated or adjusted as appropriate given how the EMV contract cost sharing is structured. Add columns to this table as needed.</t>
  </si>
  <si>
    <t>SOMAH Program Table 6 - SOMAH EM&amp;V Budget Collections by Year</t>
  </si>
  <si>
    <t>All 5 IOUs - Fixed - Do not adjust for reference only</t>
  </si>
  <si>
    <t>Year</t>
  </si>
  <si>
    <t>Sub-Balance of Funds Available to CPUC Energy Division for EM&amp;V Through June 30, 2026 (Before Expenses)</t>
  </si>
  <si>
    <t>2016 July - Dec</t>
  </si>
  <si>
    <t>2026 Jan - June</t>
  </si>
  <si>
    <t>Total</t>
  </si>
  <si>
    <t>SOMAH Program Table 7 - SOMAH EM&amp;V Budget Collections by Year AND by IOU</t>
  </si>
  <si>
    <t>All 5 IOUs - Table updated Annually</t>
  </si>
  <si>
    <t>Historical Budget by IOU</t>
  </si>
  <si>
    <t>Total by IOU</t>
  </si>
  <si>
    <t xml:space="preserve">Agreement </t>
  </si>
  <si>
    <t xml:space="preserve">Note: IOUs must updated Line 57 with the correct funding agreement to identify the divide of the budget and expenses. </t>
  </si>
  <si>
    <t>New Template Issued January 2024</t>
  </si>
  <si>
    <t xml:space="preserve">$                                   2,015,464 </t>
  </si>
  <si>
    <t xml:space="preserve">$                                   2,900,208 </t>
  </si>
  <si>
    <t xml:space="preserve">$                                   1,995,621 </t>
  </si>
  <si>
    <t xml:space="preserve">$                                      101,824 </t>
  </si>
  <si>
    <t xml:space="preserve">$                                       29,461 </t>
  </si>
  <si>
    <t xml:space="preserve">$                                   7,042,578 </t>
  </si>
  <si>
    <t xml:space="preserve">  $                                              -   </t>
  </si>
  <si>
    <t xml:space="preserve">   </t>
  </si>
  <si>
    <t>Column D – Funding approved in Decision 25-03-007 issued March 13, 2025 (Application 24-08-002), Exhibit 705 (Commission Template D-1), Row Clean Energy Program SOMAH Set Aside – 2025 forecast halved to represent July-December 2025.
Column E – From Application 25-08-001, Exhibit PAC/705 Commission Template D-1), Row Clean Energy Program SOMAH Set Aside – 2026. Represents funding for January-June 2026. For 2026, this is also the total funding for the year, as currently SOMAH program allocations by IOUs are set to sunset in June 2026.</t>
  </si>
  <si>
    <t>Column C - Carryover from prior report (cell D9)
Column D - Actual SOMAH funds transferred during July-December 2025
Column E – From Application 25-08-001, Exhibit PAC/705 Commission Template D-1), Row Clean Energy Program SOMAH Set Aside – 2026. Represents funding for January-June 2026. For 2026, this is also the total funding for the year, as currently SOMAH program allocations by IOUs are set to sunset in June 2026.</t>
  </si>
  <si>
    <t xml:space="preserve">$- </t>
  </si>
  <si>
    <t xml:space="preserve"> $- </t>
  </si>
  <si>
    <t>Per D.22-09-009 and D.23-12-044, a forecasted amount of $39,757,378.84 was directed to be set aside on a quarterly basis in 2025 along with the 2023 true-up of $5,131,011.67. During the reporting period, $9,939,344.71 was transferred to the SOMAHBA in July 2025 and $9,939,344.70 in October 2025. PG&amp;E expects to transfer $9.94M in January 2026 and $9.94M in April 2026.</t>
  </si>
  <si>
    <t>D.23.12.022 (issued December 12, 2023) approved the 2025 forecasted SOMAH set aside of $39.76M and the 2023 true-up of $5.13M. As of this report date, PG&amp;E has filed its 2025 ERRA forecast (Application A.25-05-011). In its Fall filing, PG&amp;E proposed a set aside for SOMAH that included $19.87M for 2024 and ($4.68M) for the 2024 over-forecast (true-up), and PG&amp;E may update these set asides in the 2026 Update.</t>
  </si>
  <si>
    <t>PG&amp;E has received 3 invoices for EM&amp;V as of this report date.</t>
  </si>
  <si>
    <t xml:space="preserve">The EM&amp;V percentage was incorrect for the January 2025 to June 2025 semi annual report. The percentage has been correct resulting a difference of $1,740.33. </t>
  </si>
  <si>
    <t>[6] Response</t>
  </si>
  <si>
    <t xml:space="preserve">Regulatory Compliance: SDG&amp;E expenidture had a increase of $1048.32 from this current filing period compared to last filing period. </t>
  </si>
  <si>
    <t>[7] Response</t>
  </si>
  <si>
    <t xml:space="preserve">Program Management Support: SDG&amp;E expenidture had a increase of $11,830,.37from this current filing period compared to last filing period. </t>
  </si>
  <si>
    <t xml:space="preserve">[8] Response </t>
  </si>
  <si>
    <t>IT/Customer Billing: SDG&amp;E expenidture had a decrease of $16,019.21 from this current filing period compared to last filing period. SDG&amp;E does not anticipate any IT expenditure for the next 6 months</t>
  </si>
  <si>
    <t>Liberty's 2024 set-aside amount of $631,336 was approved in D.25-08-012 and transferred on 8/26/2025.</t>
  </si>
  <si>
    <t>Liberty's forecast set-aside for 2025 is $24,696. Liberty's ECAC Application A.25-10-010 was filed October 21, 2025.</t>
  </si>
  <si>
    <t xml:space="preserve">Expenses related to IT and customer billing are dependent on participation in the Program. Liberty is aware of one participant in its service territory. At the time of this report, Liberty does anticipate incurring  expenses in this category for the forecasted reporting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</si>
</sst>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409]* #,##0.00_);_([$$-409]* \(#,##0.00\);_([$$-409]* &quot;-&quot;??_);_(@_)"/>
    <numFmt numFmtId="166" formatCode="_(* #,##0_);_(* \(#,##0\);_(* &quot;-&quot;??_);_(@_)"/>
    <numFmt numFmtId="167" formatCode="_([$$-409]* #,##0_);_([$$-409]* \(#,##0\);_([$$-409]* &quot;-&quot;??_);_(@_)"/>
    <numFmt numFmtId="168" formatCode="_(&quot;$&quot;* #,##0.00_);_(&quot;$&quot;* \(#,##0.00\);_(&quot;$&quot;* &quot;-&quot;_);_(@_)"/>
    <numFmt numFmtId="169" formatCode="0.000%"/>
    <numFmt numFmtId="170" formatCode="_(* #,##0.000000_);_(* \(#,##0.000000\);_(* &quot;-&quot;??_);_(@_)"/>
  </numFmts>
  <fonts count="3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sz val="9"/>
      <name val="Arial"/>
      <family val="2"/>
    </font>
    <font>
      <b/>
      <sz val="12"/>
      <color rgb="FFFF0000"/>
      <name val="Arial"/>
      <family val="2"/>
    </font>
    <font>
      <sz val="10"/>
      <color rgb="FFFF0000"/>
      <name val="Arial"/>
      <family val="2"/>
    </font>
    <font>
      <sz val="10"/>
      <color theme="9" tint="-0.249977111117893"/>
      <name val="Arial"/>
      <family val="2"/>
    </font>
    <font>
      <sz val="12"/>
      <name val="Arial"/>
      <family val="2"/>
    </font>
    <font>
      <b/>
      <sz val="14"/>
      <name val="Arial"/>
      <family val="2"/>
    </font>
    <font>
      <b/>
      <sz val="14"/>
      <color rgb="FFFF0000"/>
      <name val="Arial"/>
      <family val="2"/>
    </font>
    <font>
      <sz val="14"/>
      <color rgb="FFFF0000"/>
      <name val="Arial"/>
      <family val="2"/>
    </font>
    <font>
      <b/>
      <sz val="11"/>
      <name val="Arial"/>
      <family val="2"/>
    </font>
    <font>
      <sz val="11"/>
      <name val="Arial"/>
      <family val="2"/>
    </font>
    <font>
      <b/>
      <sz val="11"/>
      <color rgb="FF000000"/>
      <name val="Arial"/>
      <family val="2"/>
    </font>
    <font>
      <sz val="11"/>
      <color theme="1"/>
      <name val="Arial"/>
      <family val="2"/>
    </font>
    <font>
      <sz val="11"/>
      <color rgb="FF548235"/>
      <name val="Arial"/>
      <family val="2"/>
    </font>
    <font>
      <b/>
      <sz val="11"/>
      <color theme="1"/>
      <name val="Arial"/>
      <family val="2"/>
    </font>
    <font>
      <sz val="11"/>
      <color theme="9" tint="-0.249977111117893"/>
      <name val="Arial"/>
      <family val="2"/>
    </font>
    <font>
      <u/>
      <sz val="11"/>
      <name val="Arial"/>
      <family val="2"/>
    </font>
    <font>
      <i/>
      <sz val="10"/>
      <name val="Arial"/>
      <family val="2"/>
    </font>
    <font>
      <sz val="10"/>
      <name val="Arial"/>
      <family val="2"/>
    </font>
    <font>
      <b/>
      <u/>
      <sz val="10"/>
      <name val="Arial"/>
      <family val="2"/>
    </font>
    <font>
      <sz val="10"/>
      <color theme="8" tint="-0.249977111117893"/>
      <name val="Arial"/>
      <family val="2"/>
    </font>
    <font>
      <sz val="11"/>
      <color rgb="FF000000"/>
      <name val="Arial"/>
      <family val="2"/>
    </font>
    <font>
      <sz val="10"/>
      <name val="Arial"/>
      <family val="2"/>
    </font>
    <font>
      <sz val="10"/>
      <color theme="1"/>
      <name val="Arial"/>
      <family val="2"/>
    </font>
    <font>
      <sz val="11"/>
      <color rgb="FF0070C0"/>
      <name val="Arial"/>
      <family val="2"/>
    </font>
    <font>
      <sz val="10"/>
      <color rgb="FF0070C0"/>
      <name val="Arial"/>
      <family val="2"/>
    </font>
    <font>
      <sz val="12"/>
      <color rgb="FF0070C0"/>
      <name val="Arial"/>
      <family val="2"/>
    </font>
    <font>
      <b/>
      <sz val="9"/>
      <color indexed="81"/>
      <name val="Tahoma"/>
      <family val="2"/>
    </font>
    <font>
      <sz val="9"/>
      <color indexed="81"/>
      <name val="Tahoma"/>
      <family val="2"/>
    </font>
    <font>
      <sz val="11"/>
      <color rgb="FF242424"/>
      <name val="Arial"/>
      <family val="2"/>
    </font>
    <font>
      <b/>
      <sz val="10"/>
      <color rgb="FF000000"/>
      <name val="Arial"/>
      <family val="2"/>
    </font>
    <font>
      <sz val="10"/>
      <color rgb="FF000000"/>
      <name val="Arial"/>
      <family val="2"/>
    </font>
    <font>
      <sz val="11"/>
      <color rgb="FF242424"/>
      <name val="Aptos Narrow"/>
      <family val="2"/>
    </font>
  </fonts>
  <fills count="19">
    <fill>
      <patternFill patternType="none"/>
    </fill>
    <fill>
      <patternFill patternType="gray125"/>
    </fill>
    <fill>
      <patternFill patternType="solid">
        <fgColor indexed="22"/>
        <bgColor indexed="64"/>
      </patternFill>
    </fill>
    <fill>
      <patternFill patternType="solid">
        <fgColor rgb="FFFFFFFF"/>
        <bgColor indexed="64"/>
      </patternFill>
    </fill>
    <fill>
      <patternFill patternType="solid">
        <fgColor rgb="FFBFBFBF"/>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rgb="FFFFFF00"/>
        <bgColor indexed="64"/>
      </patternFill>
    </fill>
    <fill>
      <patternFill patternType="solid">
        <fgColor rgb="FFBFBFBF"/>
        <bgColor rgb="FF000000"/>
      </patternFill>
    </fill>
    <fill>
      <patternFill patternType="solid">
        <fgColor rgb="FFC0C0C0"/>
        <bgColor rgb="FF000000"/>
      </patternFill>
    </fill>
    <fill>
      <patternFill patternType="solid">
        <fgColor rgb="FFD9E1F2"/>
        <bgColor rgb="FF000000"/>
      </patternFill>
    </fill>
    <fill>
      <patternFill patternType="solid">
        <fgColor rgb="FFFFFFFF"/>
        <bgColor rgb="FF000000"/>
      </patternFill>
    </fill>
    <fill>
      <patternFill patternType="solid">
        <fgColor rgb="FFC0C0C0"/>
        <bgColor indexed="64"/>
      </patternFill>
    </fill>
  </fills>
  <borders count="85">
    <border>
      <left/>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top style="thin">
        <color indexed="64"/>
      </top>
      <bottom style="double">
        <color indexed="64"/>
      </bottom>
      <diagonal/>
    </border>
    <border>
      <left style="thin">
        <color indexed="64"/>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
      <left style="thin">
        <color indexed="64"/>
      </left>
      <right style="medium">
        <color indexed="64"/>
      </right>
      <top style="medium">
        <color indexed="64"/>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diagonal/>
    </border>
    <border>
      <left style="thin">
        <color indexed="64"/>
      </left>
      <right style="thin">
        <color rgb="FF000000"/>
      </right>
      <top style="thin">
        <color indexed="64"/>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bottom style="medium">
        <color rgb="FF000000"/>
      </bottom>
      <diagonal/>
    </border>
    <border>
      <left style="thin">
        <color indexed="64"/>
      </left>
      <right style="thin">
        <color rgb="FF000000"/>
      </right>
      <top/>
      <bottom style="medium">
        <color rgb="FF000000"/>
      </bottom>
      <diagonal/>
    </border>
    <border>
      <left style="thin">
        <color indexed="64"/>
      </left>
      <right style="thin">
        <color indexed="64"/>
      </right>
      <top/>
      <bottom style="medium">
        <color rgb="FF000000"/>
      </bottom>
      <diagonal/>
    </border>
    <border>
      <left/>
      <right style="thin">
        <color indexed="64"/>
      </right>
      <top/>
      <bottom style="medium">
        <color indexed="64"/>
      </bottom>
      <diagonal/>
    </border>
    <border>
      <left/>
      <right style="thin">
        <color indexed="64"/>
      </right>
      <top/>
      <bottom/>
      <diagonal/>
    </border>
    <border>
      <left/>
      <right style="medium">
        <color rgb="FF000000"/>
      </right>
      <top/>
      <bottom style="medium">
        <color rgb="FF000000"/>
      </bottom>
      <diagonal/>
    </border>
    <border>
      <left style="thin">
        <color indexed="64"/>
      </left>
      <right/>
      <top/>
      <bottom style="medium">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s>
  <cellStyleXfs count="20">
    <xf numFmtId="0" fontId="0" fillId="0" borderId="0"/>
    <xf numFmtId="0" fontId="4"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0" fontId="7" fillId="0" borderId="0"/>
    <xf numFmtId="43" fontId="24" fillId="0" borderId="0" applyFont="0" applyFill="0" applyBorder="0" applyAlignment="0" applyProtection="0"/>
    <xf numFmtId="9" fontId="24" fillId="0" borderId="0" applyFont="0" applyFill="0" applyBorder="0" applyAlignment="0" applyProtection="0"/>
    <xf numFmtId="43" fontId="4" fillId="0" borderId="0" applyFont="0" applyFill="0" applyBorder="0" applyAlignment="0" applyProtection="0"/>
    <xf numFmtId="44" fontId="28" fillId="0" borderId="0" applyFont="0" applyFill="0" applyBorder="0" applyAlignment="0" applyProtection="0"/>
    <xf numFmtId="0" fontId="4"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36">
    <xf numFmtId="0" fontId="0" fillId="0" borderId="0" xfId="0"/>
    <xf numFmtId="0" fontId="6" fillId="2" borderId="2" xfId="1" applyFont="1" applyFill="1" applyBorder="1"/>
    <xf numFmtId="0" fontId="4" fillId="0" borderId="3" xfId="1" applyBorder="1"/>
    <xf numFmtId="0" fontId="6" fillId="2" borderId="3" xfId="1" applyFont="1" applyFill="1" applyBorder="1"/>
    <xf numFmtId="0" fontId="4" fillId="0" borderId="6" xfId="1" applyBorder="1"/>
    <xf numFmtId="0" fontId="6" fillId="2" borderId="2" xfId="1" applyFont="1" applyFill="1" applyBorder="1" applyAlignment="1">
      <alignment horizontal="center" wrapText="1"/>
    </xf>
    <xf numFmtId="0" fontId="9" fillId="0" borderId="0" xfId="2" applyFont="1"/>
    <xf numFmtId="0" fontId="4" fillId="0" borderId="4" xfId="1" applyBorder="1"/>
    <xf numFmtId="0" fontId="0" fillId="0" borderId="0" xfId="0" applyAlignment="1">
      <alignment vertical="center"/>
    </xf>
    <xf numFmtId="0" fontId="11" fillId="0" borderId="0" xfId="0" applyFont="1"/>
    <xf numFmtId="0" fontId="15" fillId="2" borderId="27" xfId="1" applyFont="1" applyFill="1" applyBorder="1" applyAlignment="1">
      <alignment vertical="center"/>
    </xf>
    <xf numFmtId="0" fontId="15" fillId="2" borderId="27" xfId="1" applyFont="1" applyFill="1" applyBorder="1" applyAlignment="1">
      <alignment horizontal="center" vertical="center" wrapText="1"/>
    </xf>
    <xf numFmtId="0" fontId="16" fillId="0" borderId="0" xfId="0" applyFont="1"/>
    <xf numFmtId="0" fontId="15" fillId="2" borderId="23" xfId="1" applyFont="1" applyFill="1" applyBorder="1" applyAlignment="1">
      <alignment vertical="center"/>
    </xf>
    <xf numFmtId="0" fontId="15" fillId="2" borderId="23" xfId="1" applyFont="1" applyFill="1" applyBorder="1"/>
    <xf numFmtId="0" fontId="16" fillId="2" borderId="23" xfId="1" applyFont="1" applyFill="1" applyBorder="1"/>
    <xf numFmtId="0" fontId="16" fillId="0" borderId="20" xfId="1" applyFont="1" applyBorder="1" applyAlignment="1">
      <alignment vertical="center"/>
    </xf>
    <xf numFmtId="0" fontId="16" fillId="0" borderId="20" xfId="1" applyFont="1" applyBorder="1"/>
    <xf numFmtId="164" fontId="16" fillId="0" borderId="20" xfId="3" applyNumberFormat="1" applyFont="1" applyFill="1" applyBorder="1"/>
    <xf numFmtId="0" fontId="15" fillId="2" borderId="20" xfId="1" applyFont="1" applyFill="1" applyBorder="1"/>
    <xf numFmtId="0" fontId="16" fillId="0" borderId="19" xfId="1" applyFont="1" applyBorder="1" applyAlignment="1">
      <alignment horizontal="left" vertical="center" wrapText="1" indent="1"/>
    </xf>
    <xf numFmtId="0" fontId="16" fillId="0" borderId="19" xfId="1" applyFont="1" applyBorder="1"/>
    <xf numFmtId="164" fontId="16" fillId="0" borderId="19" xfId="3" applyNumberFormat="1" applyFont="1" applyFill="1" applyBorder="1"/>
    <xf numFmtId="0" fontId="15" fillId="2" borderId="19" xfId="1" applyFont="1" applyFill="1" applyBorder="1"/>
    <xf numFmtId="0" fontId="17" fillId="4" borderId="23" xfId="0" applyFont="1" applyFill="1" applyBorder="1" applyAlignment="1">
      <alignment vertical="center"/>
    </xf>
    <xf numFmtId="0" fontId="16" fillId="4" borderId="23" xfId="1" applyFont="1" applyFill="1" applyBorder="1"/>
    <xf numFmtId="164" fontId="16" fillId="4" borderId="23" xfId="3" applyNumberFormat="1" applyFont="1" applyFill="1" applyBorder="1"/>
    <xf numFmtId="0" fontId="16" fillId="0" borderId="22" xfId="1" applyFont="1" applyBorder="1" applyAlignment="1">
      <alignment vertical="center"/>
    </xf>
    <xf numFmtId="0" fontId="16" fillId="0" borderId="22" xfId="1" applyFont="1" applyBorder="1"/>
    <xf numFmtId="164" fontId="16" fillId="0" borderId="22" xfId="3" applyNumberFormat="1" applyFont="1" applyFill="1" applyBorder="1"/>
    <xf numFmtId="0" fontId="16" fillId="0" borderId="19" xfId="1" applyFont="1" applyBorder="1" applyAlignment="1">
      <alignment vertical="center"/>
    </xf>
    <xf numFmtId="0" fontId="16" fillId="0" borderId="23" xfId="1" applyFont="1" applyBorder="1" applyAlignment="1">
      <alignment vertical="center"/>
    </xf>
    <xf numFmtId="0" fontId="16" fillId="0" borderId="23" xfId="1" applyFont="1" applyBorder="1"/>
    <xf numFmtId="164" fontId="16" fillId="0" borderId="23" xfId="3" applyNumberFormat="1" applyFont="1" applyFill="1" applyBorder="1"/>
    <xf numFmtId="0" fontId="15" fillId="0" borderId="20" xfId="0" applyFont="1" applyBorder="1" applyAlignment="1">
      <alignment vertical="center"/>
    </xf>
    <xf numFmtId="165" fontId="16" fillId="0" borderId="20" xfId="1" applyNumberFormat="1" applyFont="1" applyBorder="1"/>
    <xf numFmtId="165" fontId="16" fillId="0" borderId="20" xfId="3" applyNumberFormat="1" applyFont="1" applyFill="1" applyBorder="1"/>
    <xf numFmtId="165" fontId="16" fillId="0" borderId="19" xfId="1" applyNumberFormat="1" applyFont="1" applyBorder="1"/>
    <xf numFmtId="165" fontId="16" fillId="0" borderId="19" xfId="3" applyNumberFormat="1" applyFont="1" applyFill="1" applyBorder="1"/>
    <xf numFmtId="165" fontId="16" fillId="0" borderId="23" xfId="1" applyNumberFormat="1" applyFont="1" applyBorder="1"/>
    <xf numFmtId="165" fontId="16" fillId="0" borderId="23" xfId="3" applyNumberFormat="1" applyFont="1" applyFill="1" applyBorder="1"/>
    <xf numFmtId="0" fontId="15" fillId="0" borderId="20" xfId="1" applyFont="1" applyBorder="1" applyAlignment="1">
      <alignment vertical="center"/>
    </xf>
    <xf numFmtId="165" fontId="15" fillId="0" borderId="20" xfId="1" applyNumberFormat="1" applyFont="1" applyBorder="1"/>
    <xf numFmtId="0" fontId="18" fillId="0" borderId="20" xfId="2" applyFont="1" applyBorder="1" applyAlignment="1">
      <alignment vertical="center" wrapText="1"/>
    </xf>
    <xf numFmtId="165" fontId="16" fillId="6" borderId="20" xfId="1" applyNumberFormat="1" applyFont="1" applyFill="1" applyBorder="1"/>
    <xf numFmtId="0" fontId="15" fillId="4" borderId="23" xfId="2" applyFont="1" applyFill="1" applyBorder="1" applyAlignment="1">
      <alignment vertical="center"/>
    </xf>
    <xf numFmtId="0" fontId="16" fillId="5" borderId="20" xfId="1" applyFont="1" applyFill="1" applyBorder="1"/>
    <xf numFmtId="0" fontId="16" fillId="6" borderId="20" xfId="1" applyFont="1" applyFill="1" applyBorder="1"/>
    <xf numFmtId="0" fontId="18" fillId="0" borderId="24" xfId="2" applyFont="1" applyBorder="1" applyAlignment="1">
      <alignment vertical="center" wrapText="1"/>
    </xf>
    <xf numFmtId="0" fontId="16" fillId="5" borderId="24" xfId="1" applyFont="1" applyFill="1" applyBorder="1"/>
    <xf numFmtId="0" fontId="16" fillId="6" borderId="24" xfId="1" applyFont="1" applyFill="1" applyBorder="1"/>
    <xf numFmtId="0" fontId="15" fillId="2" borderId="23" xfId="1" applyFont="1" applyFill="1" applyBorder="1" applyAlignment="1">
      <alignment horizontal="center" wrapText="1"/>
    </xf>
    <xf numFmtId="0" fontId="18" fillId="0" borderId="20" xfId="1" applyFont="1" applyBorder="1" applyAlignment="1">
      <alignment vertical="center" wrapText="1"/>
    </xf>
    <xf numFmtId="165" fontId="15" fillId="4" borderId="20" xfId="1" applyNumberFormat="1" applyFont="1" applyFill="1" applyBorder="1" applyAlignment="1">
      <alignment wrapText="1"/>
    </xf>
    <xf numFmtId="0" fontId="18" fillId="0" borderId="23" xfId="1" applyFont="1" applyBorder="1" applyAlignment="1">
      <alignment horizontal="left" vertical="center" wrapText="1" indent="1"/>
    </xf>
    <xf numFmtId="165" fontId="15" fillId="4" borderId="23" xfId="1" applyNumberFormat="1" applyFont="1" applyFill="1" applyBorder="1" applyAlignment="1">
      <alignment wrapText="1"/>
    </xf>
    <xf numFmtId="0" fontId="19" fillId="0" borderId="0" xfId="1" applyFont="1" applyAlignment="1">
      <alignment horizontal="left" vertical="center" wrapText="1" indent="1"/>
    </xf>
    <xf numFmtId="165" fontId="15" fillId="3" borderId="0" xfId="1" applyNumberFormat="1" applyFont="1" applyFill="1" applyAlignment="1">
      <alignment horizontal="center" wrapText="1"/>
    </xf>
    <xf numFmtId="165" fontId="15" fillId="0" borderId="0" xfId="1" applyNumberFormat="1" applyFont="1" applyAlignment="1">
      <alignment wrapText="1"/>
    </xf>
    <xf numFmtId="0" fontId="20" fillId="7" borderId="31" xfId="0" applyFont="1" applyFill="1" applyBorder="1" applyAlignment="1">
      <alignment wrapText="1"/>
    </xf>
    <xf numFmtId="0" fontId="21" fillId="0" borderId="20" xfId="0" applyFont="1" applyBorder="1"/>
    <xf numFmtId="0" fontId="21" fillId="0" borderId="19" xfId="0" applyFont="1" applyBorder="1"/>
    <xf numFmtId="0" fontId="18" fillId="0" borderId="19" xfId="0" applyFont="1" applyBorder="1"/>
    <xf numFmtId="0" fontId="16" fillId="0" borderId="0" xfId="0" applyFont="1" applyAlignment="1">
      <alignment vertical="center"/>
    </xf>
    <xf numFmtId="0" fontId="15" fillId="5" borderId="20" xfId="1" applyFont="1" applyFill="1" applyBorder="1"/>
    <xf numFmtId="0" fontId="10" fillId="0" borderId="0" xfId="2" applyFont="1" applyAlignment="1">
      <alignment vertical="center" wrapText="1"/>
    </xf>
    <xf numFmtId="0" fontId="16" fillId="0" borderId="20" xfId="1" applyFont="1" applyBorder="1" applyAlignment="1">
      <alignment horizontal="left" vertical="center" wrapText="1" indent="1"/>
    </xf>
    <xf numFmtId="0" fontId="16" fillId="0" borderId="20" xfId="1" applyFont="1" applyBorder="1" applyAlignment="1">
      <alignment vertical="center" wrapText="1"/>
    </xf>
    <xf numFmtId="0" fontId="16" fillId="0" borderId="19" xfId="1" applyFont="1" applyBorder="1" applyAlignment="1">
      <alignment horizontal="left" vertical="center" wrapText="1"/>
    </xf>
    <xf numFmtId="0" fontId="17" fillId="4" borderId="23" xfId="0" applyFont="1" applyFill="1" applyBorder="1" applyAlignment="1">
      <alignment vertical="center" wrapText="1"/>
    </xf>
    <xf numFmtId="0" fontId="16" fillId="0" borderId="22" xfId="1" applyFont="1" applyBorder="1" applyAlignment="1">
      <alignment vertical="center" wrapText="1"/>
    </xf>
    <xf numFmtId="0" fontId="16" fillId="0" borderId="20" xfId="1" applyFont="1" applyBorder="1" applyAlignment="1">
      <alignment horizontal="left" vertical="center" wrapText="1"/>
    </xf>
    <xf numFmtId="0" fontId="16" fillId="0" borderId="19" xfId="1" applyFont="1" applyBorder="1" applyAlignment="1">
      <alignment vertical="center" wrapText="1"/>
    </xf>
    <xf numFmtId="0" fontId="16" fillId="0" borderId="23" xfId="1" applyFont="1" applyBorder="1" applyAlignment="1">
      <alignment vertical="center" wrapText="1"/>
    </xf>
    <xf numFmtId="0" fontId="15" fillId="0" borderId="20" xfId="0" applyFont="1" applyBorder="1" applyAlignment="1">
      <alignment vertical="center" wrapText="1"/>
    </xf>
    <xf numFmtId="0" fontId="15" fillId="2" borderId="23" xfId="1" applyFont="1" applyFill="1" applyBorder="1" applyAlignment="1">
      <alignment vertical="center" wrapText="1"/>
    </xf>
    <xf numFmtId="0" fontId="15" fillId="0" borderId="20" xfId="1" applyFont="1" applyBorder="1" applyAlignment="1">
      <alignment vertical="center" wrapText="1"/>
    </xf>
    <xf numFmtId="0" fontId="15" fillId="4" borderId="23" xfId="2" applyFont="1" applyFill="1" applyBorder="1" applyAlignment="1">
      <alignment vertical="center" wrapText="1"/>
    </xf>
    <xf numFmtId="0" fontId="18" fillId="0" borderId="23" xfId="1" applyFont="1" applyBorder="1" applyAlignment="1">
      <alignment horizontal="left" vertical="center" wrapText="1"/>
    </xf>
    <xf numFmtId="0" fontId="23" fillId="0" borderId="0" xfId="0" applyFont="1" applyAlignment="1">
      <alignment vertical="center"/>
    </xf>
    <xf numFmtId="166" fontId="4" fillId="0" borderId="3" xfId="1" applyNumberFormat="1" applyBorder="1"/>
    <xf numFmtId="0" fontId="4" fillId="0" borderId="40" xfId="1" applyBorder="1"/>
    <xf numFmtId="0" fontId="4" fillId="0" borderId="17" xfId="1" applyBorder="1"/>
    <xf numFmtId="0" fontId="6" fillId="2" borderId="17" xfId="1" applyFont="1" applyFill="1" applyBorder="1"/>
    <xf numFmtId="0" fontId="4" fillId="0" borderId="15" xfId="1" applyBorder="1" applyAlignment="1">
      <alignment wrapText="1"/>
    </xf>
    <xf numFmtId="0" fontId="6" fillId="2" borderId="26" xfId="1" applyFont="1" applyFill="1" applyBorder="1"/>
    <xf numFmtId="0" fontId="4" fillId="0" borderId="40" xfId="1" applyBorder="1" applyAlignment="1">
      <alignment horizontal="right"/>
    </xf>
    <xf numFmtId="0" fontId="4" fillId="0" borderId="17" xfId="1" applyBorder="1" applyAlignment="1">
      <alignment horizontal="right"/>
    </xf>
    <xf numFmtId="0" fontId="4" fillId="0" borderId="15" xfId="1" applyBorder="1" applyAlignment="1">
      <alignment horizontal="right" wrapText="1"/>
    </xf>
    <xf numFmtId="0" fontId="8" fillId="0" borderId="0" xfId="2" applyFont="1" applyAlignment="1">
      <alignment horizontal="center"/>
    </xf>
    <xf numFmtId="0" fontId="5" fillId="0" borderId="38" xfId="1" applyFont="1" applyBorder="1" applyAlignment="1">
      <alignment horizontal="center"/>
    </xf>
    <xf numFmtId="0" fontId="5" fillId="0" borderId="39" xfId="1" applyFont="1" applyBorder="1" applyAlignment="1">
      <alignment horizontal="center"/>
    </xf>
    <xf numFmtId="0" fontId="6" fillId="2" borderId="38" xfId="1" applyFont="1" applyFill="1" applyBorder="1" applyAlignment="1">
      <alignment wrapText="1"/>
    </xf>
    <xf numFmtId="0" fontId="6" fillId="2" borderId="5" xfId="1" applyFont="1" applyFill="1" applyBorder="1" applyAlignment="1">
      <alignment horizontal="center" wrapText="1"/>
    </xf>
    <xf numFmtId="0" fontId="5" fillId="0" borderId="45" xfId="1" applyFont="1" applyBorder="1" applyAlignment="1">
      <alignment horizontal="center"/>
    </xf>
    <xf numFmtId="0" fontId="6" fillId="2" borderId="38" xfId="1" applyFont="1" applyFill="1" applyBorder="1" applyAlignment="1">
      <alignment horizontal="center" wrapText="1"/>
    </xf>
    <xf numFmtId="0" fontId="8" fillId="0" borderId="39" xfId="2" applyFont="1" applyBorder="1" applyAlignment="1">
      <alignment horizontal="center"/>
    </xf>
    <xf numFmtId="166" fontId="4" fillId="9" borderId="3" xfId="1" applyNumberFormat="1" applyFill="1" applyBorder="1"/>
    <xf numFmtId="166" fontId="0" fillId="9" borderId="6" xfId="7" applyNumberFormat="1" applyFont="1" applyFill="1" applyBorder="1"/>
    <xf numFmtId="0" fontId="4" fillId="0" borderId="0" xfId="1" applyAlignment="1">
      <alignment horizontal="right" wrapText="1"/>
    </xf>
    <xf numFmtId="166" fontId="4" fillId="0" borderId="0" xfId="1" applyNumberFormat="1" applyAlignment="1">
      <alignment horizontal="center" wrapText="1"/>
    </xf>
    <xf numFmtId="0" fontId="0" fillId="0" borderId="0" xfId="0" applyAlignment="1">
      <alignment wrapText="1"/>
    </xf>
    <xf numFmtId="0" fontId="0" fillId="6" borderId="19" xfId="0" applyFill="1" applyBorder="1"/>
    <xf numFmtId="0" fontId="4" fillId="0" borderId="19" xfId="1" applyBorder="1"/>
    <xf numFmtId="43" fontId="0" fillId="0" borderId="19" xfId="0" applyNumberFormat="1" applyBorder="1"/>
    <xf numFmtId="0" fontId="0" fillId="0" borderId="19" xfId="0" applyBorder="1"/>
    <xf numFmtId="0" fontId="6" fillId="2" borderId="19" xfId="1" applyFont="1" applyFill="1" applyBorder="1"/>
    <xf numFmtId="0" fontId="4" fillId="0" borderId="19" xfId="1" applyBorder="1" applyAlignment="1">
      <alignment wrapText="1"/>
    </xf>
    <xf numFmtId="0" fontId="4" fillId="0" borderId="20" xfId="1" applyBorder="1"/>
    <xf numFmtId="43" fontId="0" fillId="0" borderId="20" xfId="0" applyNumberFormat="1" applyBorder="1"/>
    <xf numFmtId="0" fontId="0" fillId="0" borderId="20" xfId="0" applyBorder="1"/>
    <xf numFmtId="0" fontId="6" fillId="6" borderId="46" xfId="0" applyFont="1" applyFill="1" applyBorder="1" applyAlignment="1">
      <alignment wrapText="1"/>
    </xf>
    <xf numFmtId="0" fontId="6" fillId="6" borderId="22" xfId="1" applyFont="1" applyFill="1" applyBorder="1" applyAlignment="1">
      <alignment horizontal="center" wrapText="1"/>
    </xf>
    <xf numFmtId="0" fontId="0" fillId="6" borderId="23" xfId="0" applyFill="1" applyBorder="1"/>
    <xf numFmtId="166" fontId="4" fillId="0" borderId="17" xfId="1" applyNumberFormat="1" applyBorder="1"/>
    <xf numFmtId="166" fontId="4" fillId="8" borderId="41" xfId="1" applyNumberFormat="1" applyFill="1" applyBorder="1"/>
    <xf numFmtId="0" fontId="6" fillId="2" borderId="41" xfId="1" applyFont="1" applyFill="1" applyBorder="1"/>
    <xf numFmtId="166" fontId="4" fillId="8" borderId="29" xfId="1" applyNumberFormat="1" applyFill="1" applyBorder="1"/>
    <xf numFmtId="0" fontId="0" fillId="6" borderId="20" xfId="0" applyFill="1" applyBorder="1"/>
    <xf numFmtId="0" fontId="6" fillId="6" borderId="47" xfId="0" applyFont="1" applyFill="1" applyBorder="1" applyAlignment="1">
      <alignment wrapText="1"/>
    </xf>
    <xf numFmtId="0" fontId="6" fillId="6" borderId="49" xfId="0" applyFont="1" applyFill="1" applyBorder="1"/>
    <xf numFmtId="0" fontId="6" fillId="2" borderId="38" xfId="1" applyFont="1" applyFill="1" applyBorder="1"/>
    <xf numFmtId="0" fontId="6" fillId="2" borderId="5" xfId="1" applyFont="1" applyFill="1" applyBorder="1" applyAlignment="1">
      <alignment horizontal="center" vertical="center" wrapText="1"/>
    </xf>
    <xf numFmtId="0" fontId="4" fillId="6" borderId="48" xfId="0" applyFont="1" applyFill="1" applyBorder="1"/>
    <xf numFmtId="165" fontId="15" fillId="10" borderId="20" xfId="1" applyNumberFormat="1" applyFont="1" applyFill="1" applyBorder="1" applyAlignment="1">
      <alignment horizontal="center" wrapText="1"/>
    </xf>
    <xf numFmtId="165" fontId="15" fillId="10" borderId="23" xfId="1" applyNumberFormat="1" applyFont="1" applyFill="1" applyBorder="1" applyAlignment="1">
      <alignment horizontal="center" wrapText="1"/>
    </xf>
    <xf numFmtId="0" fontId="0" fillId="0" borderId="23" xfId="0" applyBorder="1"/>
    <xf numFmtId="0" fontId="0" fillId="6" borderId="21" xfId="0" applyFill="1" applyBorder="1"/>
    <xf numFmtId="0" fontId="6" fillId="6" borderId="19" xfId="1" applyFont="1" applyFill="1" applyBorder="1"/>
    <xf numFmtId="0" fontId="5" fillId="0" borderId="0" xfId="1" applyFont="1" applyAlignment="1">
      <alignment horizontal="center"/>
    </xf>
    <xf numFmtId="0" fontId="4" fillId="0" borderId="0" xfId="1"/>
    <xf numFmtId="166" fontId="4" fillId="6" borderId="26" xfId="1" applyNumberFormat="1" applyFill="1" applyBorder="1"/>
    <xf numFmtId="0" fontId="5" fillId="0" borderId="43" xfId="1" applyFont="1" applyBorder="1" applyAlignment="1">
      <alignment horizontal="center"/>
    </xf>
    <xf numFmtId="0" fontId="6" fillId="2" borderId="38" xfId="1" applyFont="1" applyFill="1" applyBorder="1" applyAlignment="1">
      <alignment horizontal="center" vertical="center" wrapText="1"/>
    </xf>
    <xf numFmtId="166" fontId="0" fillId="6" borderId="15" xfId="7" applyNumberFormat="1" applyFont="1" applyFill="1" applyBorder="1"/>
    <xf numFmtId="0" fontId="8" fillId="0" borderId="36" xfId="2" applyFont="1" applyBorder="1" applyAlignment="1">
      <alignment horizontal="center"/>
    </xf>
    <xf numFmtId="0" fontId="6" fillId="11" borderId="5" xfId="1" applyFont="1" applyFill="1" applyBorder="1" applyAlignment="1">
      <alignment horizontal="center" wrapText="1"/>
    </xf>
    <xf numFmtId="0" fontId="5" fillId="11" borderId="50" xfId="1" applyFont="1" applyFill="1" applyBorder="1" applyAlignment="1">
      <alignment horizontal="center"/>
    </xf>
    <xf numFmtId="0" fontId="6" fillId="12" borderId="3" xfId="1" applyFont="1" applyFill="1" applyBorder="1"/>
    <xf numFmtId="166" fontId="26" fillId="10" borderId="6" xfId="7" applyNumberFormat="1" applyFont="1" applyFill="1" applyBorder="1"/>
    <xf numFmtId="166" fontId="0" fillId="10" borderId="15" xfId="7" applyNumberFormat="1" applyFont="1" applyFill="1" applyBorder="1"/>
    <xf numFmtId="0" fontId="4" fillId="13" borderId="24" xfId="1" applyFill="1" applyBorder="1"/>
    <xf numFmtId="0" fontId="0" fillId="13" borderId="0" xfId="0" applyFill="1"/>
    <xf numFmtId="0" fontId="4" fillId="0" borderId="10" xfId="1" applyBorder="1"/>
    <xf numFmtId="166" fontId="29" fillId="6" borderId="26" xfId="1" applyNumberFormat="1" applyFont="1" applyFill="1" applyBorder="1"/>
    <xf numFmtId="166" fontId="29" fillId="0" borderId="3" xfId="1" applyNumberFormat="1" applyFont="1" applyBorder="1"/>
    <xf numFmtId="42" fontId="16" fillId="0" borderId="20" xfId="1" applyNumberFormat="1" applyFont="1" applyBorder="1"/>
    <xf numFmtId="42" fontId="15" fillId="0" borderId="20" xfId="1" applyNumberFormat="1" applyFont="1" applyBorder="1"/>
    <xf numFmtId="42" fontId="15" fillId="10" borderId="20" xfId="1" applyNumberFormat="1" applyFont="1" applyFill="1" applyBorder="1" applyAlignment="1">
      <alignment horizontal="center" wrapText="1"/>
    </xf>
    <xf numFmtId="167" fontId="15" fillId="10" borderId="20" xfId="1" applyNumberFormat="1" applyFont="1" applyFill="1" applyBorder="1" applyAlignment="1">
      <alignment horizontal="center" wrapText="1"/>
    </xf>
    <xf numFmtId="166" fontId="26" fillId="0" borderId="26" xfId="1" applyNumberFormat="1" applyFont="1" applyBorder="1"/>
    <xf numFmtId="164" fontId="16" fillId="0" borderId="0" xfId="0" applyNumberFormat="1" applyFont="1"/>
    <xf numFmtId="164" fontId="4" fillId="0" borderId="3" xfId="1" applyNumberFormat="1" applyBorder="1"/>
    <xf numFmtId="167" fontId="4" fillId="0" borderId="3" xfId="1" applyNumberFormat="1" applyBorder="1"/>
    <xf numFmtId="44" fontId="16" fillId="0" borderId="20" xfId="3" applyFont="1" applyFill="1" applyBorder="1"/>
    <xf numFmtId="44" fontId="15" fillId="0" borderId="20" xfId="3" applyFont="1" applyBorder="1"/>
    <xf numFmtId="44" fontId="27" fillId="0" borderId="22" xfId="0" applyNumberFormat="1" applyFont="1" applyBorder="1"/>
    <xf numFmtId="168" fontId="16" fillId="0" borderId="20" xfId="1" applyNumberFormat="1" applyFont="1" applyBorder="1" applyAlignment="1">
      <alignment horizontal="center" wrapText="1"/>
    </xf>
    <xf numFmtId="168" fontId="16" fillId="0" borderId="19" xfId="3" applyNumberFormat="1" applyFont="1" applyFill="1" applyBorder="1"/>
    <xf numFmtId="168" fontId="16" fillId="4" borderId="23" xfId="3" applyNumberFormat="1" applyFont="1" applyFill="1" applyBorder="1"/>
    <xf numFmtId="168" fontId="16" fillId="0" borderId="22" xfId="3" applyNumberFormat="1" applyFont="1" applyFill="1" applyBorder="1"/>
    <xf numFmtId="168" fontId="16" fillId="0" borderId="20" xfId="3" applyNumberFormat="1" applyFont="1" applyFill="1" applyBorder="1"/>
    <xf numFmtId="168" fontId="15" fillId="0" borderId="20" xfId="3" applyNumberFormat="1" applyFont="1" applyFill="1" applyBorder="1"/>
    <xf numFmtId="168" fontId="16" fillId="2" borderId="23" xfId="1" applyNumberFormat="1" applyFont="1" applyFill="1" applyBorder="1"/>
    <xf numFmtId="168" fontId="16" fillId="0" borderId="23" xfId="3" applyNumberFormat="1" applyFont="1" applyFill="1" applyBorder="1"/>
    <xf numFmtId="168" fontId="15" fillId="0" borderId="20" xfId="3" applyNumberFormat="1" applyFont="1" applyBorder="1"/>
    <xf numFmtId="168" fontId="16" fillId="4" borderId="23" xfId="1" applyNumberFormat="1" applyFont="1" applyFill="1" applyBorder="1"/>
    <xf numFmtId="168" fontId="15" fillId="2" borderId="23" xfId="1" applyNumberFormat="1" applyFont="1" applyFill="1" applyBorder="1" applyAlignment="1">
      <alignment horizontal="center" wrapText="1"/>
    </xf>
    <xf numFmtId="168" fontId="15" fillId="10" borderId="20" xfId="1" applyNumberFormat="1" applyFont="1" applyFill="1" applyBorder="1" applyAlignment="1">
      <alignment horizontal="center" wrapText="1"/>
    </xf>
    <xf numFmtId="168" fontId="16" fillId="0" borderId="20" xfId="3" applyNumberFormat="1" applyFont="1" applyFill="1" applyBorder="1" applyAlignment="1">
      <alignment horizontal="right"/>
    </xf>
    <xf numFmtId="44" fontId="16" fillId="0" borderId="20" xfId="5" applyNumberFormat="1" applyFont="1" applyBorder="1"/>
    <xf numFmtId="44" fontId="16" fillId="0" borderId="51" xfId="5" applyNumberFormat="1" applyFont="1" applyBorder="1"/>
    <xf numFmtId="44" fontId="16" fillId="0" borderId="20" xfId="3" applyFont="1" applyBorder="1"/>
    <xf numFmtId="44" fontId="16" fillId="0" borderId="19" xfId="3" applyFont="1" applyFill="1" applyBorder="1"/>
    <xf numFmtId="44" fontId="15" fillId="0" borderId="20" xfId="1" applyNumberFormat="1" applyFont="1" applyBorder="1"/>
    <xf numFmtId="164" fontId="31" fillId="0" borderId="0" xfId="10" applyNumberFormat="1" applyFont="1"/>
    <xf numFmtId="0" fontId="31" fillId="0" borderId="0" xfId="0" applyFont="1"/>
    <xf numFmtId="164" fontId="30" fillId="0" borderId="0" xfId="10" applyNumberFormat="1" applyFont="1"/>
    <xf numFmtId="0" fontId="30" fillId="0" borderId="0" xfId="0" applyFont="1"/>
    <xf numFmtId="0" fontId="30" fillId="0" borderId="0" xfId="0" applyFont="1" applyAlignment="1">
      <alignment wrapText="1"/>
    </xf>
    <xf numFmtId="164" fontId="32" fillId="0" borderId="0" xfId="10" applyNumberFormat="1" applyFont="1"/>
    <xf numFmtId="0" fontId="32" fillId="0" borderId="0" xfId="0" applyFont="1"/>
    <xf numFmtId="0" fontId="31" fillId="0" borderId="0" xfId="2" applyFont="1" applyAlignment="1">
      <alignment vertical="center" wrapText="1"/>
    </xf>
    <xf numFmtId="164" fontId="31" fillId="0" borderId="0" xfId="10" applyNumberFormat="1" applyFont="1" applyAlignment="1">
      <alignment vertical="center" wrapText="1"/>
    </xf>
    <xf numFmtId="44" fontId="16" fillId="4" borderId="23" xfId="3" applyFont="1" applyFill="1" applyBorder="1"/>
    <xf numFmtId="44" fontId="16" fillId="2" borderId="23" xfId="1" applyNumberFormat="1" applyFont="1" applyFill="1" applyBorder="1"/>
    <xf numFmtId="44" fontId="16" fillId="0" borderId="23" xfId="3" applyFont="1" applyFill="1" applyBorder="1"/>
    <xf numFmtId="44" fontId="16" fillId="4" borderId="23" xfId="1" applyNumberFormat="1" applyFont="1" applyFill="1" applyBorder="1"/>
    <xf numFmtId="44" fontId="16" fillId="0" borderId="20" xfId="1" applyNumberFormat="1" applyFont="1" applyBorder="1"/>
    <xf numFmtId="44" fontId="15" fillId="2" borderId="23" xfId="1" applyNumberFormat="1" applyFont="1" applyFill="1" applyBorder="1" applyAlignment="1">
      <alignment horizontal="center" wrapText="1"/>
    </xf>
    <xf numFmtId="44" fontId="15" fillId="10" borderId="20" xfId="1" applyNumberFormat="1" applyFont="1" applyFill="1" applyBorder="1" applyAlignment="1">
      <alignment horizontal="center" wrapText="1"/>
    </xf>
    <xf numFmtId="44" fontId="15" fillId="10" borderId="23" xfId="1" applyNumberFormat="1" applyFont="1" applyFill="1" applyBorder="1" applyAlignment="1">
      <alignment horizontal="center" wrapText="1"/>
    </xf>
    <xf numFmtId="44" fontId="15" fillId="5" borderId="20" xfId="1" applyNumberFormat="1" applyFont="1" applyFill="1" applyBorder="1"/>
    <xf numFmtId="169" fontId="6" fillId="2" borderId="3" xfId="1" applyNumberFormat="1" applyFont="1" applyFill="1" applyBorder="1"/>
    <xf numFmtId="169" fontId="6" fillId="2" borderId="17" xfId="1" applyNumberFormat="1" applyFont="1" applyFill="1" applyBorder="1"/>
    <xf numFmtId="169" fontId="4" fillId="0" borderId="6" xfId="8" applyNumberFormat="1" applyFont="1" applyBorder="1"/>
    <xf numFmtId="169" fontId="4" fillId="0" borderId="15" xfId="8" applyNumberFormat="1" applyFont="1" applyBorder="1"/>
    <xf numFmtId="10" fontId="4" fillId="0" borderId="3" xfId="4" applyNumberFormat="1" applyFont="1" applyBorder="1"/>
    <xf numFmtId="6" fontId="16" fillId="0" borderId="0" xfId="0" applyNumberFormat="1" applyFont="1"/>
    <xf numFmtId="164" fontId="0" fillId="0" borderId="0" xfId="0" applyNumberFormat="1"/>
    <xf numFmtId="0" fontId="16" fillId="0" borderId="0" xfId="0" applyFont="1" applyAlignment="1">
      <alignment wrapText="1"/>
    </xf>
    <xf numFmtId="166" fontId="0" fillId="0" borderId="0" xfId="0" applyNumberFormat="1"/>
    <xf numFmtId="0" fontId="16" fillId="0" borderId="0" xfId="2" applyFont="1" applyAlignment="1">
      <alignment horizontal="left" wrapText="1"/>
    </xf>
    <xf numFmtId="10" fontId="0" fillId="0" borderId="0" xfId="0" applyNumberFormat="1"/>
    <xf numFmtId="169" fontId="4" fillId="0" borderId="3" xfId="4" applyNumberFormat="1" applyFont="1" applyBorder="1"/>
    <xf numFmtId="169" fontId="4" fillId="0" borderId="17" xfId="4" applyNumberFormat="1" applyFont="1" applyBorder="1"/>
    <xf numFmtId="0" fontId="21" fillId="0" borderId="57" xfId="0" applyFont="1" applyBorder="1"/>
    <xf numFmtId="0" fontId="21" fillId="0" borderId="58" xfId="0" applyFont="1" applyBorder="1"/>
    <xf numFmtId="0" fontId="20" fillId="7" borderId="59" xfId="0" applyFont="1" applyFill="1" applyBorder="1" applyAlignment="1">
      <alignment wrapText="1"/>
    </xf>
    <xf numFmtId="0" fontId="18" fillId="0" borderId="34" xfId="0" applyFont="1" applyBorder="1"/>
    <xf numFmtId="0" fontId="18" fillId="0" borderId="18" xfId="0" applyFont="1" applyBorder="1"/>
    <xf numFmtId="0" fontId="21" fillId="0" borderId="18" xfId="0" applyFont="1" applyBorder="1"/>
    <xf numFmtId="43" fontId="0" fillId="0" borderId="0" xfId="0" applyNumberFormat="1"/>
    <xf numFmtId="170" fontId="0" fillId="0" borderId="0" xfId="0" applyNumberFormat="1"/>
    <xf numFmtId="164" fontId="30" fillId="0" borderId="0" xfId="10" applyNumberFormat="1" applyFont="1" applyFill="1"/>
    <xf numFmtId="164" fontId="31" fillId="0" borderId="0" xfId="10" applyNumberFormat="1" applyFont="1" applyFill="1"/>
    <xf numFmtId="164" fontId="30" fillId="0" borderId="0" xfId="10" applyNumberFormat="1" applyFont="1" applyFill="1" applyAlignment="1"/>
    <xf numFmtId="164" fontId="31" fillId="0" borderId="0" xfId="10" applyNumberFormat="1" applyFont="1" applyFill="1" applyAlignment="1"/>
    <xf numFmtId="44" fontId="15" fillId="0" borderId="20" xfId="3" applyFont="1" applyFill="1" applyBorder="1"/>
    <xf numFmtId="164" fontId="16" fillId="0" borderId="20" xfId="3" applyNumberFormat="1" applyFont="1" applyFill="1" applyBorder="1" applyAlignment="1">
      <alignment horizontal="right"/>
    </xf>
    <xf numFmtId="0" fontId="0" fillId="6" borderId="23" xfId="0" applyFill="1" applyBorder="1" applyAlignment="1">
      <alignment horizontal="center"/>
    </xf>
    <xf numFmtId="0" fontId="37" fillId="6" borderId="23" xfId="0" applyFont="1" applyFill="1" applyBorder="1" applyAlignment="1">
      <alignment horizontal="center"/>
    </xf>
    <xf numFmtId="43" fontId="37" fillId="0" borderId="20" xfId="0" applyNumberFormat="1" applyFont="1" applyBorder="1"/>
    <xf numFmtId="0" fontId="36" fillId="6" borderId="38" xfId="1" applyFont="1" applyFill="1" applyBorder="1" applyAlignment="1">
      <alignment horizontal="center" wrapText="1"/>
    </xf>
    <xf numFmtId="169" fontId="37" fillId="5" borderId="17" xfId="4" applyNumberFormat="1" applyFont="1" applyFill="1" applyBorder="1"/>
    <xf numFmtId="8" fontId="11" fillId="0" borderId="0" xfId="0" applyNumberFormat="1" applyFont="1"/>
    <xf numFmtId="8" fontId="11" fillId="0" borderId="72" xfId="0" applyNumberFormat="1" applyFont="1" applyBorder="1"/>
    <xf numFmtId="0" fontId="11" fillId="14" borderId="23" xfId="0" applyFont="1" applyFill="1" applyBorder="1"/>
    <xf numFmtId="8" fontId="11" fillId="0" borderId="73" xfId="0" applyNumberFormat="1" applyFont="1" applyBorder="1"/>
    <xf numFmtId="8" fontId="11" fillId="0" borderId="74" xfId="0" applyNumberFormat="1" applyFont="1" applyBorder="1"/>
    <xf numFmtId="0" fontId="11" fillId="0" borderId="75" xfId="0" applyFont="1" applyBorder="1"/>
    <xf numFmtId="8" fontId="5" fillId="0" borderId="20" xfId="0" applyNumberFormat="1" applyFont="1" applyBorder="1"/>
    <xf numFmtId="0" fontId="11" fillId="15" borderId="51" xfId="0" applyFont="1" applyFill="1" applyBorder="1"/>
    <xf numFmtId="0" fontId="11" fillId="0" borderId="32" xfId="0" applyFont="1" applyBorder="1"/>
    <xf numFmtId="0" fontId="11" fillId="0" borderId="76" xfId="0" applyFont="1" applyBorder="1"/>
    <xf numFmtId="0" fontId="11" fillId="0" borderId="20" xfId="0" applyFont="1" applyBorder="1"/>
    <xf numFmtId="0" fontId="11" fillId="14" borderId="51" xfId="0" applyFont="1" applyFill="1" applyBorder="1"/>
    <xf numFmtId="0" fontId="5" fillId="15" borderId="51" xfId="0" applyFont="1" applyFill="1" applyBorder="1" applyAlignment="1">
      <alignment wrapText="1"/>
    </xf>
    <xf numFmtId="8" fontId="5" fillId="16" borderId="20" xfId="0" applyNumberFormat="1" applyFont="1" applyFill="1" applyBorder="1" applyAlignment="1">
      <alignment wrapText="1"/>
    </xf>
    <xf numFmtId="8" fontId="5" fillId="16" borderId="77" xfId="0" applyNumberFormat="1" applyFont="1" applyFill="1" applyBorder="1" applyAlignment="1">
      <alignment wrapText="1"/>
    </xf>
    <xf numFmtId="44" fontId="16" fillId="0" borderId="0" xfId="10" applyFont="1"/>
    <xf numFmtId="168" fontId="16" fillId="0" borderId="20" xfId="1" applyNumberFormat="1" applyFont="1" applyBorder="1" applyAlignment="1">
      <alignment horizontal="right"/>
    </xf>
    <xf numFmtId="165" fontId="16" fillId="0" borderId="52" xfId="0" applyNumberFormat="1" applyFont="1" applyBorder="1"/>
    <xf numFmtId="44" fontId="15" fillId="2" borderId="20" xfId="3" applyFont="1" applyFill="1" applyBorder="1"/>
    <xf numFmtId="44" fontId="15" fillId="2" borderId="19" xfId="3" applyFont="1" applyFill="1" applyBorder="1"/>
    <xf numFmtId="44" fontId="15" fillId="2" borderId="23" xfId="3" applyFont="1" applyFill="1" applyBorder="1"/>
    <xf numFmtId="8" fontId="16" fillId="0" borderId="34" xfId="0" applyNumberFormat="1" applyFont="1" applyBorder="1"/>
    <xf numFmtId="8" fontId="16" fillId="0" borderId="0" xfId="0" applyNumberFormat="1" applyFont="1"/>
    <xf numFmtId="44" fontId="16" fillId="0" borderId="78" xfId="0" applyNumberFormat="1" applyFont="1" applyBorder="1"/>
    <xf numFmtId="8" fontId="15" fillId="0" borderId="20" xfId="0" applyNumberFormat="1" applyFont="1" applyBorder="1"/>
    <xf numFmtId="44" fontId="16" fillId="2" borderId="23" xfId="3" applyFont="1" applyFill="1" applyBorder="1"/>
    <xf numFmtId="44" fontId="16" fillId="0" borderId="34" xfId="0" applyNumberFormat="1" applyFont="1" applyBorder="1"/>
    <xf numFmtId="44" fontId="15" fillId="5" borderId="20" xfId="3" applyFont="1" applyFill="1" applyBorder="1"/>
    <xf numFmtId="44" fontId="16" fillId="5" borderId="20" xfId="3" applyFont="1" applyFill="1" applyBorder="1"/>
    <xf numFmtId="8" fontId="16" fillId="0" borderId="78" xfId="0" applyNumberFormat="1" applyFont="1" applyBorder="1"/>
    <xf numFmtId="44" fontId="16" fillId="0" borderId="23" xfId="3" applyFont="1" applyBorder="1"/>
    <xf numFmtId="8" fontId="15" fillId="0" borderId="34" xfId="0" applyNumberFormat="1" applyFont="1" applyBorder="1"/>
    <xf numFmtId="44" fontId="16" fillId="6" borderId="20" xfId="3" applyFont="1" applyFill="1" applyBorder="1"/>
    <xf numFmtId="8" fontId="27" fillId="0" borderId="34" xfId="0" applyNumberFormat="1" applyFont="1" applyBorder="1"/>
    <xf numFmtId="8" fontId="16" fillId="17" borderId="79" xfId="0" applyNumberFormat="1" applyFont="1" applyFill="1" applyBorder="1"/>
    <xf numFmtId="44" fontId="16" fillId="5" borderId="24" xfId="3" applyFont="1" applyFill="1" applyBorder="1"/>
    <xf numFmtId="44" fontId="16" fillId="6" borderId="24" xfId="3" applyFont="1" applyFill="1" applyBorder="1"/>
    <xf numFmtId="44" fontId="15" fillId="2" borderId="23" xfId="3" applyFont="1" applyFill="1" applyBorder="1" applyAlignment="1">
      <alignment horizontal="center" wrapText="1"/>
    </xf>
    <xf numFmtId="44" fontId="15" fillId="10" borderId="20" xfId="3" applyFont="1" applyFill="1" applyBorder="1" applyAlignment="1">
      <alignment horizontal="center" wrapText="1"/>
    </xf>
    <xf numFmtId="44" fontId="15" fillId="4" borderId="20" xfId="3" applyFont="1" applyFill="1" applyBorder="1" applyAlignment="1">
      <alignment wrapText="1"/>
    </xf>
    <xf numFmtId="44" fontId="15" fillId="0" borderId="23" xfId="3" applyFont="1" applyFill="1" applyBorder="1" applyAlignment="1">
      <alignment horizontal="center" wrapText="1"/>
    </xf>
    <xf numFmtId="44" fontId="15" fillId="10" borderId="23" xfId="3" applyFont="1" applyFill="1" applyBorder="1" applyAlignment="1">
      <alignment horizontal="center" wrapText="1"/>
    </xf>
    <xf numFmtId="44" fontId="15" fillId="4" borderId="23" xfId="3" applyFont="1" applyFill="1" applyBorder="1" applyAlignment="1">
      <alignment wrapText="1"/>
    </xf>
    <xf numFmtId="0" fontId="4" fillId="0" borderId="45" xfId="0" applyFont="1" applyBorder="1" applyAlignment="1">
      <alignment vertical="center"/>
    </xf>
    <xf numFmtId="0" fontId="4" fillId="0" borderId="80" xfId="0" applyFont="1" applyBorder="1" applyAlignment="1">
      <alignment vertical="center"/>
    </xf>
    <xf numFmtId="0" fontId="36" fillId="18" borderId="45" xfId="0" applyFont="1" applyFill="1" applyBorder="1" applyAlignment="1">
      <alignment vertical="center"/>
    </xf>
    <xf numFmtId="44" fontId="15" fillId="2" borderId="20" xfId="1" applyNumberFormat="1" applyFont="1" applyFill="1" applyBorder="1"/>
    <xf numFmtId="44" fontId="15" fillId="2" borderId="19" xfId="1" applyNumberFormat="1" applyFont="1" applyFill="1" applyBorder="1"/>
    <xf numFmtId="44" fontId="15" fillId="2" borderId="23" xfId="1" applyNumberFormat="1" applyFont="1" applyFill="1" applyBorder="1"/>
    <xf numFmtId="44" fontId="16" fillId="0" borderId="19" xfId="1" applyNumberFormat="1" applyFont="1" applyBorder="1"/>
    <xf numFmtId="44" fontId="16" fillId="6" borderId="20" xfId="1" applyNumberFormat="1" applyFont="1" applyFill="1" applyBorder="1"/>
    <xf numFmtId="44" fontId="16" fillId="6" borderId="24" xfId="1" applyNumberFormat="1" applyFont="1" applyFill="1" applyBorder="1"/>
    <xf numFmtId="44" fontId="15" fillId="4" borderId="20" xfId="1" applyNumberFormat="1" applyFont="1" applyFill="1" applyBorder="1" applyAlignment="1">
      <alignment wrapText="1"/>
    </xf>
    <xf numFmtId="44" fontId="15" fillId="4" borderId="23" xfId="1" applyNumberFormat="1" applyFont="1" applyFill="1" applyBorder="1" applyAlignment="1">
      <alignment wrapText="1"/>
    </xf>
    <xf numFmtId="44" fontId="16" fillId="0" borderId="18" xfId="0" applyNumberFormat="1" applyFont="1" applyBorder="1"/>
    <xf numFmtId="44" fontId="16" fillId="0" borderId="33" xfId="0" applyNumberFormat="1" applyFont="1" applyBorder="1"/>
    <xf numFmtId="0" fontId="16" fillId="0" borderId="34" xfId="0" applyFont="1" applyBorder="1"/>
    <xf numFmtId="44" fontId="16" fillId="14" borderId="78" xfId="0" applyNumberFormat="1" applyFont="1" applyFill="1" applyBorder="1"/>
    <xf numFmtId="44" fontId="0" fillId="0" borderId="0" xfId="0" applyNumberFormat="1"/>
    <xf numFmtId="0" fontId="0" fillId="6" borderId="0" xfId="0" applyFill="1"/>
    <xf numFmtId="164" fontId="6" fillId="0" borderId="3" xfId="1" applyNumberFormat="1" applyFont="1" applyBorder="1"/>
    <xf numFmtId="0" fontId="18" fillId="0" borderId="20" xfId="2" applyFont="1" applyBorder="1" applyAlignment="1">
      <alignment horizontal="left" vertical="center" wrapText="1"/>
    </xf>
    <xf numFmtId="44" fontId="16" fillId="0" borderId="0" xfId="0" applyNumberFormat="1" applyFont="1"/>
    <xf numFmtId="8" fontId="16" fillId="0" borderId="20" xfId="0" applyNumberFormat="1" applyFont="1" applyBorder="1"/>
    <xf numFmtId="0" fontId="16" fillId="14" borderId="51" xfId="0" applyFont="1" applyFill="1" applyBorder="1"/>
    <xf numFmtId="0" fontId="16" fillId="0" borderId="20" xfId="0" applyFont="1" applyBorder="1"/>
    <xf numFmtId="0" fontId="16" fillId="0" borderId="51" xfId="0" applyFont="1" applyBorder="1"/>
    <xf numFmtId="0" fontId="16" fillId="15" borderId="51" xfId="0" applyFont="1" applyFill="1" applyBorder="1"/>
    <xf numFmtId="8" fontId="16" fillId="17" borderId="24" xfId="0" applyNumberFormat="1" applyFont="1" applyFill="1" applyBorder="1"/>
    <xf numFmtId="8" fontId="16" fillId="0" borderId="32" xfId="0" applyNumberFormat="1" applyFont="1" applyBorder="1"/>
    <xf numFmtId="8" fontId="27" fillId="0" borderId="73" xfId="0" applyNumberFormat="1" applyFont="1" applyBorder="1"/>
    <xf numFmtId="8" fontId="16" fillId="0" borderId="51" xfId="0" applyNumberFormat="1" applyFont="1" applyBorder="1"/>
    <xf numFmtId="8" fontId="16" fillId="0" borderId="81" xfId="0" applyNumberFormat="1" applyFont="1" applyBorder="1"/>
    <xf numFmtId="8" fontId="16" fillId="17" borderId="73" xfId="0" applyNumberFormat="1" applyFont="1" applyFill="1" applyBorder="1"/>
    <xf numFmtId="8" fontId="16" fillId="17" borderId="20" xfId="0" applyNumberFormat="1" applyFont="1" applyFill="1" applyBorder="1"/>
    <xf numFmtId="8" fontId="16" fillId="0" borderId="24" xfId="0" applyNumberFormat="1" applyFont="1" applyBorder="1"/>
    <xf numFmtId="0" fontId="15" fillId="15" borderId="23" xfId="0" applyFont="1" applyFill="1" applyBorder="1" applyAlignment="1">
      <alignment wrapText="1"/>
    </xf>
    <xf numFmtId="8" fontId="15" fillId="16" borderId="20" xfId="0" applyNumberFormat="1" applyFont="1" applyFill="1" applyBorder="1" applyAlignment="1">
      <alignment wrapText="1"/>
    </xf>
    <xf numFmtId="8" fontId="15" fillId="16" borderId="51" xfId="0" applyNumberFormat="1" applyFont="1" applyFill="1" applyBorder="1" applyAlignment="1">
      <alignment wrapText="1"/>
    </xf>
    <xf numFmtId="0" fontId="15" fillId="0" borderId="19" xfId="0" applyFont="1" applyBorder="1" applyAlignment="1">
      <alignment horizontal="left" vertical="center"/>
    </xf>
    <xf numFmtId="166" fontId="4" fillId="0" borderId="19" xfId="9" applyNumberFormat="1" applyFont="1" applyFill="1" applyBorder="1"/>
    <xf numFmtId="0" fontId="16" fillId="0" borderId="25" xfId="0" applyFont="1" applyBorder="1" applyAlignment="1">
      <alignment horizontal="left" vertical="center"/>
    </xf>
    <xf numFmtId="0" fontId="16" fillId="0" borderId="26" xfId="0" applyFont="1" applyBorder="1" applyAlignment="1">
      <alignment horizontal="left" vertical="center"/>
    </xf>
    <xf numFmtId="0" fontId="16" fillId="0" borderId="18" xfId="0" applyFont="1" applyBorder="1" applyAlignment="1">
      <alignment horizontal="left"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18" xfId="0" applyFont="1" applyBorder="1" applyAlignment="1">
      <alignment horizontal="center" vertical="center"/>
    </xf>
    <xf numFmtId="0" fontId="16" fillId="0" borderId="0" xfId="2" applyFont="1" applyAlignment="1">
      <alignment horizontal="left" wrapText="1"/>
    </xf>
    <xf numFmtId="0" fontId="18" fillId="0" borderId="19" xfId="0" applyFont="1" applyBorder="1" applyAlignment="1">
      <alignment vertical="center" wrapText="1"/>
    </xf>
    <xf numFmtId="0" fontId="16" fillId="0" borderId="19" xfId="2" applyFont="1" applyBorder="1" applyAlignment="1">
      <alignment vertical="center" wrapText="1"/>
    </xf>
    <xf numFmtId="0" fontId="18" fillId="0" borderId="19" xfId="2" applyFont="1" applyBorder="1" applyAlignment="1">
      <alignment vertical="center" wrapText="1"/>
    </xf>
    <xf numFmtId="0" fontId="15" fillId="7" borderId="35" xfId="0" applyFont="1" applyFill="1" applyBorder="1" applyAlignment="1">
      <alignment horizontal="left" vertical="center"/>
    </xf>
    <xf numFmtId="0" fontId="15" fillId="7" borderId="36" xfId="0" applyFont="1" applyFill="1" applyBorder="1" applyAlignment="1">
      <alignment horizontal="left" vertical="center"/>
    </xf>
    <xf numFmtId="0" fontId="15" fillId="7" borderId="37" xfId="0" applyFont="1" applyFill="1" applyBorder="1" applyAlignment="1">
      <alignment horizontal="left" vertical="center"/>
    </xf>
    <xf numFmtId="0" fontId="16" fillId="0" borderId="32" xfId="0" applyFont="1" applyBorder="1" applyAlignment="1">
      <alignment horizontal="left" vertical="center"/>
    </xf>
    <xf numFmtId="0" fontId="16" fillId="0" borderId="33" xfId="0" applyFont="1" applyBorder="1" applyAlignment="1">
      <alignment horizontal="left" vertical="center"/>
    </xf>
    <xf numFmtId="0" fontId="16" fillId="0" borderId="34" xfId="0" applyFont="1" applyBorder="1" applyAlignment="1">
      <alignment horizontal="left" vertical="center"/>
    </xf>
    <xf numFmtId="0" fontId="12" fillId="0" borderId="7" xfId="1" applyFont="1" applyBorder="1" applyAlignment="1">
      <alignment horizontal="center"/>
    </xf>
    <xf numFmtId="0" fontId="12" fillId="0" borderId="8" xfId="1" applyFont="1" applyBorder="1" applyAlignment="1">
      <alignment horizontal="center"/>
    </xf>
    <xf numFmtId="0" fontId="12" fillId="0" borderId="9" xfId="1" applyFont="1" applyBorder="1" applyAlignment="1">
      <alignment horizontal="center"/>
    </xf>
    <xf numFmtId="0" fontId="13" fillId="0" borderId="10" xfId="2" applyFont="1" applyBorder="1" applyAlignment="1">
      <alignment horizontal="center"/>
    </xf>
    <xf numFmtId="0" fontId="13" fillId="0" borderId="0" xfId="2" applyFont="1" applyAlignment="1">
      <alignment horizontal="center"/>
    </xf>
    <xf numFmtId="0" fontId="14" fillId="0" borderId="0" xfId="2" applyFont="1" applyAlignment="1">
      <alignment horizontal="center"/>
    </xf>
    <xf numFmtId="0" fontId="14" fillId="0" borderId="11" xfId="2" applyFont="1" applyBorder="1" applyAlignment="1">
      <alignment horizontal="center"/>
    </xf>
    <xf numFmtId="0" fontId="12" fillId="0" borderId="15" xfId="1" applyFont="1" applyBorder="1" applyAlignment="1">
      <alignment horizontal="center"/>
    </xf>
    <xf numFmtId="0" fontId="12" fillId="0" borderId="28" xfId="1" applyFont="1" applyBorder="1" applyAlignment="1">
      <alignment horizontal="center"/>
    </xf>
    <xf numFmtId="0" fontId="12" fillId="0" borderId="29" xfId="1" applyFont="1" applyBorder="1" applyAlignment="1">
      <alignment horizontal="center"/>
    </xf>
    <xf numFmtId="0" fontId="16" fillId="0" borderId="20" xfId="2" applyFont="1" applyBorder="1" applyAlignment="1">
      <alignment vertical="center" wrapText="1"/>
    </xf>
    <xf numFmtId="0" fontId="15" fillId="7" borderId="30" xfId="1" applyFont="1" applyFill="1" applyBorder="1" applyAlignment="1">
      <alignment horizontal="left" vertical="center" wrapText="1"/>
    </xf>
    <xf numFmtId="0" fontId="15" fillId="7" borderId="21" xfId="1" applyFont="1" applyFill="1" applyBorder="1" applyAlignment="1">
      <alignment horizontal="left" vertical="center" wrapText="1"/>
    </xf>
    <xf numFmtId="0" fontId="18" fillId="0" borderId="25" xfId="0" applyFont="1" applyBorder="1" applyAlignment="1">
      <alignment horizontal="left" vertical="center" wrapText="1"/>
    </xf>
    <xf numFmtId="0" fontId="18" fillId="0" borderId="26" xfId="0" applyFont="1" applyBorder="1" applyAlignment="1">
      <alignment horizontal="left" vertical="center" wrapText="1"/>
    </xf>
    <xf numFmtId="0" fontId="18" fillId="0" borderId="18" xfId="0" applyFont="1" applyBorder="1" applyAlignment="1">
      <alignment horizontal="left" vertical="center" wrapText="1"/>
    </xf>
    <xf numFmtId="0" fontId="16" fillId="0" borderId="25" xfId="2" applyFont="1" applyBorder="1" applyAlignment="1">
      <alignment horizontal="left" vertical="center" wrapText="1"/>
    </xf>
    <xf numFmtId="0" fontId="16" fillId="0" borderId="26" xfId="2" applyFont="1" applyBorder="1" applyAlignment="1">
      <alignment horizontal="left" vertical="center" wrapText="1"/>
    </xf>
    <xf numFmtId="0" fontId="16" fillId="0" borderId="18" xfId="2" applyFont="1" applyBorder="1" applyAlignment="1">
      <alignment horizontal="left" vertical="center" wrapText="1"/>
    </xf>
    <xf numFmtId="0" fontId="18" fillId="0" borderId="25" xfId="2" applyFont="1" applyBorder="1" applyAlignment="1">
      <alignment horizontal="left" vertical="center" wrapText="1"/>
    </xf>
    <xf numFmtId="0" fontId="18" fillId="0" borderId="26" xfId="2" applyFont="1" applyBorder="1" applyAlignment="1">
      <alignment horizontal="left" vertical="center" wrapText="1"/>
    </xf>
    <xf numFmtId="0" fontId="18" fillId="0" borderId="18" xfId="2" applyFont="1" applyBorder="1" applyAlignment="1">
      <alignment horizontal="left" vertical="center" wrapText="1"/>
    </xf>
    <xf numFmtId="0" fontId="30" fillId="0" borderId="0" xfId="2" applyFont="1" applyAlignment="1">
      <alignment horizontal="left" wrapText="1"/>
    </xf>
    <xf numFmtId="0" fontId="16" fillId="0" borderId="25" xfId="0" applyFont="1" applyBorder="1" applyAlignment="1">
      <alignment horizontal="left" vertical="center" wrapText="1"/>
    </xf>
    <xf numFmtId="0" fontId="30" fillId="0" borderId="53" xfId="0" applyFont="1" applyBorder="1" applyAlignment="1">
      <alignment horizontal="left" vertical="center" wrapText="1"/>
    </xf>
    <xf numFmtId="0" fontId="30" fillId="0" borderId="0" xfId="0" applyFont="1" applyAlignment="1">
      <alignment horizontal="left" vertical="center" wrapText="1"/>
    </xf>
    <xf numFmtId="0" fontId="15" fillId="7" borderId="42" xfId="0" applyFont="1" applyFill="1" applyBorder="1" applyAlignment="1">
      <alignment horizontal="left" vertical="center"/>
    </xf>
    <xf numFmtId="0" fontId="15" fillId="7" borderId="43" xfId="0" applyFont="1" applyFill="1" applyBorder="1" applyAlignment="1">
      <alignment horizontal="left" vertical="center"/>
    </xf>
    <xf numFmtId="0" fontId="15" fillId="7" borderId="44" xfId="0" applyFont="1" applyFill="1" applyBorder="1" applyAlignment="1">
      <alignment horizontal="left" vertical="center"/>
    </xf>
    <xf numFmtId="0" fontId="16" fillId="0" borderId="60" xfId="2" applyFont="1" applyBorder="1" applyAlignment="1">
      <alignment vertical="center" wrapText="1"/>
    </xf>
    <xf numFmtId="0" fontId="16" fillId="0" borderId="61" xfId="2" applyFont="1" applyBorder="1" applyAlignment="1">
      <alignment vertical="center" wrapText="1"/>
    </xf>
    <xf numFmtId="0" fontId="16" fillId="0" borderId="62" xfId="2" applyFont="1" applyBorder="1" applyAlignment="1">
      <alignment vertical="center" wrapText="1"/>
    </xf>
    <xf numFmtId="0" fontId="18" fillId="0" borderId="68" xfId="0" applyFont="1" applyBorder="1" applyAlignment="1">
      <alignment vertical="center" wrapText="1"/>
    </xf>
    <xf numFmtId="0" fontId="18" fillId="0" borderId="69" xfId="0" applyFont="1" applyBorder="1" applyAlignment="1">
      <alignment vertical="center" wrapText="1"/>
    </xf>
    <xf numFmtId="0" fontId="16" fillId="0" borderId="63" xfId="2" applyFont="1" applyBorder="1" applyAlignment="1">
      <alignment vertical="center" wrapText="1"/>
    </xf>
    <xf numFmtId="0" fontId="16" fillId="0" borderId="64" xfId="2" applyFont="1" applyBorder="1" applyAlignment="1">
      <alignment vertical="center" wrapText="1"/>
    </xf>
    <xf numFmtId="0" fontId="16" fillId="0" borderId="65" xfId="2" applyFont="1" applyBorder="1" applyAlignment="1">
      <alignment vertical="center" wrapText="1"/>
    </xf>
    <xf numFmtId="0" fontId="15" fillId="5" borderId="25" xfId="0" applyFont="1" applyFill="1" applyBorder="1" applyAlignment="1">
      <alignment horizontal="left" vertical="center"/>
    </xf>
    <xf numFmtId="0" fontId="15" fillId="5" borderId="26" xfId="0" applyFont="1" applyFill="1" applyBorder="1" applyAlignment="1">
      <alignment horizontal="left" vertical="center"/>
    </xf>
    <xf numFmtId="0" fontId="15" fillId="5" borderId="18" xfId="0" applyFont="1" applyFill="1" applyBorder="1" applyAlignment="1">
      <alignment horizontal="lef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18" xfId="0" applyFont="1" applyBorder="1" applyAlignment="1">
      <alignment horizontal="center" vertical="center"/>
    </xf>
    <xf numFmtId="0" fontId="38" fillId="0" borderId="25" xfId="0" applyFont="1" applyBorder="1" applyAlignment="1">
      <alignment horizontal="left"/>
    </xf>
    <xf numFmtId="0" fontId="38" fillId="0" borderId="26" xfId="0" applyFont="1" applyBorder="1" applyAlignment="1">
      <alignment horizontal="left"/>
    </xf>
    <xf numFmtId="0" fontId="38" fillId="0" borderId="18" xfId="0" applyFont="1" applyBorder="1" applyAlignment="1">
      <alignment horizontal="left"/>
    </xf>
    <xf numFmtId="0" fontId="16" fillId="5" borderId="25" xfId="0" applyFont="1" applyFill="1" applyBorder="1" applyAlignment="1">
      <alignment horizontal="left" vertical="center"/>
    </xf>
    <xf numFmtId="0" fontId="16" fillId="5" borderId="26" xfId="0" applyFont="1" applyFill="1" applyBorder="1" applyAlignment="1">
      <alignment horizontal="left" vertical="center"/>
    </xf>
    <xf numFmtId="0" fontId="16" fillId="5" borderId="18" xfId="0" applyFont="1" applyFill="1" applyBorder="1" applyAlignment="1">
      <alignment horizontal="left" vertical="center"/>
    </xf>
    <xf numFmtId="0" fontId="38" fillId="0" borderId="82" xfId="0" applyFont="1" applyBorder="1" applyAlignment="1">
      <alignment horizontal="left" wrapText="1"/>
    </xf>
    <xf numFmtId="0" fontId="38" fillId="0" borderId="83" xfId="0" applyFont="1" applyBorder="1" applyAlignment="1">
      <alignment horizontal="left" wrapText="1"/>
    </xf>
    <xf numFmtId="0" fontId="38" fillId="0" borderId="84" xfId="0" applyFont="1" applyBorder="1" applyAlignment="1">
      <alignment horizontal="left" wrapText="1"/>
    </xf>
    <xf numFmtId="0" fontId="16" fillId="0" borderId="54" xfId="0" applyFont="1" applyBorder="1" applyAlignment="1">
      <alignment horizontal="left" vertical="center"/>
    </xf>
    <xf numFmtId="0" fontId="16" fillId="0" borderId="55" xfId="0" applyFont="1" applyBorder="1" applyAlignment="1">
      <alignment horizontal="left" vertical="center"/>
    </xf>
    <xf numFmtId="0" fontId="16" fillId="0" borderId="56" xfId="0" applyFont="1" applyBorder="1" applyAlignment="1">
      <alignment horizontal="left" vertical="center"/>
    </xf>
    <xf numFmtId="0" fontId="16" fillId="0" borderId="32" xfId="2" applyFont="1" applyBorder="1" applyAlignment="1">
      <alignment vertical="center" wrapText="1"/>
    </xf>
    <xf numFmtId="0" fontId="16" fillId="0" borderId="24" xfId="2" applyFont="1" applyBorder="1" applyAlignment="1">
      <alignment vertical="center" wrapText="1"/>
    </xf>
    <xf numFmtId="0" fontId="18" fillId="0" borderId="68" xfId="2" applyFont="1" applyBorder="1" applyAlignment="1">
      <alignment vertical="center" wrapText="1"/>
    </xf>
    <xf numFmtId="0" fontId="18" fillId="0" borderId="69" xfId="2" applyFont="1" applyBorder="1" applyAlignment="1">
      <alignment vertical="center" wrapText="1"/>
    </xf>
    <xf numFmtId="0" fontId="15" fillId="0" borderId="25" xfId="0" applyFont="1" applyBorder="1" applyAlignment="1">
      <alignment horizontal="left" vertical="center"/>
    </xf>
    <xf numFmtId="0" fontId="15" fillId="0" borderId="26" xfId="0" applyFont="1" applyBorder="1" applyAlignment="1">
      <alignment horizontal="left" vertical="center"/>
    </xf>
    <xf numFmtId="0" fontId="15" fillId="0" borderId="18" xfId="0" applyFont="1" applyBorder="1" applyAlignment="1">
      <alignment horizontal="left" vertical="center"/>
    </xf>
    <xf numFmtId="0" fontId="18" fillId="0" borderId="63" xfId="0" applyFont="1" applyBorder="1" applyAlignment="1">
      <alignment vertical="center" wrapText="1"/>
    </xf>
    <xf numFmtId="0" fontId="18" fillId="0" borderId="64" xfId="0" applyFont="1" applyBorder="1" applyAlignment="1">
      <alignment vertical="center" wrapText="1"/>
    </xf>
    <xf numFmtId="0" fontId="18" fillId="0" borderId="65" xfId="0" applyFont="1" applyBorder="1" applyAlignment="1">
      <alignment vertical="center" wrapText="1"/>
    </xf>
    <xf numFmtId="0" fontId="18" fillId="0" borderId="66" xfId="2" applyFont="1" applyBorder="1" applyAlignment="1">
      <alignment vertical="center" wrapText="1"/>
    </xf>
    <xf numFmtId="0" fontId="18" fillId="0" borderId="67" xfId="2" applyFont="1" applyBorder="1" applyAlignment="1">
      <alignment vertical="center" wrapText="1"/>
    </xf>
    <xf numFmtId="0" fontId="16" fillId="0" borderId="70" xfId="2" applyFont="1" applyBorder="1" applyAlignment="1">
      <alignment vertical="center" wrapText="1"/>
    </xf>
    <xf numFmtId="0" fontId="16" fillId="0" borderId="66" xfId="2" applyFont="1" applyBorder="1" applyAlignment="1">
      <alignment vertical="center" wrapText="1"/>
    </xf>
    <xf numFmtId="0" fontId="16" fillId="0" borderId="71" xfId="2" applyFont="1" applyBorder="1" applyAlignment="1">
      <alignment vertical="center" wrapText="1"/>
    </xf>
    <xf numFmtId="0" fontId="35" fillId="0" borderId="25" xfId="0" applyFont="1" applyBorder="1" applyAlignment="1">
      <alignment horizontal="left" vertical="center" wrapText="1"/>
    </xf>
    <xf numFmtId="0" fontId="16" fillId="0" borderId="26" xfId="0" applyFont="1" applyBorder="1" applyAlignment="1">
      <alignment horizontal="left" vertical="center" wrapText="1"/>
    </xf>
    <xf numFmtId="0" fontId="16" fillId="0" borderId="18" xfId="0" applyFont="1" applyBorder="1" applyAlignment="1">
      <alignment horizontal="left" vertical="center" wrapText="1"/>
    </xf>
    <xf numFmtId="0" fontId="5" fillId="0" borderId="7" xfId="1" applyFont="1" applyBorder="1" applyAlignment="1">
      <alignment horizontal="center"/>
    </xf>
    <xf numFmtId="0" fontId="5" fillId="0" borderId="8" xfId="1" applyFont="1" applyBorder="1" applyAlignment="1">
      <alignment horizontal="center"/>
    </xf>
    <xf numFmtId="0" fontId="5" fillId="0" borderId="9" xfId="1" applyFont="1" applyBorder="1" applyAlignment="1">
      <alignment horizontal="center"/>
    </xf>
    <xf numFmtId="0" fontId="8" fillId="0" borderId="10" xfId="2" applyFont="1" applyBorder="1" applyAlignment="1">
      <alignment horizontal="center"/>
    </xf>
    <xf numFmtId="0" fontId="8" fillId="0" borderId="0" xfId="2" applyFont="1" applyAlignment="1">
      <alignment horizontal="center"/>
    </xf>
    <xf numFmtId="0" fontId="9" fillId="0" borderId="0" xfId="2" applyFont="1" applyAlignment="1">
      <alignment horizontal="center"/>
    </xf>
    <xf numFmtId="0" fontId="9" fillId="0" borderId="11" xfId="2" applyFont="1" applyBorder="1" applyAlignment="1">
      <alignment horizontal="center"/>
    </xf>
    <xf numFmtId="0" fontId="5" fillId="0" borderId="12" xfId="1" applyFont="1" applyBorder="1" applyAlignment="1">
      <alignment horizontal="center"/>
    </xf>
    <xf numFmtId="0" fontId="5" fillId="0" borderId="1" xfId="1" applyFont="1" applyBorder="1" applyAlignment="1">
      <alignment horizontal="center"/>
    </xf>
    <xf numFmtId="0" fontId="5" fillId="0" borderId="13" xfId="1" applyFont="1" applyBorder="1" applyAlignment="1">
      <alignment horizontal="center"/>
    </xf>
    <xf numFmtId="0" fontId="5" fillId="0" borderId="7" xfId="1" applyFont="1" applyBorder="1" applyAlignment="1">
      <alignment horizontal="center" wrapText="1"/>
    </xf>
    <xf numFmtId="0" fontId="5" fillId="0" borderId="14" xfId="1" applyFont="1" applyBorder="1" applyAlignment="1">
      <alignment horizontal="center" wrapText="1"/>
    </xf>
    <xf numFmtId="0" fontId="8" fillId="0" borderId="17" xfId="2" applyFont="1" applyBorder="1" applyAlignment="1">
      <alignment horizontal="center"/>
    </xf>
    <xf numFmtId="0" fontId="8" fillId="0" borderId="18" xfId="2" applyFont="1" applyBorder="1" applyAlignment="1">
      <alignment horizontal="center"/>
    </xf>
    <xf numFmtId="0" fontId="5" fillId="0" borderId="15" xfId="1" applyFont="1" applyBorder="1" applyAlignment="1">
      <alignment horizontal="center"/>
    </xf>
    <xf numFmtId="0" fontId="5" fillId="0" borderId="16" xfId="1" applyFont="1" applyBorder="1" applyAlignment="1">
      <alignment horizontal="center"/>
    </xf>
    <xf numFmtId="0" fontId="8" fillId="0" borderId="38" xfId="2" applyFont="1" applyBorder="1" applyAlignment="1">
      <alignment horizontal="center"/>
    </xf>
    <xf numFmtId="0" fontId="8" fillId="0" borderId="39" xfId="2" applyFont="1" applyBorder="1" applyAlignment="1">
      <alignment horizontal="center"/>
    </xf>
    <xf numFmtId="0" fontId="8" fillId="0" borderId="45" xfId="2" applyFont="1" applyBorder="1" applyAlignment="1">
      <alignment horizontal="center"/>
    </xf>
    <xf numFmtId="0" fontId="5" fillId="0" borderId="42" xfId="1" applyFont="1" applyBorder="1" applyAlignment="1">
      <alignment horizontal="center" wrapText="1"/>
    </xf>
    <xf numFmtId="0" fontId="5" fillId="0" borderId="43" xfId="1" applyFont="1" applyBorder="1" applyAlignment="1">
      <alignment horizontal="center" wrapText="1"/>
    </xf>
    <xf numFmtId="0" fontId="5" fillId="0" borderId="44" xfId="1" applyFont="1" applyBorder="1" applyAlignment="1">
      <alignment horizontal="center" wrapText="1"/>
    </xf>
    <xf numFmtId="166" fontId="4" fillId="0" borderId="15" xfId="1" applyNumberFormat="1" applyBorder="1" applyAlignment="1">
      <alignment horizontal="center" wrapText="1"/>
    </xf>
    <xf numFmtId="166" fontId="4" fillId="0" borderId="29" xfId="1" applyNumberFormat="1" applyBorder="1" applyAlignment="1">
      <alignment horizontal="center" wrapText="1"/>
    </xf>
    <xf numFmtId="166" fontId="4" fillId="0" borderId="15" xfId="7" applyNumberFormat="1" applyFont="1" applyBorder="1" applyAlignment="1">
      <alignment horizontal="center"/>
    </xf>
    <xf numFmtId="166" fontId="4" fillId="0" borderId="29" xfId="7" applyNumberFormat="1" applyFont="1" applyBorder="1" applyAlignment="1">
      <alignment horizontal="center"/>
    </xf>
    <xf numFmtId="0" fontId="6" fillId="2" borderId="7" xfId="1" applyFont="1" applyFill="1" applyBorder="1" applyAlignment="1">
      <alignment horizontal="center"/>
    </xf>
    <xf numFmtId="0" fontId="6" fillId="2" borderId="9" xfId="1" applyFont="1" applyFill="1" applyBorder="1" applyAlignment="1">
      <alignment horizontal="center"/>
    </xf>
    <xf numFmtId="0" fontId="5" fillId="0" borderId="38" xfId="1" applyFont="1" applyBorder="1" applyAlignment="1">
      <alignment horizontal="center"/>
    </xf>
    <xf numFmtId="0" fontId="5" fillId="0" borderId="39" xfId="1" applyFont="1" applyBorder="1" applyAlignment="1">
      <alignment horizontal="center"/>
    </xf>
    <xf numFmtId="0" fontId="5" fillId="0" borderId="45" xfId="1" applyFont="1" applyBorder="1" applyAlignment="1">
      <alignment horizontal="center"/>
    </xf>
    <xf numFmtId="0" fontId="8" fillId="0" borderId="11" xfId="2" applyFont="1" applyBorder="1" applyAlignment="1">
      <alignment horizontal="center"/>
    </xf>
    <xf numFmtId="166" fontId="4" fillId="0" borderId="17" xfId="7" applyNumberFormat="1" applyFont="1" applyBorder="1" applyAlignment="1">
      <alignment horizontal="center"/>
    </xf>
    <xf numFmtId="166" fontId="4" fillId="0" borderId="41" xfId="7" applyNumberFormat="1" applyFont="1" applyBorder="1" applyAlignment="1">
      <alignment horizontal="center"/>
    </xf>
    <xf numFmtId="0" fontId="6" fillId="2" borderId="38" xfId="1" applyFont="1" applyFill="1" applyBorder="1" applyAlignment="1">
      <alignment horizontal="center" wrapText="1"/>
    </xf>
    <xf numFmtId="0" fontId="6" fillId="2" borderId="45" xfId="1" applyFont="1" applyFill="1" applyBorder="1" applyAlignment="1">
      <alignment horizontal="center" wrapText="1"/>
    </xf>
    <xf numFmtId="166" fontId="4" fillId="0" borderId="7" xfId="7" applyNumberFormat="1" applyFont="1" applyBorder="1" applyAlignment="1">
      <alignment horizontal="center"/>
    </xf>
    <xf numFmtId="166" fontId="4" fillId="0" borderId="9" xfId="7" applyNumberFormat="1" applyFont="1" applyBorder="1" applyAlignment="1">
      <alignment horizontal="center"/>
    </xf>
    <xf numFmtId="0" fontId="5" fillId="6" borderId="35" xfId="1" applyFont="1" applyFill="1" applyBorder="1" applyAlignment="1">
      <alignment horizontal="center"/>
    </xf>
    <xf numFmtId="0" fontId="5" fillId="6" borderId="36" xfId="1" applyFont="1" applyFill="1" applyBorder="1" applyAlignment="1">
      <alignment horizontal="center"/>
    </xf>
    <xf numFmtId="0" fontId="5" fillId="6" borderId="37" xfId="1" applyFont="1" applyFill="1" applyBorder="1" applyAlignment="1">
      <alignment horizontal="center"/>
    </xf>
  </cellXfs>
  <cellStyles count="20">
    <cellStyle name="Comma" xfId="7" builtinId="3"/>
    <cellStyle name="Comma 2" xfId="9" xr:uid="{79C00675-D633-4DED-94D0-9D9748948F8B}"/>
    <cellStyle name="Currency" xfId="10" builtinId="4"/>
    <cellStyle name="Currency 2" xfId="3" xr:uid="{259A4C4C-1A48-40A7-B338-FF7821FE097B}"/>
    <cellStyle name="Normal" xfId="0" builtinId="0"/>
    <cellStyle name="Normal 10 2 2 2" xfId="11" xr:uid="{F1E6F674-3E71-4290-AD21-5F3F0662BCFE}"/>
    <cellStyle name="Normal 135" xfId="5" xr:uid="{D56F1ED8-993C-46CA-8B5C-821277F79110}"/>
    <cellStyle name="Normal 14" xfId="2" xr:uid="{64DCE539-10DF-431A-B147-46504F32C022}"/>
    <cellStyle name="Normal 2" xfId="12" xr:uid="{0CF11103-CA41-42B0-A05B-BC38EE8048FA}"/>
    <cellStyle name="Normal 2 2" xfId="13" xr:uid="{84BC7470-5C0A-4DAD-9EF2-02CCCA658155}"/>
    <cellStyle name="Normal 2 2 2" xfId="1" xr:uid="{928CA17F-D57C-402B-9434-20FA9B329E5F}"/>
    <cellStyle name="Normal 2 2 2 2" xfId="6" xr:uid="{9772965C-75B0-48F7-B32F-49D7AC486914}"/>
    <cellStyle name="Normal 2 2 3" xfId="15" xr:uid="{5A1C57B4-83B4-4B19-BDE4-CE76B27FF4ED}"/>
    <cellStyle name="Normal 2 2 3 2" xfId="19" xr:uid="{E45291BE-7BF9-4097-BAC8-14093B20B359}"/>
    <cellStyle name="Normal 2 2 4" xfId="17" xr:uid="{C0E92B4F-D2D9-4EC2-9B6A-BFA3F97D232F}"/>
    <cellStyle name="Normal 2 3" xfId="14" xr:uid="{2A8C6302-5EBD-4C3C-B2C3-EC5E3D85ECA5}"/>
    <cellStyle name="Normal 2 3 2" xfId="18" xr:uid="{E424FD1E-A977-43F9-9A65-8F9C2B89442A}"/>
    <cellStyle name="Normal 2 4" xfId="16" xr:uid="{E04FFDA2-2119-4FBC-A1CC-11BEA7563AAF}"/>
    <cellStyle name="Percent" xfId="8" builtinId="5"/>
    <cellStyle name="Percent 10" xfId="4" xr:uid="{B4BFBA0F-6069-473F-841D-98A754AFCD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iby\AppData\Local\Microsoft\Windows\Temporary%20Internet%20Files\Content.Outlook\DOYUAX25\PGE%20Table%2010%20December%202017.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brkenergy.sharepoint.com/sites/CaliforniaDockets/Shared%20Documents/General/January/1%20-21%20SOMAH%20Semi-Annual%20Expense%20Report/2026/Liberty%20Data/SOMAH%20Semi%20Annual%20Admin%20Expense%20Report%2012.2025%20DRAFT_LIB.xlsx" TargetMode="External"/><Relationship Id="rId1" Type="http://schemas.openxmlformats.org/officeDocument/2006/relationships/externalLinkPath" Target="https://brkenergy.sharepoint.com/sites/CaliforniaDockets/Shared%20Documents/General/January/1%20-21%20SOMAH%20Semi-Annual%20Expense%20Report/2026/Liberty%20Data/SOMAH%20Semi%20Annual%20Admin%20Expense%20Report%2012.2025%20DRAFT_LIB.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brkenergy.sharepoint.com/sites/CaliforniaDockets/Shared%20Documents/General/January/1%20-21%20SOMAH%20Semi-Annual%20Expense%20Report/2026/PGE%20Data/SOMAH_Semi%20Annual%20Admin%20Expense%20Report%20_PG&amp;E_Jul-Dec%202025%20DRAFT%20.xlsx" TargetMode="External"/><Relationship Id="rId1" Type="http://schemas.openxmlformats.org/officeDocument/2006/relationships/externalLinkPath" Target="https://brkenergy.sharepoint.com/sites/CaliforniaDockets/Shared%20Documents/General/January/1%20-21%20SOMAH%20Semi-Annual%20Expense%20Report/2026/PGE%20Data/SOMAH_Semi%20Annual%20Admin%20Expense%20Report%20_PG&amp;E_Jul-Dec%202025%20DRAFT%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PG&amp;E"/>
      <sheetName val="Sheet3"/>
    </sheetNames>
    <sheetDataSet>
      <sheetData sheetId="0">
        <row r="2">
          <cell r="A2">
            <v>13818</v>
          </cell>
        </row>
      </sheetData>
      <sheetData sheetId="1"/>
      <sheetData sheetId="2">
        <row r="1">
          <cell r="C1" t="str">
            <v>HEAP/LiHeap Application Assistance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r IOU (Table 1)"/>
      <sheetName val="PG&amp;E (Table 1)"/>
      <sheetName val="SCE (Table 1)"/>
      <sheetName val="SDG&amp;E (Table 1)"/>
      <sheetName val="Liberty (Table 1)"/>
      <sheetName val="PacifiCorp (Table 1)"/>
      <sheetName val="All IOUs (Table 2)"/>
      <sheetName val="Cumulative Costs (Table 3)"/>
      <sheetName val="EM&amp;V (Table 4 to 7)"/>
    </sheetNames>
    <sheetDataSet>
      <sheetData sheetId="0"/>
      <sheetData sheetId="1"/>
      <sheetData sheetId="2"/>
      <sheetData sheetId="3"/>
      <sheetData sheetId="4">
        <row r="18">
          <cell r="D18">
            <v>2232.34</v>
          </cell>
        </row>
      </sheetData>
      <sheetData sheetId="5"/>
      <sheetData sheetId="6"/>
      <sheetData sheetId="7">
        <row r="9">
          <cell r="E9">
            <v>29461.19</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r IOU (Table 1)"/>
      <sheetName val="PG&amp;E (Table 1)"/>
      <sheetName val="SCE (Table 1)"/>
      <sheetName val="SDG&amp;E (Table 1)"/>
      <sheetName val="PacifiCorp (Table 1)"/>
      <sheetName val="Liberty (Table 1)"/>
      <sheetName val="All IOUs (Table 2)"/>
      <sheetName val="Cumulative Costs (Table 3)"/>
      <sheetName val="EM&amp;V (Table 4 to 7)"/>
    </sheetNames>
    <sheetDataSet>
      <sheetData sheetId="0"/>
      <sheetData sheetId="1">
        <row r="20">
          <cell r="D20">
            <v>172283</v>
          </cell>
        </row>
      </sheetData>
      <sheetData sheetId="2"/>
      <sheetData sheetId="3"/>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person displayName="Salavitch, Mark" id="{FB396F19-EA98-4784-AD74-B31EF0275F5F}" userId="S::MUS8@pge.com::cdb16564-39b5-47f8-a746-d04174f1ff52" providerId="AD"/>
  <person displayName="Hanson, Tiffany" id="{E2281865-A3CA-47CF-9AA1-D278BD2E3A83}" userId="S::TPHB@pge.com::40d1383c-0ede-476a-b76e-c08df36bbd79" providerId="AD"/>
  <person displayName="Lerhaupt, Sarah" id="{6C0D1CC3-E2E5-4D2E-842B-C716991ACD06}" userId="S::Sarah.Lerhaupt@cpuc.ca.gov::df1d1534-6498-4922-9606-573f767d5e6d"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 dT="2023-12-08T18:12:15.24" personId="{6C0D1CC3-E2E5-4D2E-842B-C716991ACD06}" id="{BFD65DE4-E520-4CE0-8507-94420C4A72F0}">
    <text>Should Match The Previous Reprot</text>
  </threadedComment>
  <threadedComment ref="D6" dT="2023-12-08T18:12:56.00" personId="{6C0D1CC3-E2E5-4D2E-842B-C716991ACD06}" id="{912B3040-CE61-4B66-8A20-89F2535E969F}">
    <text>Value should equal Cell C25</text>
  </threadedComment>
  <threadedComment ref="C25" dT="2023-12-08T18:11:20.18" personId="{6C0D1CC3-E2E5-4D2E-842B-C716991ACD06}" id="{6512C98D-A4C7-4866-AEF8-253E46F47D6F}">
    <text>This cell has a formula and will automatically populate when the values are added</text>
  </threadedComment>
  <threadedComment ref="D25" dT="2023-12-08T18:14:58.13" personId="{6C0D1CC3-E2E5-4D2E-842B-C716991ACD06}" id="{B3E2F3A1-DC9D-407D-A246-AA50A7E734DB}">
    <text>This cell has a formula and will automatically populate when the values are added</text>
  </threadedComment>
  <threadedComment ref="C26" dT="2023-12-08T18:11:26.08" personId="{6C0D1CC3-E2E5-4D2E-842B-C716991ACD06}" id="{9924CA81-0F73-4D08-A7C8-820822B75777}">
    <text>This cell has a formula and will automatically populate when the values are added</text>
  </threadedComment>
  <threadedComment ref="D26" dT="2023-12-08T18:15:01.64" personId="{6C0D1CC3-E2E5-4D2E-842B-C716991ACD06}" id="{0267A73A-06F6-46C0-BFB3-AAA73B137F46}">
    <text>This cell has a formula and will automatically populate when the values are added</text>
  </threadedComment>
</ThreadedComments>
</file>

<file path=xl/threadedComments/threadedComment2.xml><?xml version="1.0" encoding="utf-8"?>
<ThreadedComments xmlns="http://schemas.microsoft.com/office/spreadsheetml/2018/threadedcomments" xmlns:x="http://schemas.openxmlformats.org/spreadsheetml/2006/main">
  <threadedComment ref="C6" dT="2023-12-08T18:12:56.00" personId="{6C0D1CC3-E2E5-4D2E-842B-C716991ACD06}" id="{DD299904-7740-4292-B769-F901CA8403BA}">
    <text>Value should equal Cell C25</text>
  </threadedComment>
  <threadedComment ref="D6" dT="2023-12-08T18:12:56.00" personId="{6C0D1CC3-E2E5-4D2E-842B-C716991ACD06}" id="{8DEC11DC-1C84-40EC-AEEC-DE2240E41B5C}">
    <text>Value should equal Cell C25</text>
  </threadedComment>
  <threadedComment ref="E15" dT="2024-01-13T01:26:19.95" personId="{FB396F19-EA98-4784-AD74-B31EF0275F5F}" id="{81F60B15-B98B-4121-9735-4907B6B6F4EB}">
    <text>Internal PG&amp;E Regulatory hourly charges are billed under Program Mgmt Support</text>
  </threadedComment>
  <threadedComment ref="C25" dT="2023-12-08T18:14:58.13" personId="{6C0D1CC3-E2E5-4D2E-842B-C716991ACD06}" id="{9E253245-E30D-4763-8C61-A546D4D4FD60}">
    <text>This cell has a formula and will automatically populate when the values are added</text>
  </threadedComment>
  <threadedComment ref="D25" dT="2023-12-08T18:14:58.13" personId="{6C0D1CC3-E2E5-4D2E-842B-C716991ACD06}" id="{14D2B105-D8A8-4F9D-8CD4-6019E9562BE9}">
    <text>This cell has a formula and will automatically populate when the values are added</text>
  </threadedComment>
  <threadedComment ref="C26" dT="2023-12-08T18:15:01.64" personId="{6C0D1CC3-E2E5-4D2E-842B-C716991ACD06}" id="{031E2302-8952-41BE-AC26-7339EBE304F1}">
    <text>This cell has a formula and will automatically populate when the values are added</text>
  </threadedComment>
  <threadedComment ref="D26" dT="2023-12-08T18:15:01.64" personId="{6C0D1CC3-E2E5-4D2E-842B-C716991ACD06}" id="{E8955ECA-557B-44C5-A0BD-E99AED8EECE8}">
    <text>This cell has a formula and will automatically populate when the values are added</text>
  </threadedComment>
</ThreadedComments>
</file>

<file path=xl/threadedComments/threadedComment3.xml><?xml version="1.0" encoding="utf-8"?>
<ThreadedComments xmlns="http://schemas.microsoft.com/office/spreadsheetml/2018/threadedcomments" xmlns:x="http://schemas.openxmlformats.org/spreadsheetml/2006/main">
  <threadedComment ref="C6" dT="2023-12-08T18:12:56.00" personId="{6C0D1CC3-E2E5-4D2E-842B-C716991ACD06}" id="{53068DFE-8607-433D-AFAA-57EB1EAD5C6C}">
    <text>Value should equal Cell C25</text>
  </threadedComment>
  <threadedComment ref="D6" dT="2023-12-08T18:12:56.00" personId="{6C0D1CC3-E2E5-4D2E-842B-C716991ACD06}" id="{AB483D24-0346-41C5-87CA-0E1BA0160E9E}">
    <text>Value should equal Cell C25</text>
  </threadedComment>
  <threadedComment ref="C25" dT="2023-12-08T18:14:58.13" personId="{6C0D1CC3-E2E5-4D2E-842B-C716991ACD06}" id="{F958ECDD-D7C4-4D1C-AE5A-B2BE7279BE98}">
    <text>This cell has a formula and will automatically populate when the values are added</text>
  </threadedComment>
  <threadedComment ref="D25" dT="2023-12-08T18:14:58.13" personId="{6C0D1CC3-E2E5-4D2E-842B-C716991ACD06}" id="{AD6F07CD-1B13-4415-87EC-1EF78BB28E62}">
    <text>This cell has a formula and will automatically populate when the values are added</text>
  </threadedComment>
  <threadedComment ref="C26" dT="2023-12-08T18:15:01.64" personId="{6C0D1CC3-E2E5-4D2E-842B-C716991ACD06}" id="{C9077EDE-1FC8-476C-B81D-21746C7B8A83}">
    <text>This cell has a formula and will automatically populate when the values are added</text>
  </threadedComment>
  <threadedComment ref="D26" dT="2023-12-08T18:15:01.64" personId="{6C0D1CC3-E2E5-4D2E-842B-C716991ACD06}" id="{7516C04F-74B1-4B3B-9EC7-7759005AF372}">
    <text>This cell has a formula and will automatically populate when the values are added</text>
  </threadedComment>
</ThreadedComments>
</file>

<file path=xl/threadedComments/threadedComment4.xml><?xml version="1.0" encoding="utf-8"?>
<ThreadedComments xmlns="http://schemas.microsoft.com/office/spreadsheetml/2018/threadedcomments" xmlns:x="http://schemas.openxmlformats.org/spreadsheetml/2006/main">
  <threadedComment ref="C6" dT="2023-12-08T18:12:56.00" personId="{6C0D1CC3-E2E5-4D2E-842B-C716991ACD06}" id="{6C661C3F-3267-4E1F-B30F-9869BB6A190E}">
    <text>Value should equal Cell C25</text>
  </threadedComment>
  <threadedComment ref="D6" dT="2023-12-08T18:12:56.00" personId="{6C0D1CC3-E2E5-4D2E-842B-C716991ACD06}" id="{1C8A849B-07BB-4278-BFB2-9725E9D2E8C3}">
    <text>Value should equal Cell C25</text>
  </threadedComment>
  <threadedComment ref="C25" dT="2023-12-08T18:14:58.13" personId="{6C0D1CC3-E2E5-4D2E-842B-C716991ACD06}" id="{10FFA375-A703-4B91-8ACB-551BCBA8607A}">
    <text>This cell has a formula and will automatically populate when the values are added</text>
  </threadedComment>
  <threadedComment ref="D25" dT="2023-12-08T18:14:58.13" personId="{6C0D1CC3-E2E5-4D2E-842B-C716991ACD06}" id="{43AC333D-3263-4FB2-BF99-1F4A96A7F3B4}">
    <text>This cell has a formula and will automatically populate when the values are added</text>
  </threadedComment>
  <threadedComment ref="C26" dT="2023-12-08T18:15:01.64" personId="{6C0D1CC3-E2E5-4D2E-842B-C716991ACD06}" id="{ED7A989C-A42D-45E9-BCAA-CE766EFDB3FF}">
    <text>This cell has a formula and will automatically populate when the values are added</text>
  </threadedComment>
  <threadedComment ref="D26" dT="2023-12-08T18:15:01.64" personId="{6C0D1CC3-E2E5-4D2E-842B-C716991ACD06}" id="{D8D265BC-50CA-438B-9D10-F5C18D2C9997}">
    <text>This cell has a formula and will automatically populate when the values are added</text>
  </threadedComment>
</ThreadedComments>
</file>

<file path=xl/threadedComments/threadedComment5.xml><?xml version="1.0" encoding="utf-8"?>
<ThreadedComments xmlns="http://schemas.microsoft.com/office/spreadsheetml/2018/threadedcomments" xmlns:x="http://schemas.openxmlformats.org/spreadsheetml/2006/main">
  <threadedComment ref="C6" dT="2023-12-08T18:12:56.00" personId="{6C0D1CC3-E2E5-4D2E-842B-C716991ACD06}" id="{8E640DDE-5494-48E3-AA2C-01EA1A1CD031}">
    <text>Value should equal Cell C25</text>
  </threadedComment>
  <threadedComment ref="D6" dT="2023-12-08T18:14:58.13" personId="{6C0D1CC3-E2E5-4D2E-842B-C716991ACD06}" id="{B6E23A4E-D999-4936-A5D3-8306503107BB}">
    <text>This cell has a formula and will automatically populate when the values are added</text>
  </threadedComment>
  <threadedComment ref="C25" dT="2023-12-08T18:14:58.13" personId="{6C0D1CC3-E2E5-4D2E-842B-C716991ACD06}" id="{B36453C6-A098-4C6F-BE65-04674D683668}">
    <text>This cell has a formula and will automatically populate when the values are added</text>
  </threadedComment>
  <threadedComment ref="D25" dT="2023-12-08T18:14:58.13" personId="{6C0D1CC3-E2E5-4D2E-842B-C716991ACD06}" id="{8D1673E5-7ACB-43D0-93D1-D217A704FFE9}">
    <text>This cell has a formula and will automatically populate when the values are added</text>
  </threadedComment>
  <threadedComment ref="C26" dT="2023-12-08T18:15:01.64" personId="{6C0D1CC3-E2E5-4D2E-842B-C716991ACD06}" id="{56ED182C-BB69-4D77-A104-22918D440156}">
    <text>This cell has a formula and will automatically populate when the values are added</text>
  </threadedComment>
  <threadedComment ref="D26" dT="2023-12-08T18:15:01.64" personId="{6C0D1CC3-E2E5-4D2E-842B-C716991ACD06}" id="{C15DE963-C2E3-4D8D-881D-4E8AD0B2C17D}">
    <text>This cell has a formula and will automatically populate when the values are added</text>
  </threadedComment>
</ThreadedComments>
</file>

<file path=xl/threadedComments/threadedComment6.xml><?xml version="1.0" encoding="utf-8"?>
<ThreadedComments xmlns="http://schemas.microsoft.com/office/spreadsheetml/2018/threadedcomments" xmlns:x="http://schemas.openxmlformats.org/spreadsheetml/2006/main">
  <threadedComment ref="C6" dT="2023-12-08T18:12:15.24" personId="{6C0D1CC3-E2E5-4D2E-842B-C716991ACD06}" id="{9F55C5F7-A8E0-4510-94D3-D06A54571DFF}">
    <text>Should Match The Previous Reprot</text>
  </threadedComment>
  <threadedComment ref="D6" dT="2023-12-08T18:12:56.00" personId="{6C0D1CC3-E2E5-4D2E-842B-C716991ACD06}" id="{F79B7698-D197-4C0E-81E2-06FC891FCD9A}">
    <text>Value should equal Cell C25</text>
  </threadedComment>
  <threadedComment ref="C25" dT="2023-12-08T18:11:20.18" personId="{6C0D1CC3-E2E5-4D2E-842B-C716991ACD06}" id="{ADC1FADB-FD88-410A-8B43-35E8A1989DF1}">
    <text>This cell has a formula and will automatically populate when the values are added</text>
  </threadedComment>
  <threadedComment ref="D25" dT="2023-12-08T18:14:58.13" personId="{6C0D1CC3-E2E5-4D2E-842B-C716991ACD06}" id="{A9477E7B-A412-4E87-B940-E1EAA9D88D37}">
    <text>This cell has a formula and will automatically populate when the values are added</text>
  </threadedComment>
  <threadedComment ref="C26" dT="2023-12-08T18:11:26.08" personId="{6C0D1CC3-E2E5-4D2E-842B-C716991ACD06}" id="{7990E6F0-F7D6-401E-867A-06151024BDFB}">
    <text>This cell has a formula and will automatically populate when the values are added</text>
  </threadedComment>
  <threadedComment ref="D26" dT="2023-12-08T18:15:01.64" personId="{6C0D1CC3-E2E5-4D2E-842B-C716991ACD06}" id="{94E50324-3A57-452F-A045-96791219EDCE}">
    <text>This cell has a formula and will automatically populate when the values are added</text>
  </threadedComment>
</ThreadedComments>
</file>

<file path=xl/threadedComments/threadedComment7.xml><?xml version="1.0" encoding="utf-8"?>
<ThreadedComments xmlns="http://schemas.microsoft.com/office/spreadsheetml/2018/threadedcomments" xmlns:x="http://schemas.openxmlformats.org/spreadsheetml/2006/main">
  <threadedComment ref="B25" dT="2023-12-08T18:14:58.13" personId="{6C0D1CC3-E2E5-4D2E-842B-C716991ACD06}" id="{6BE756D7-72F4-42D8-B128-D6C6447AFDA6}">
    <text>This cell has a formula and will automatically populate when the values are added</text>
  </threadedComment>
</ThreadedComments>
</file>

<file path=xl/threadedComments/threadedComment8.xml><?xml version="1.0" encoding="utf-8"?>
<ThreadedComments xmlns="http://schemas.microsoft.com/office/spreadsheetml/2018/threadedcomments" xmlns:x="http://schemas.openxmlformats.org/spreadsheetml/2006/main">
  <threadedComment ref="B3" dT="2023-12-08T21:30:11.31" personId="{6C0D1CC3-E2E5-4D2E-842B-C716991ACD06}" id="{E5301BE0-5E07-4E09-9330-67039D893367}">
    <text>This is a joint table</text>
  </threadedComment>
  <threadedComment ref="D7" dT="2023-11-03T18:48:22.20" personId="{E2281865-A3CA-47CF-9AA1-D278BD2E3A83}" id="{E8FB5B72-55F6-4894-944C-482C36226550}">
    <text>EM&amp;V expenditures from past 6 months</text>
  </threadedComment>
  <threadedComment ref="E7" dT="2023-11-03T18:48:22.20" personId="{E2281865-A3CA-47CF-9AA1-D278BD2E3A83}" id="{D505D0EF-3FEA-4BA2-9050-E9465D6DB255}">
    <text>EM&amp;V funds received from co-fund from past 6 months (SDG&amp;E only)</text>
  </threadedComment>
  <threadedComment ref="I7" dT="2023-11-28T00:04:54.33" personId="{6C0D1CC3-E2E5-4D2E-842B-C716991ACD06}" id="{1ED039BC-7F75-49FC-BDDA-89A7A5566AA4}">
    <text>Only completed by SDG&amp;E</text>
  </threadedComment>
  <threadedComment ref="J7" dT="2023-11-27T23:57:24.96" personId="{6C0D1CC3-E2E5-4D2E-842B-C716991ACD06}" id="{F0E57D61-C187-40E8-B441-4C3AD0909270}">
    <text>This column will auto populate using data from Table 4 and Table 7</text>
  </threadedComment>
  <threadedComment ref="C8" dT="2023-12-08T21:31:51.68" personId="{6C0D1CC3-E2E5-4D2E-842B-C716991ACD06}" id="{C5CDEDD0-02B6-4FB1-9597-1AC13D45FF47}">
    <text xml:space="preserve">Sample data showing a scenario where $1000 was spent on EMV during the reporting period, and $500 of that $1000 was sent from PG&amp;E to SDG&amp;E. </text>
  </threadedComment>
  <threadedComment ref="C8" dT="2023-12-08T21:32:16.90" personId="{6C0D1CC3-E2E5-4D2E-842B-C716991ACD06}" id="{EE1D13DB-3125-4AA2-A0FE-531B2A4DF32D}" parentId="{C5CDEDD0-02B6-4FB1-9597-1AC13D45FF47}">
    <text xml:space="preserve">All Blue Text here is sample data </text>
  </threadedComment>
  <threadedComment ref="J8" dT="2023-12-08T21:30:02.71" personId="{6C0D1CC3-E2E5-4D2E-842B-C716991ACD06}" id="{6B2C5ADE-BA92-4533-83FC-1DFA4337DB60}">
    <text>These cells have formulas and will populate automatically</text>
  </threadedComment>
  <threadedComment ref="G23" dT="2023-11-27T23:50:48.99" personId="{6C0D1CC3-E2E5-4D2E-842B-C716991ACD06}" id="{7DD9BB34-7F5A-4645-966D-90E19E1ED0A2}">
    <text xml:space="preserve">IOUs will add to this table as needed </text>
  </threadedComment>
  <threadedComment ref="C57" dT="2024-01-10T20:05:08.69" personId="{6C0D1CC3-E2E5-4D2E-842B-C716991ACD06}" id="{C383256F-C165-44C8-82B9-105346AF2A2A}">
    <text>Update Funding Agreement As Correct</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6.xml"/><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bin"/><Relationship Id="rId4" Type="http://schemas.microsoft.com/office/2017/10/relationships/threadedComment" Target="../threadedComments/threadedComment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4.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6E4F5-2545-44AE-86F1-259A9045ADD8}">
  <sheetPr>
    <pageSetUpPr fitToPage="1"/>
  </sheetPr>
  <dimension ref="B1:M59"/>
  <sheetViews>
    <sheetView zoomScale="80" zoomScaleNormal="80" workbookViewId="0">
      <selection activeCell="D26" sqref="D26"/>
    </sheetView>
  </sheetViews>
  <sheetFormatPr defaultRowHeight="12.75" x14ac:dyDescent="0.2"/>
  <cols>
    <col min="1" max="1" width="4.140625" customWidth="1"/>
    <col min="2" max="2" width="79.42578125" style="8" customWidth="1"/>
    <col min="3" max="4" width="31.5703125" customWidth="1"/>
    <col min="5" max="5" width="27.85546875" customWidth="1"/>
    <col min="6" max="6" width="15" customWidth="1"/>
    <col min="7" max="12" width="9.42578125" customWidth="1"/>
  </cols>
  <sheetData>
    <row r="1" spans="2:11" ht="18" x14ac:dyDescent="0.25">
      <c r="B1" s="322" t="s">
        <v>0</v>
      </c>
      <c r="C1" s="323"/>
      <c r="D1" s="323"/>
      <c r="E1" s="324"/>
    </row>
    <row r="2" spans="2:11" ht="18" x14ac:dyDescent="0.25">
      <c r="B2" s="325" t="s">
        <v>1</v>
      </c>
      <c r="C2" s="326"/>
      <c r="D2" s="327"/>
      <c r="E2" s="328"/>
    </row>
    <row r="3" spans="2:11" ht="18.75" thickBot="1" x14ac:dyDescent="0.3">
      <c r="B3" s="329" t="s">
        <v>2</v>
      </c>
      <c r="C3" s="330"/>
      <c r="D3" s="330"/>
      <c r="E3" s="331"/>
    </row>
    <row r="4" spans="2:11" ht="37.35" customHeight="1" x14ac:dyDescent="0.2">
      <c r="B4" s="10"/>
      <c r="C4" s="11" t="s">
        <v>3</v>
      </c>
      <c r="D4" s="11" t="s">
        <v>4</v>
      </c>
      <c r="E4" s="11" t="s">
        <v>5</v>
      </c>
      <c r="F4" s="12"/>
      <c r="G4" s="12"/>
      <c r="H4" s="12"/>
      <c r="I4" s="12"/>
      <c r="J4" s="12"/>
      <c r="K4" s="12"/>
    </row>
    <row r="5" spans="2:11" ht="26.85" customHeight="1" thickBot="1" x14ac:dyDescent="0.3">
      <c r="B5" s="13" t="s">
        <v>6</v>
      </c>
      <c r="C5" s="14"/>
      <c r="D5" s="15"/>
      <c r="E5" s="14"/>
      <c r="F5" s="12"/>
      <c r="G5" s="12"/>
      <c r="H5" s="12"/>
      <c r="I5" s="12"/>
      <c r="J5" s="12"/>
      <c r="K5" s="12"/>
    </row>
    <row r="6" spans="2:11" ht="37.35" customHeight="1" x14ac:dyDescent="0.25">
      <c r="B6" s="16" t="s">
        <v>7</v>
      </c>
      <c r="C6" s="17"/>
      <c r="D6" s="18">
        <f>C25</f>
        <v>0</v>
      </c>
      <c r="E6" s="19"/>
      <c r="F6" s="12"/>
      <c r="G6" s="12"/>
      <c r="H6" s="12"/>
      <c r="I6" s="12"/>
      <c r="J6" s="12"/>
      <c r="K6" s="12"/>
    </row>
    <row r="7" spans="2:11" ht="37.35" customHeight="1" x14ac:dyDescent="0.25">
      <c r="B7" s="20" t="s">
        <v>8</v>
      </c>
      <c r="C7" s="21"/>
      <c r="D7" s="22">
        <f>C26</f>
        <v>0</v>
      </c>
      <c r="E7" s="23"/>
      <c r="F7" s="12"/>
      <c r="G7" s="12"/>
      <c r="H7" s="12"/>
      <c r="I7" s="12"/>
      <c r="J7" s="12"/>
      <c r="K7" s="12"/>
    </row>
    <row r="8" spans="2:11" ht="26.85" customHeight="1" thickBot="1" x14ac:dyDescent="0.3">
      <c r="B8" s="24" t="s">
        <v>9</v>
      </c>
      <c r="C8" s="25"/>
      <c r="D8" s="26"/>
      <c r="E8" s="14"/>
      <c r="F8" s="12"/>
      <c r="G8" s="12"/>
      <c r="H8" s="12"/>
      <c r="I8" s="12"/>
      <c r="J8" s="12"/>
      <c r="K8" s="12"/>
    </row>
    <row r="9" spans="2:11" ht="37.35" customHeight="1" x14ac:dyDescent="0.25">
      <c r="B9" s="27" t="s">
        <v>10</v>
      </c>
      <c r="C9" s="28"/>
      <c r="D9" s="29"/>
      <c r="E9" s="64"/>
      <c r="F9" s="12"/>
      <c r="G9" s="12"/>
      <c r="H9" s="12"/>
      <c r="I9" s="12"/>
      <c r="J9" s="12"/>
      <c r="K9" s="12"/>
    </row>
    <row r="10" spans="2:11" ht="37.35" customHeight="1" x14ac:dyDescent="0.25">
      <c r="B10" s="66" t="s">
        <v>11</v>
      </c>
      <c r="C10" s="17"/>
      <c r="D10" s="18"/>
      <c r="E10" s="64"/>
      <c r="F10" s="12"/>
      <c r="G10" s="12"/>
      <c r="H10" s="12"/>
      <c r="I10" s="12"/>
      <c r="J10" s="12"/>
      <c r="K10" s="12"/>
    </row>
    <row r="11" spans="2:11" ht="37.35" customHeight="1" x14ac:dyDescent="0.25">
      <c r="B11" s="30" t="s">
        <v>12</v>
      </c>
      <c r="C11" s="21"/>
      <c r="D11" s="22"/>
      <c r="E11" s="23"/>
      <c r="F11" s="12"/>
      <c r="G11" s="12"/>
      <c r="H11" s="12"/>
      <c r="I11" s="12"/>
      <c r="J11" s="12"/>
      <c r="K11" s="12"/>
    </row>
    <row r="12" spans="2:11" ht="37.35" customHeight="1" thickBot="1" x14ac:dyDescent="0.3">
      <c r="B12" s="31" t="s">
        <v>13</v>
      </c>
      <c r="C12" s="32"/>
      <c r="D12" s="33"/>
      <c r="E12" s="14"/>
      <c r="F12" s="12"/>
      <c r="G12" s="12"/>
      <c r="H12" s="12"/>
      <c r="I12" s="12"/>
      <c r="J12" s="12"/>
      <c r="K12" s="12"/>
    </row>
    <row r="13" spans="2:11" ht="37.35" customHeight="1" x14ac:dyDescent="0.25">
      <c r="B13" s="34" t="s">
        <v>14</v>
      </c>
      <c r="C13" s="17">
        <f>SUM(C9,C11,C12)</f>
        <v>0</v>
      </c>
      <c r="D13" s="18">
        <f>SUM(D9,D11,D12)</f>
        <v>0</v>
      </c>
      <c r="E13" s="19"/>
      <c r="F13" s="12"/>
      <c r="G13" s="12"/>
      <c r="H13" s="12"/>
      <c r="I13" s="12"/>
      <c r="J13" s="12"/>
      <c r="K13" s="12"/>
    </row>
    <row r="14" spans="2:11" ht="26.85" customHeight="1" thickBot="1" x14ac:dyDescent="0.3">
      <c r="B14" s="13" t="s">
        <v>15</v>
      </c>
      <c r="C14" s="14"/>
      <c r="D14" s="15"/>
      <c r="E14" s="14"/>
      <c r="F14" s="12"/>
      <c r="G14" s="12"/>
      <c r="H14" s="12"/>
      <c r="I14" s="12"/>
      <c r="J14" s="12"/>
      <c r="K14" s="12"/>
    </row>
    <row r="15" spans="2:11" ht="37.35" customHeight="1" x14ac:dyDescent="0.25">
      <c r="B15" s="16" t="s">
        <v>16</v>
      </c>
      <c r="C15" s="35"/>
      <c r="D15" s="36"/>
      <c r="E15" s="64"/>
      <c r="F15" s="12"/>
      <c r="G15" s="12"/>
      <c r="H15" s="12"/>
      <c r="I15" s="12"/>
      <c r="J15" s="12"/>
      <c r="K15" s="12"/>
    </row>
    <row r="16" spans="2:11" ht="37.35" customHeight="1" x14ac:dyDescent="0.25">
      <c r="B16" s="30" t="s">
        <v>17</v>
      </c>
      <c r="C16" s="37"/>
      <c r="D16" s="38"/>
      <c r="E16" s="64"/>
      <c r="F16" s="12"/>
      <c r="G16" s="12"/>
      <c r="H16" s="12"/>
      <c r="I16" s="12"/>
      <c r="J16" s="12"/>
      <c r="K16" s="12"/>
    </row>
    <row r="17" spans="2:13" ht="37.35" customHeight="1" thickBot="1" x14ac:dyDescent="0.25">
      <c r="B17" s="31" t="s">
        <v>18</v>
      </c>
      <c r="C17" s="39"/>
      <c r="D17" s="40"/>
      <c r="E17" s="126"/>
      <c r="F17" s="12"/>
      <c r="G17" s="12"/>
      <c r="H17" s="12"/>
      <c r="I17" s="12"/>
      <c r="J17" s="12"/>
      <c r="K17" s="12"/>
    </row>
    <row r="18" spans="2:13" ht="37.35" customHeight="1" x14ac:dyDescent="0.25">
      <c r="B18" s="41" t="s">
        <v>19</v>
      </c>
      <c r="C18" s="42">
        <f>SUM(C15,C16,C17)</f>
        <v>0</v>
      </c>
      <c r="D18" s="36">
        <f>SUM(D15,D16,D17)</f>
        <v>0</v>
      </c>
      <c r="E18" s="64"/>
      <c r="F18" s="12"/>
      <c r="G18" s="12"/>
      <c r="H18" s="12"/>
      <c r="I18" s="12"/>
      <c r="J18" s="12"/>
      <c r="K18" s="12"/>
    </row>
    <row r="19" spans="2:13" ht="26.85" customHeight="1" thickBot="1" x14ac:dyDescent="0.3">
      <c r="B19" s="13" t="s">
        <v>20</v>
      </c>
      <c r="C19" s="14"/>
      <c r="D19" s="15"/>
      <c r="E19" s="15"/>
      <c r="F19" s="12"/>
      <c r="G19" s="12"/>
      <c r="H19" s="12"/>
      <c r="I19" s="12"/>
      <c r="J19" s="12"/>
      <c r="K19" s="12"/>
    </row>
    <row r="20" spans="2:13" ht="37.35" customHeight="1" x14ac:dyDescent="0.2">
      <c r="B20" s="43" t="s">
        <v>21</v>
      </c>
      <c r="C20" s="35"/>
      <c r="D20" s="35"/>
      <c r="E20" s="44"/>
      <c r="F20" s="12"/>
      <c r="G20" s="200"/>
      <c r="H20" s="200"/>
      <c r="I20" s="200"/>
      <c r="J20" s="200"/>
      <c r="K20" s="200"/>
    </row>
    <row r="21" spans="2:13" ht="26.85" customHeight="1" thickBot="1" x14ac:dyDescent="0.25">
      <c r="B21" s="45" t="s">
        <v>22</v>
      </c>
      <c r="C21" s="25"/>
      <c r="D21" s="25"/>
      <c r="E21" s="25"/>
      <c r="F21" s="12"/>
      <c r="G21" s="12"/>
      <c r="H21" s="12"/>
      <c r="I21" s="12"/>
      <c r="J21" s="12"/>
      <c r="K21" s="12"/>
    </row>
    <row r="22" spans="2:13" ht="37.35" customHeight="1" x14ac:dyDescent="0.2">
      <c r="B22" s="43" t="s">
        <v>23</v>
      </c>
      <c r="C22" s="46"/>
      <c r="D22" s="46"/>
      <c r="E22" s="47"/>
      <c r="F22" s="12"/>
      <c r="G22" s="12"/>
      <c r="H22" s="12"/>
      <c r="I22" s="12"/>
      <c r="J22" s="12"/>
      <c r="K22" s="12"/>
    </row>
    <row r="23" spans="2:13" ht="37.35" customHeight="1" x14ac:dyDescent="0.2">
      <c r="B23" s="48" t="s">
        <v>24</v>
      </c>
      <c r="C23" s="49"/>
      <c r="D23" s="49"/>
      <c r="E23" s="50"/>
      <c r="F23" s="12"/>
      <c r="G23" s="12"/>
      <c r="H23" s="12"/>
      <c r="I23" s="12"/>
      <c r="J23" s="12"/>
      <c r="K23" s="12"/>
    </row>
    <row r="24" spans="2:13" ht="26.85" customHeight="1" thickBot="1" x14ac:dyDescent="0.3">
      <c r="B24" s="13" t="s">
        <v>25</v>
      </c>
      <c r="C24" s="51"/>
      <c r="D24" s="51"/>
      <c r="E24" s="51"/>
      <c r="F24" s="12"/>
      <c r="G24" s="12"/>
      <c r="H24" s="12"/>
      <c r="I24" s="12"/>
      <c r="J24" s="12"/>
      <c r="K24" s="12"/>
    </row>
    <row r="25" spans="2:13" ht="37.35" customHeight="1" x14ac:dyDescent="0.25">
      <c r="B25" s="52" t="s">
        <v>26</v>
      </c>
      <c r="C25" s="124">
        <f>C6+C13-SUM(C18+C20+C22+C23)</f>
        <v>0</v>
      </c>
      <c r="D25" s="124">
        <f>D6+D13-SUM(D18+D20+D22+D23)</f>
        <v>0</v>
      </c>
      <c r="E25" s="53"/>
      <c r="F25" s="12"/>
      <c r="G25" s="12"/>
      <c r="H25" s="12"/>
      <c r="I25" s="12"/>
      <c r="J25" s="12"/>
      <c r="K25" s="12"/>
    </row>
    <row r="26" spans="2:13" ht="37.35" customHeight="1" thickBot="1" x14ac:dyDescent="0.3">
      <c r="B26" s="54" t="s">
        <v>27</v>
      </c>
      <c r="C26" s="125">
        <f>C7-C20</f>
        <v>0</v>
      </c>
      <c r="D26" s="125">
        <f>D7-D20</f>
        <v>0</v>
      </c>
      <c r="E26" s="55"/>
      <c r="F26" s="12"/>
      <c r="G26" s="12"/>
      <c r="H26" s="12"/>
      <c r="I26" s="12"/>
      <c r="J26" s="12"/>
      <c r="K26" s="12"/>
    </row>
    <row r="27" spans="2:13" ht="30.75" customHeight="1" thickBot="1" x14ac:dyDescent="0.3">
      <c r="B27" s="56"/>
      <c r="C27" s="57"/>
      <c r="D27" s="57"/>
      <c r="E27" s="58"/>
      <c r="F27" s="12"/>
      <c r="G27" s="12"/>
      <c r="H27" s="12"/>
      <c r="I27" s="12"/>
      <c r="J27" s="12"/>
      <c r="K27" s="12"/>
    </row>
    <row r="28" spans="2:13" s="9" customFormat="1" ht="49.5" customHeight="1" thickBot="1" x14ac:dyDescent="0.3">
      <c r="B28" s="333" t="s">
        <v>28</v>
      </c>
      <c r="C28" s="334"/>
      <c r="D28" s="334"/>
      <c r="E28" s="334"/>
      <c r="F28" s="59" t="s">
        <v>29</v>
      </c>
      <c r="G28" s="12"/>
      <c r="H28" s="12"/>
      <c r="I28" s="12"/>
      <c r="J28" s="12"/>
      <c r="K28" s="12"/>
    </row>
    <row r="29" spans="2:13" s="9" customFormat="1" ht="48.6" customHeight="1" x14ac:dyDescent="0.2">
      <c r="B29" s="332" t="s">
        <v>30</v>
      </c>
      <c r="C29" s="332"/>
      <c r="D29" s="332"/>
      <c r="E29" s="332"/>
      <c r="F29" s="60"/>
      <c r="G29" s="12"/>
      <c r="H29" s="12"/>
      <c r="I29" s="12"/>
      <c r="J29" s="12"/>
      <c r="K29" s="12"/>
    </row>
    <row r="30" spans="2:13" s="9" customFormat="1" ht="56.1" customHeight="1" x14ac:dyDescent="0.2">
      <c r="B30" s="315" t="s">
        <v>31</v>
      </c>
      <c r="C30" s="315"/>
      <c r="D30" s="315"/>
      <c r="E30" s="315"/>
      <c r="F30" s="61"/>
      <c r="G30" s="12"/>
      <c r="H30" s="12"/>
      <c r="I30" s="12"/>
      <c r="J30" s="65"/>
      <c r="K30" s="65"/>
      <c r="L30" s="65"/>
      <c r="M30" s="65"/>
    </row>
    <row r="31" spans="2:13" s="9" customFormat="1" ht="48.6" customHeight="1" x14ac:dyDescent="0.2">
      <c r="B31" s="314" t="s">
        <v>32</v>
      </c>
      <c r="C31" s="314"/>
      <c r="D31" s="314"/>
      <c r="E31" s="314"/>
      <c r="F31" s="62" t="s">
        <v>33</v>
      </c>
      <c r="G31" s="12"/>
      <c r="H31" s="12"/>
      <c r="I31" s="12"/>
      <c r="J31" s="12"/>
      <c r="K31" s="12"/>
    </row>
    <row r="32" spans="2:13" s="9" customFormat="1" ht="90.75" customHeight="1" x14ac:dyDescent="0.2">
      <c r="B32" s="314" t="s">
        <v>34</v>
      </c>
      <c r="C32" s="314"/>
      <c r="D32" s="314"/>
      <c r="E32" s="314"/>
      <c r="F32" s="62" t="s">
        <v>33</v>
      </c>
      <c r="G32" s="12"/>
      <c r="H32" s="12"/>
      <c r="I32" s="12"/>
      <c r="J32" s="12"/>
      <c r="K32" s="12"/>
    </row>
    <row r="33" spans="2:11" s="9" customFormat="1" ht="48.6" customHeight="1" x14ac:dyDescent="0.2">
      <c r="B33" s="314" t="s">
        <v>35</v>
      </c>
      <c r="C33" s="314"/>
      <c r="D33" s="314"/>
      <c r="E33" s="314"/>
      <c r="F33" s="61"/>
      <c r="G33" s="12"/>
      <c r="H33" s="12"/>
      <c r="I33" s="12"/>
      <c r="J33" s="12"/>
      <c r="K33" s="12"/>
    </row>
    <row r="34" spans="2:11" s="9" customFormat="1" ht="77.099999999999994" customHeight="1" x14ac:dyDescent="0.2">
      <c r="B34" s="313" t="s">
        <v>36</v>
      </c>
      <c r="C34" s="313"/>
      <c r="D34" s="313"/>
      <c r="E34" s="313"/>
      <c r="F34" s="62" t="s">
        <v>33</v>
      </c>
      <c r="G34" s="12"/>
      <c r="H34" s="12"/>
      <c r="I34" s="12"/>
      <c r="J34" s="12"/>
      <c r="K34" s="12"/>
    </row>
    <row r="35" spans="2:11" s="9" customFormat="1" ht="48.6" customHeight="1" x14ac:dyDescent="0.2">
      <c r="B35" s="314" t="s">
        <v>37</v>
      </c>
      <c r="C35" s="314"/>
      <c r="D35" s="314"/>
      <c r="E35" s="314"/>
      <c r="F35" s="61"/>
      <c r="G35" s="12"/>
      <c r="H35" s="12"/>
      <c r="I35" s="12"/>
      <c r="J35" s="12"/>
      <c r="K35" s="12"/>
    </row>
    <row r="36" spans="2:11" s="9" customFormat="1" ht="48.6" customHeight="1" x14ac:dyDescent="0.2">
      <c r="B36" s="314" t="s">
        <v>38</v>
      </c>
      <c r="C36" s="314"/>
      <c r="D36" s="314"/>
      <c r="E36" s="314"/>
      <c r="F36" s="61"/>
      <c r="G36" s="12"/>
      <c r="H36" s="12"/>
      <c r="I36" s="12"/>
      <c r="J36" s="12"/>
      <c r="K36" s="12"/>
    </row>
    <row r="37" spans="2:11" s="9" customFormat="1" ht="48.6" customHeight="1" x14ac:dyDescent="0.2">
      <c r="B37" s="314" t="s">
        <v>39</v>
      </c>
      <c r="C37" s="314"/>
      <c r="D37" s="314"/>
      <c r="E37" s="314"/>
      <c r="F37" s="61"/>
      <c r="G37" s="12"/>
      <c r="H37" s="12"/>
      <c r="I37" s="12"/>
      <c r="J37" s="12"/>
      <c r="K37" s="12"/>
    </row>
    <row r="38" spans="2:11" s="9" customFormat="1" ht="48.6" customHeight="1" x14ac:dyDescent="0.2">
      <c r="B38" s="315" t="s">
        <v>40</v>
      </c>
      <c r="C38" s="315"/>
      <c r="D38" s="315"/>
      <c r="E38" s="315"/>
      <c r="F38" s="62" t="s">
        <v>33</v>
      </c>
      <c r="G38" s="12"/>
      <c r="H38" s="12"/>
      <c r="I38" s="12"/>
      <c r="J38" s="12"/>
      <c r="K38" s="12"/>
    </row>
    <row r="39" spans="2:11" s="9" customFormat="1" ht="48.6" customHeight="1" x14ac:dyDescent="0.2">
      <c r="B39" s="313" t="s">
        <v>41</v>
      </c>
      <c r="C39" s="313"/>
      <c r="D39" s="313"/>
      <c r="E39" s="313"/>
      <c r="F39" s="62"/>
      <c r="G39" s="12"/>
      <c r="H39" s="12"/>
      <c r="I39" s="12"/>
      <c r="J39" s="12"/>
      <c r="K39" s="12"/>
    </row>
    <row r="40" spans="2:11" s="9" customFormat="1" ht="48.6" customHeight="1" x14ac:dyDescent="0.2">
      <c r="B40" s="313" t="s">
        <v>42</v>
      </c>
      <c r="C40" s="313"/>
      <c r="D40" s="313"/>
      <c r="E40" s="313"/>
      <c r="F40" s="62"/>
      <c r="G40" s="12"/>
      <c r="H40" s="12"/>
      <c r="I40" s="12"/>
      <c r="J40" s="12"/>
      <c r="K40" s="12"/>
    </row>
    <row r="41" spans="2:11" s="9" customFormat="1" ht="48.6" customHeight="1" x14ac:dyDescent="0.2">
      <c r="B41" s="313" t="s">
        <v>43</v>
      </c>
      <c r="C41" s="313"/>
      <c r="D41" s="313"/>
      <c r="E41" s="313"/>
      <c r="F41" s="62" t="s">
        <v>33</v>
      </c>
      <c r="G41" s="12"/>
      <c r="H41" s="12"/>
      <c r="I41" s="12"/>
      <c r="J41" s="12"/>
      <c r="K41" s="12"/>
    </row>
    <row r="42" spans="2:11" s="9" customFormat="1" ht="48.6" customHeight="1" x14ac:dyDescent="0.2">
      <c r="B42" s="313" t="s">
        <v>44</v>
      </c>
      <c r="C42" s="313"/>
      <c r="D42" s="313"/>
      <c r="E42" s="313"/>
      <c r="F42" s="62" t="s">
        <v>33</v>
      </c>
      <c r="G42" s="12"/>
      <c r="H42" s="12"/>
      <c r="I42" s="12"/>
      <c r="J42" s="12"/>
      <c r="K42" s="12"/>
    </row>
    <row r="43" spans="2:11" s="9" customFormat="1" ht="41.1" customHeight="1" thickBot="1" x14ac:dyDescent="0.25">
      <c r="B43" s="63"/>
      <c r="C43" s="12"/>
      <c r="D43" s="12"/>
      <c r="E43" s="12"/>
      <c r="F43" s="12"/>
      <c r="G43" s="12"/>
      <c r="H43" s="12"/>
      <c r="I43" s="12"/>
      <c r="J43" s="12"/>
      <c r="K43" s="12"/>
    </row>
    <row r="44" spans="2:11" s="9" customFormat="1" ht="26.85" customHeight="1" thickBot="1" x14ac:dyDescent="0.25">
      <c r="B44" s="316" t="s">
        <v>45</v>
      </c>
      <c r="C44" s="317"/>
      <c r="D44" s="317"/>
      <c r="E44" s="318"/>
      <c r="F44" s="12"/>
      <c r="G44" s="312"/>
      <c r="H44" s="312"/>
      <c r="I44" s="312"/>
      <c r="J44" s="12"/>
      <c r="K44" s="12"/>
    </row>
    <row r="45" spans="2:11" s="9" customFormat="1" ht="26.85" customHeight="1" x14ac:dyDescent="0.2">
      <c r="B45" s="319" t="s">
        <v>46</v>
      </c>
      <c r="C45" s="320"/>
      <c r="D45" s="320"/>
      <c r="E45" s="321"/>
      <c r="F45" s="12"/>
      <c r="G45" s="12"/>
      <c r="H45" s="12"/>
      <c r="I45" s="12"/>
      <c r="J45" s="12"/>
      <c r="K45" s="12"/>
    </row>
    <row r="46" spans="2:11" s="9" customFormat="1" ht="60" customHeight="1" x14ac:dyDescent="0.2">
      <c r="B46" s="306"/>
      <c r="C46" s="307"/>
      <c r="D46" s="307"/>
      <c r="E46" s="308"/>
      <c r="F46" s="12"/>
      <c r="G46" s="12"/>
      <c r="H46" s="12"/>
      <c r="I46" s="12"/>
      <c r="J46" s="12"/>
      <c r="K46" s="12"/>
    </row>
    <row r="47" spans="2:11" s="9" customFormat="1" ht="26.85" customHeight="1" x14ac:dyDescent="0.2">
      <c r="B47" s="306" t="s">
        <v>47</v>
      </c>
      <c r="C47" s="307"/>
      <c r="D47" s="307"/>
      <c r="E47" s="308"/>
      <c r="F47" s="12"/>
      <c r="G47" s="12"/>
      <c r="H47" s="12"/>
      <c r="I47" s="12"/>
      <c r="J47" s="12"/>
      <c r="K47" s="12"/>
    </row>
    <row r="48" spans="2:11" s="9" customFormat="1" ht="60" customHeight="1" x14ac:dyDescent="0.2">
      <c r="B48" s="309"/>
      <c r="C48" s="310"/>
      <c r="D48" s="310"/>
      <c r="E48" s="311"/>
      <c r="F48" s="12"/>
      <c r="G48" s="12"/>
      <c r="H48" s="12"/>
      <c r="I48" s="12"/>
      <c r="J48" s="12"/>
      <c r="K48" s="12"/>
    </row>
    <row r="49" spans="2:11" s="9" customFormat="1" ht="26.1" customHeight="1" x14ac:dyDescent="0.2">
      <c r="B49" s="306" t="s">
        <v>48</v>
      </c>
      <c r="C49" s="307"/>
      <c r="D49" s="307"/>
      <c r="E49" s="308"/>
      <c r="F49" s="12"/>
      <c r="G49" s="12"/>
      <c r="H49" s="12"/>
      <c r="I49" s="12"/>
      <c r="J49" s="12"/>
      <c r="K49" s="12"/>
    </row>
    <row r="50" spans="2:11" s="9" customFormat="1" ht="60" customHeight="1" x14ac:dyDescent="0.2">
      <c r="B50" s="306"/>
      <c r="C50" s="307"/>
      <c r="D50" s="307"/>
      <c r="E50" s="308"/>
      <c r="F50" s="12"/>
      <c r="G50" s="12"/>
      <c r="H50" s="12"/>
      <c r="I50" s="12"/>
      <c r="J50" s="12"/>
      <c r="K50" s="12"/>
    </row>
    <row r="51" spans="2:11" ht="23.85" customHeight="1" x14ac:dyDescent="0.2">
      <c r="B51" s="306" t="s">
        <v>49</v>
      </c>
      <c r="C51" s="307"/>
      <c r="D51" s="307"/>
      <c r="E51" s="308"/>
      <c r="F51" s="12"/>
      <c r="G51" s="12"/>
      <c r="H51" s="12"/>
      <c r="I51" s="12"/>
      <c r="J51" s="12"/>
      <c r="K51" s="12"/>
    </row>
    <row r="52" spans="2:11" ht="60" customHeight="1" x14ac:dyDescent="0.2">
      <c r="B52" s="306"/>
      <c r="C52" s="307"/>
      <c r="D52" s="307"/>
      <c r="E52" s="308"/>
      <c r="F52" s="12"/>
      <c r="G52" s="12"/>
      <c r="H52" s="12"/>
      <c r="I52" s="12"/>
      <c r="J52" s="12"/>
      <c r="K52" s="12"/>
    </row>
    <row r="53" spans="2:11" ht="27" customHeight="1" x14ac:dyDescent="0.2">
      <c r="B53" s="306" t="s">
        <v>50</v>
      </c>
      <c r="C53" s="307"/>
      <c r="D53" s="307"/>
      <c r="E53" s="308"/>
      <c r="F53" s="12"/>
      <c r="G53" s="12"/>
      <c r="H53" s="12"/>
      <c r="I53" s="12"/>
      <c r="J53" s="12"/>
      <c r="K53" s="12"/>
    </row>
    <row r="54" spans="2:11" ht="60" customHeight="1" x14ac:dyDescent="0.2">
      <c r="B54" s="306"/>
      <c r="C54" s="307"/>
      <c r="D54" s="307"/>
      <c r="E54" s="308"/>
      <c r="F54" s="12"/>
      <c r="G54" s="12"/>
      <c r="H54" s="12"/>
      <c r="I54" s="12"/>
      <c r="J54" s="12"/>
      <c r="K54" s="12"/>
    </row>
    <row r="55" spans="2:11" ht="24" customHeight="1" x14ac:dyDescent="0.2">
      <c r="B55" s="306" t="s">
        <v>51</v>
      </c>
      <c r="C55" s="307"/>
      <c r="D55" s="307"/>
      <c r="E55" s="308"/>
      <c r="F55" s="12"/>
      <c r="G55" s="12"/>
      <c r="H55" s="12"/>
      <c r="I55" s="12"/>
      <c r="J55" s="12"/>
      <c r="K55" s="12"/>
    </row>
    <row r="56" spans="2:11" ht="60" customHeight="1" x14ac:dyDescent="0.2">
      <c r="B56" s="306"/>
      <c r="C56" s="307"/>
      <c r="D56" s="307"/>
      <c r="E56" s="308"/>
      <c r="F56" s="12"/>
      <c r="G56" s="12"/>
      <c r="H56" s="12"/>
      <c r="I56" s="12"/>
      <c r="J56" s="12"/>
      <c r="K56" s="12"/>
    </row>
    <row r="59" spans="2:11" x14ac:dyDescent="0.2">
      <c r="B59" s="79" t="s">
        <v>52</v>
      </c>
    </row>
  </sheetData>
  <mergeCells count="32">
    <mergeCell ref="B53:E53"/>
    <mergeCell ref="B54:E54"/>
    <mergeCell ref="B55:E55"/>
    <mergeCell ref="B56:E56"/>
    <mergeCell ref="B49:E49"/>
    <mergeCell ref="B50:E50"/>
    <mergeCell ref="B51:E51"/>
    <mergeCell ref="B52:E52"/>
    <mergeCell ref="B1:E1"/>
    <mergeCell ref="B2:E2"/>
    <mergeCell ref="B3:E3"/>
    <mergeCell ref="B35:E35"/>
    <mergeCell ref="B30:E30"/>
    <mergeCell ref="B31:E31"/>
    <mergeCell ref="B29:E29"/>
    <mergeCell ref="B33:E33"/>
    <mergeCell ref="B28:E28"/>
    <mergeCell ref="B32:E32"/>
    <mergeCell ref="B34:E34"/>
    <mergeCell ref="B47:E47"/>
    <mergeCell ref="B48:E48"/>
    <mergeCell ref="G44:I44"/>
    <mergeCell ref="B39:E39"/>
    <mergeCell ref="B36:E36"/>
    <mergeCell ref="B37:E37"/>
    <mergeCell ref="B38:E38"/>
    <mergeCell ref="B40:E40"/>
    <mergeCell ref="B42:E42"/>
    <mergeCell ref="B44:E44"/>
    <mergeCell ref="B45:E45"/>
    <mergeCell ref="B46:E46"/>
    <mergeCell ref="B41:E41"/>
  </mergeCells>
  <dataValidations count="2">
    <dataValidation type="whole" errorStyle="warning" operator="equal" allowBlank="1" showInputMessage="1" showErrorMessage="1" errorTitle="Start/End Balance" error="End Balance of Prior Reporting Period should be Starting Balance of Current Reporting Period" sqref="D6:D7" xr:uid="{CB60D137-EAF7-4D1F-95C5-3FE93CE040AB}">
      <formula1>C25</formula1>
    </dataValidation>
    <dataValidation errorStyle="warning" allowBlank="1" showInputMessage="1" errorTitle="Missing Information" error="Please complete the Forecast" promptTitle="Forecast" prompt="Please fill out forecast information" sqref="E9:E10 E15:E16 E18" xr:uid="{BEDFF139-D123-4C85-80FB-95BC9F8A97DF}"/>
  </dataValidations>
  <printOptions headings="1"/>
  <pageMargins left="0.27" right="0.26" top="1" bottom="1" header="0.5" footer="0.5"/>
  <pageSetup scale="55" orientation="landscape" r:id="rId1"/>
  <headerFooter alignWithMargins="0">
    <oddHeader>&amp;CIndividual IOU (Table 1) -SOMAH Program IOU Semi-Annual Administrative Expense Report</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365D6-3F00-4B6F-A16D-B496FDC89208}">
  <dimension ref="B1:M59"/>
  <sheetViews>
    <sheetView tabSelected="1" zoomScale="60" zoomScaleNormal="60" workbookViewId="0">
      <pane xSplit="2" ySplit="7" topLeftCell="C42" activePane="bottomRight" state="frozen"/>
      <selection pane="topRight" activeCell="C1" sqref="C1"/>
      <selection pane="bottomLeft" activeCell="A8" sqref="A8"/>
      <selection pane="bottomRight" activeCell="F45" sqref="F45"/>
    </sheetView>
  </sheetViews>
  <sheetFormatPr defaultColWidth="9.140625" defaultRowHeight="12.75" x14ac:dyDescent="0.2"/>
  <cols>
    <col min="1" max="1" width="2.42578125" customWidth="1"/>
    <col min="2" max="2" width="79.42578125" style="8" customWidth="1"/>
    <col min="3" max="4" width="31.5703125" customWidth="1"/>
    <col min="5" max="5" width="27.85546875" customWidth="1"/>
    <col min="6" max="6" width="15" customWidth="1"/>
    <col min="7" max="12" width="9.42578125" customWidth="1"/>
  </cols>
  <sheetData>
    <row r="1" spans="2:11" ht="18" x14ac:dyDescent="0.25">
      <c r="B1" s="322" t="s">
        <v>0</v>
      </c>
      <c r="C1" s="323"/>
      <c r="D1" s="323"/>
      <c r="E1" s="324"/>
    </row>
    <row r="2" spans="2:11" ht="18" x14ac:dyDescent="0.25">
      <c r="B2" s="325" t="s">
        <v>53</v>
      </c>
      <c r="C2" s="326"/>
      <c r="D2" s="327"/>
      <c r="E2" s="328"/>
    </row>
    <row r="3" spans="2:11" ht="18.75" thickBot="1" x14ac:dyDescent="0.3">
      <c r="B3" s="329" t="s">
        <v>54</v>
      </c>
      <c r="C3" s="330"/>
      <c r="D3" s="330"/>
      <c r="E3" s="331"/>
    </row>
    <row r="4" spans="2:11" ht="37.35" customHeight="1" x14ac:dyDescent="0.2">
      <c r="B4" s="10"/>
      <c r="C4" s="11" t="s">
        <v>3</v>
      </c>
      <c r="D4" s="11" t="s">
        <v>4</v>
      </c>
      <c r="E4" s="11" t="s">
        <v>5</v>
      </c>
      <c r="F4" s="12"/>
      <c r="G4" s="12"/>
      <c r="H4" s="12"/>
      <c r="I4" s="12"/>
      <c r="J4" s="12"/>
      <c r="K4" s="12"/>
    </row>
    <row r="5" spans="2:11" ht="26.85" customHeight="1" thickBot="1" x14ac:dyDescent="0.3">
      <c r="B5" s="13" t="s">
        <v>6</v>
      </c>
      <c r="C5" s="14"/>
      <c r="D5" s="15"/>
      <c r="E5" s="14"/>
      <c r="F5" s="12"/>
      <c r="G5" s="12"/>
      <c r="H5" s="12"/>
      <c r="I5" s="12"/>
      <c r="J5" s="12"/>
      <c r="K5" s="12"/>
    </row>
    <row r="6" spans="2:11" ht="37.35" customHeight="1" x14ac:dyDescent="0.25">
      <c r="B6" s="16" t="s">
        <v>7</v>
      </c>
      <c r="C6" s="154">
        <v>278860899.51999998</v>
      </c>
      <c r="D6" s="154">
        <f>C25</f>
        <v>288660228.18000001</v>
      </c>
      <c r="E6" s="243"/>
      <c r="F6" s="12"/>
      <c r="G6" s="12"/>
      <c r="H6" s="12"/>
      <c r="I6" s="12"/>
      <c r="J6" s="12"/>
      <c r="K6" s="12"/>
    </row>
    <row r="7" spans="2:11" ht="37.35" customHeight="1" x14ac:dyDescent="0.25">
      <c r="B7" s="20" t="s">
        <v>8</v>
      </c>
      <c r="C7" s="173">
        <v>2905875</v>
      </c>
      <c r="D7" s="173">
        <f>C7</f>
        <v>2905875</v>
      </c>
      <c r="E7" s="244"/>
      <c r="F7" s="151"/>
      <c r="G7" s="12"/>
      <c r="H7" s="12"/>
      <c r="I7" s="12"/>
      <c r="J7" s="12"/>
      <c r="K7" s="12"/>
    </row>
    <row r="8" spans="2:11" ht="26.85" customHeight="1" thickBot="1" x14ac:dyDescent="0.3">
      <c r="B8" s="24" t="s">
        <v>9</v>
      </c>
      <c r="C8" s="184"/>
      <c r="D8" s="184"/>
      <c r="E8" s="245"/>
      <c r="F8" s="12"/>
      <c r="G8" s="12"/>
      <c r="H8" s="12"/>
      <c r="I8" s="12"/>
      <c r="J8" s="12"/>
      <c r="K8" s="12"/>
    </row>
    <row r="9" spans="2:11" ht="37.35" customHeight="1" x14ac:dyDescent="0.2">
      <c r="B9" s="27" t="s">
        <v>10</v>
      </c>
      <c r="C9" s="246">
        <v>14747677.42</v>
      </c>
      <c r="D9" s="154">
        <v>19878689.420000002</v>
      </c>
      <c r="E9" s="154">
        <f>9939344.71*2</f>
        <v>19878689.420000002</v>
      </c>
      <c r="F9" s="12"/>
      <c r="G9" s="12"/>
      <c r="H9" s="12"/>
      <c r="I9" s="12"/>
      <c r="J9" s="12"/>
      <c r="K9" s="12"/>
    </row>
    <row r="10" spans="2:11" ht="37.35" customHeight="1" x14ac:dyDescent="0.2">
      <c r="B10" s="66" t="s">
        <v>11</v>
      </c>
      <c r="C10" s="246">
        <v>39757378.840000004</v>
      </c>
      <c r="D10" s="247">
        <f>C10/2</f>
        <v>19878689.420000002</v>
      </c>
      <c r="E10" s="154">
        <f>D10</f>
        <v>19878689.420000002</v>
      </c>
      <c r="F10" s="12"/>
      <c r="G10" s="12"/>
      <c r="H10" s="12"/>
      <c r="I10" s="12"/>
      <c r="J10" s="12"/>
      <c r="K10" s="12"/>
    </row>
    <row r="11" spans="2:11" ht="37.35" customHeight="1" x14ac:dyDescent="0.25">
      <c r="B11" s="30" t="s">
        <v>12</v>
      </c>
      <c r="C11" s="246">
        <v>6122568.5099999998</v>
      </c>
      <c r="D11" s="173">
        <v>6062533.1500000004</v>
      </c>
      <c r="E11" s="244"/>
      <c r="F11" s="12"/>
      <c r="G11" s="12"/>
      <c r="H11" s="12"/>
      <c r="I11" s="12"/>
      <c r="J11" s="12"/>
      <c r="K11" s="12"/>
    </row>
    <row r="12" spans="2:11" ht="37.35" customHeight="1" thickBot="1" x14ac:dyDescent="0.3">
      <c r="B12" s="31" t="s">
        <v>13</v>
      </c>
      <c r="C12" s="248">
        <v>0</v>
      </c>
      <c r="D12" s="186">
        <v>0</v>
      </c>
      <c r="E12" s="245"/>
      <c r="F12" s="12"/>
      <c r="G12" s="12"/>
      <c r="H12" s="12"/>
      <c r="I12" s="12"/>
      <c r="J12" s="12"/>
      <c r="K12" s="12"/>
    </row>
    <row r="13" spans="2:11" ht="37.35" customHeight="1" x14ac:dyDescent="0.25">
      <c r="B13" s="34" t="s">
        <v>14</v>
      </c>
      <c r="C13" s="249">
        <f>SUM(C9+C11+0)</f>
        <v>20870245.93</v>
      </c>
      <c r="D13" s="155">
        <f>SUM(D9,D11,D12)</f>
        <v>25941222.57</v>
      </c>
      <c r="E13" s="243"/>
      <c r="F13" s="12"/>
      <c r="G13" s="12"/>
      <c r="H13" s="12"/>
      <c r="I13" s="12"/>
      <c r="J13" s="12"/>
      <c r="K13" s="12"/>
    </row>
    <row r="14" spans="2:11" ht="26.85" customHeight="1" thickBot="1" x14ac:dyDescent="0.3">
      <c r="B14" s="13" t="s">
        <v>15</v>
      </c>
      <c r="C14" s="250"/>
      <c r="D14" s="250"/>
      <c r="E14" s="245"/>
      <c r="F14" s="12"/>
      <c r="G14" s="12"/>
      <c r="H14" s="12"/>
      <c r="I14" s="12"/>
      <c r="J14" s="12"/>
      <c r="K14" s="12"/>
    </row>
    <row r="15" spans="2:11" ht="37.35" customHeight="1" x14ac:dyDescent="0.25">
      <c r="B15" s="16" t="s">
        <v>16</v>
      </c>
      <c r="C15" s="251">
        <v>0</v>
      </c>
      <c r="D15" s="154">
        <v>0</v>
      </c>
      <c r="E15" s="252">
        <v>0</v>
      </c>
      <c r="F15" s="12"/>
      <c r="G15" s="12"/>
      <c r="H15" s="12"/>
      <c r="I15" s="12"/>
      <c r="J15" s="12"/>
      <c r="K15" s="12"/>
    </row>
    <row r="16" spans="2:11" ht="37.35" customHeight="1" x14ac:dyDescent="0.2">
      <c r="B16" s="30" t="s">
        <v>17</v>
      </c>
      <c r="C16" s="246">
        <f>SUM(86527.35+21040.35)</f>
        <v>107567.70000000001</v>
      </c>
      <c r="D16" s="173">
        <v>234780</v>
      </c>
      <c r="E16" s="253">
        <v>210000</v>
      </c>
      <c r="F16" s="12"/>
      <c r="G16" s="12"/>
      <c r="H16" s="12"/>
      <c r="I16" s="12"/>
      <c r="J16" s="12"/>
      <c r="K16" s="12"/>
    </row>
    <row r="17" spans="2:13" ht="37.35" customHeight="1" thickBot="1" x14ac:dyDescent="0.25">
      <c r="B17" s="31" t="s">
        <v>18</v>
      </c>
      <c r="C17" s="254">
        <f>SUM(22829+34450)</f>
        <v>57279</v>
      </c>
      <c r="D17" s="186">
        <v>35915</v>
      </c>
      <c r="E17" s="255">
        <v>42150</v>
      </c>
      <c r="F17" s="12"/>
      <c r="G17" s="12"/>
      <c r="H17" s="12"/>
      <c r="I17" s="12"/>
      <c r="J17" s="12"/>
      <c r="K17" s="12"/>
    </row>
    <row r="18" spans="2:13" ht="37.35" customHeight="1" x14ac:dyDescent="0.25">
      <c r="B18" s="41" t="s">
        <v>19</v>
      </c>
      <c r="C18" s="256">
        <f>C16+C17</f>
        <v>164846.70000000001</v>
      </c>
      <c r="D18" s="218">
        <f t="shared" ref="D18:E18" si="0">SUM(D15:D17)</f>
        <v>270695</v>
      </c>
      <c r="E18" s="155">
        <f t="shared" si="0"/>
        <v>252150</v>
      </c>
      <c r="F18" s="12"/>
      <c r="G18" s="12"/>
      <c r="H18" s="12"/>
      <c r="I18" s="12"/>
      <c r="J18" s="12"/>
      <c r="K18" s="12"/>
    </row>
    <row r="19" spans="2:13" ht="26.85" customHeight="1" thickBot="1" x14ac:dyDescent="0.25">
      <c r="B19" s="13" t="s">
        <v>20</v>
      </c>
      <c r="C19" s="250"/>
      <c r="D19" s="250"/>
      <c r="E19" s="250"/>
      <c r="F19" s="12"/>
      <c r="G19" s="12"/>
      <c r="H19" s="12"/>
      <c r="I19" s="12"/>
      <c r="J19" s="12"/>
      <c r="K19" s="12"/>
    </row>
    <row r="20" spans="2:13" ht="37.35" customHeight="1" x14ac:dyDescent="0.2">
      <c r="B20" s="43" t="s">
        <v>21</v>
      </c>
      <c r="C20" s="172">
        <v>0</v>
      </c>
      <c r="D20" s="172">
        <v>172283</v>
      </c>
      <c r="E20" s="257"/>
      <c r="F20" s="12"/>
      <c r="G20" s="200"/>
      <c r="H20" s="200"/>
      <c r="I20" s="200"/>
      <c r="J20" s="200"/>
      <c r="K20" s="200"/>
    </row>
    <row r="21" spans="2:13" ht="26.85" customHeight="1" thickBot="1" x14ac:dyDescent="0.25">
      <c r="B21" s="45" t="s">
        <v>22</v>
      </c>
      <c r="C21" s="184"/>
      <c r="D21" s="184"/>
      <c r="E21" s="184"/>
      <c r="F21" s="12"/>
      <c r="G21" s="12"/>
      <c r="H21" s="12"/>
      <c r="I21" s="12"/>
      <c r="J21" s="12"/>
      <c r="K21" s="12"/>
    </row>
    <row r="22" spans="2:13" ht="37.35" customHeight="1" x14ac:dyDescent="0.2">
      <c r="B22" s="43" t="s">
        <v>23</v>
      </c>
      <c r="C22" s="258">
        <v>9763474.5999999996</v>
      </c>
      <c r="D22" s="156">
        <v>16158962</v>
      </c>
      <c r="E22" s="257"/>
      <c r="F22" s="12"/>
      <c r="G22" s="12"/>
      <c r="H22" s="12"/>
      <c r="I22" s="12"/>
      <c r="J22" s="12"/>
      <c r="K22" s="12"/>
    </row>
    <row r="23" spans="2:13" ht="37.35" customHeight="1" x14ac:dyDescent="0.2">
      <c r="B23" s="48" t="s">
        <v>24</v>
      </c>
      <c r="C23" s="259">
        <v>1142595.97</v>
      </c>
      <c r="D23" s="260">
        <v>600044</v>
      </c>
      <c r="E23" s="261"/>
      <c r="F23" s="12"/>
      <c r="G23" s="12"/>
      <c r="H23" s="12"/>
      <c r="I23" s="12"/>
      <c r="J23" s="12"/>
      <c r="K23" s="12"/>
    </row>
    <row r="24" spans="2:13" ht="26.85" customHeight="1" thickBot="1" x14ac:dyDescent="0.3">
      <c r="B24" s="13" t="s">
        <v>25</v>
      </c>
      <c r="C24" s="262"/>
      <c r="D24" s="262"/>
      <c r="E24" s="262"/>
      <c r="F24" s="12"/>
      <c r="G24" s="12"/>
      <c r="H24" s="12"/>
      <c r="I24" s="12"/>
      <c r="J24" s="12"/>
      <c r="K24" s="12"/>
    </row>
    <row r="25" spans="2:13" ht="37.35" customHeight="1" x14ac:dyDescent="0.25">
      <c r="B25" s="52" t="s">
        <v>26</v>
      </c>
      <c r="C25" s="263">
        <f>C6+C13-SUM(C18+C20+C22+C23)</f>
        <v>288660228.18000001</v>
      </c>
      <c r="D25" s="263">
        <f>D6+D13-SUM(D18+D20+D22+D23)</f>
        <v>297399466.75</v>
      </c>
      <c r="E25" s="264"/>
      <c r="F25" s="12"/>
      <c r="G25" s="12"/>
      <c r="H25" s="12"/>
      <c r="I25" s="12"/>
      <c r="J25" s="12"/>
      <c r="K25" s="12"/>
    </row>
    <row r="26" spans="2:13" ht="37.35" customHeight="1" thickBot="1" x14ac:dyDescent="0.3">
      <c r="B26" s="54" t="s">
        <v>27</v>
      </c>
      <c r="C26" s="265">
        <f>C7-C20</f>
        <v>2905875</v>
      </c>
      <c r="D26" s="266">
        <f>D7-D20</f>
        <v>2733592</v>
      </c>
      <c r="E26" s="267"/>
      <c r="F26" s="12"/>
      <c r="G26" s="12"/>
      <c r="H26" s="12"/>
      <c r="I26" s="12"/>
      <c r="J26" s="12"/>
      <c r="K26" s="12"/>
    </row>
    <row r="27" spans="2:13" ht="30.75" customHeight="1" thickBot="1" x14ac:dyDescent="0.3">
      <c r="B27" s="56"/>
      <c r="C27" s="57"/>
      <c r="D27" s="57"/>
      <c r="E27" s="58"/>
      <c r="F27" s="12"/>
      <c r="G27" s="12"/>
      <c r="H27" s="12"/>
      <c r="I27" s="12"/>
      <c r="J27" s="12"/>
      <c r="K27" s="12"/>
    </row>
    <row r="28" spans="2:13" s="9" customFormat="1" ht="49.5" customHeight="1" thickBot="1" x14ac:dyDescent="0.3">
      <c r="B28" s="333" t="s">
        <v>28</v>
      </c>
      <c r="C28" s="334"/>
      <c r="D28" s="334"/>
      <c r="E28" s="334"/>
      <c r="F28" s="59" t="s">
        <v>29</v>
      </c>
      <c r="G28" s="12"/>
      <c r="H28" s="12"/>
      <c r="I28" s="12"/>
      <c r="J28" s="12"/>
      <c r="K28" s="12"/>
    </row>
    <row r="29" spans="2:13" s="9" customFormat="1" ht="48.6" customHeight="1" x14ac:dyDescent="0.2">
      <c r="B29" s="332" t="s">
        <v>30</v>
      </c>
      <c r="C29" s="332"/>
      <c r="D29" s="332"/>
      <c r="E29" s="332"/>
      <c r="F29" s="60"/>
      <c r="G29" s="12"/>
      <c r="H29" s="12"/>
      <c r="I29" s="12"/>
      <c r="J29" s="12"/>
      <c r="K29" s="12"/>
    </row>
    <row r="30" spans="2:13" s="9" customFormat="1" ht="56.1" customHeight="1" x14ac:dyDescent="0.2">
      <c r="B30" s="315" t="s">
        <v>31</v>
      </c>
      <c r="C30" s="315"/>
      <c r="D30" s="315"/>
      <c r="E30" s="315"/>
      <c r="F30" s="61"/>
      <c r="G30" s="12"/>
      <c r="H30" s="12"/>
      <c r="I30" s="12"/>
      <c r="J30" s="65"/>
      <c r="K30" s="65"/>
      <c r="L30" s="65"/>
      <c r="M30" s="65"/>
    </row>
    <row r="31" spans="2:13" s="9" customFormat="1" ht="48.6" customHeight="1" x14ac:dyDescent="0.2">
      <c r="B31" s="314" t="s">
        <v>32</v>
      </c>
      <c r="C31" s="314"/>
      <c r="D31" s="314"/>
      <c r="E31" s="314"/>
      <c r="F31" s="62" t="s">
        <v>33</v>
      </c>
      <c r="G31" s="12"/>
      <c r="H31" s="12"/>
      <c r="I31" s="12"/>
      <c r="J31" s="12"/>
      <c r="K31" s="12"/>
    </row>
    <row r="32" spans="2:13" s="9" customFormat="1" ht="90.75" customHeight="1" x14ac:dyDescent="0.2">
      <c r="B32" s="314" t="s">
        <v>34</v>
      </c>
      <c r="C32" s="314"/>
      <c r="D32" s="314"/>
      <c r="E32" s="314"/>
      <c r="F32" s="62" t="s">
        <v>33</v>
      </c>
      <c r="G32" s="12"/>
      <c r="H32" s="12"/>
      <c r="I32" s="12"/>
      <c r="J32" s="12"/>
      <c r="K32" s="12"/>
    </row>
    <row r="33" spans="2:11" s="9" customFormat="1" ht="48.6" customHeight="1" x14ac:dyDescent="0.2">
      <c r="B33" s="314" t="s">
        <v>35</v>
      </c>
      <c r="C33" s="314"/>
      <c r="D33" s="314"/>
      <c r="E33" s="314"/>
      <c r="F33" s="61"/>
      <c r="G33" s="12"/>
      <c r="H33" s="12"/>
      <c r="I33" s="12"/>
      <c r="J33" s="12"/>
      <c r="K33" s="12"/>
    </row>
    <row r="34" spans="2:11" s="9" customFormat="1" ht="77.099999999999994" customHeight="1" x14ac:dyDescent="0.2">
      <c r="B34" s="313" t="s">
        <v>36</v>
      </c>
      <c r="C34" s="313"/>
      <c r="D34" s="313"/>
      <c r="E34" s="313"/>
      <c r="F34" s="62" t="s">
        <v>33</v>
      </c>
      <c r="G34" s="12"/>
      <c r="H34" s="12"/>
      <c r="I34" s="12"/>
      <c r="J34" s="12"/>
      <c r="K34" s="12"/>
    </row>
    <row r="35" spans="2:11" s="9" customFormat="1" ht="48.6" customHeight="1" x14ac:dyDescent="0.2">
      <c r="B35" s="314" t="s">
        <v>37</v>
      </c>
      <c r="C35" s="314"/>
      <c r="D35" s="314"/>
      <c r="E35" s="314"/>
      <c r="F35" s="61"/>
      <c r="G35" s="12"/>
      <c r="H35" s="12"/>
      <c r="I35" s="12"/>
      <c r="J35" s="12"/>
      <c r="K35" s="12"/>
    </row>
    <row r="36" spans="2:11" s="9" customFormat="1" ht="48.6" customHeight="1" x14ac:dyDescent="0.2">
      <c r="B36" s="314" t="s">
        <v>38</v>
      </c>
      <c r="C36" s="314"/>
      <c r="D36" s="314"/>
      <c r="E36" s="314"/>
      <c r="F36" s="61"/>
      <c r="G36" s="12"/>
      <c r="H36" s="12"/>
      <c r="I36" s="12"/>
      <c r="J36" s="12"/>
      <c r="K36" s="12"/>
    </row>
    <row r="37" spans="2:11" s="9" customFormat="1" ht="48.6" customHeight="1" x14ac:dyDescent="0.2">
      <c r="B37" s="314" t="s">
        <v>39</v>
      </c>
      <c r="C37" s="314"/>
      <c r="D37" s="314"/>
      <c r="E37" s="314"/>
      <c r="F37" s="61"/>
      <c r="G37" s="12"/>
      <c r="H37" s="12"/>
      <c r="I37" s="12"/>
      <c r="J37" s="12"/>
      <c r="K37" s="12"/>
    </row>
    <row r="38" spans="2:11" s="9" customFormat="1" ht="48.6" customHeight="1" x14ac:dyDescent="0.2">
      <c r="B38" s="315" t="s">
        <v>40</v>
      </c>
      <c r="C38" s="315"/>
      <c r="D38" s="315"/>
      <c r="E38" s="315"/>
      <c r="F38" s="62" t="s">
        <v>33</v>
      </c>
      <c r="G38" s="12"/>
      <c r="H38" s="12"/>
      <c r="I38" s="12"/>
      <c r="J38" s="12"/>
      <c r="K38" s="12"/>
    </row>
    <row r="39" spans="2:11" s="9" customFormat="1" ht="48.6" customHeight="1" x14ac:dyDescent="0.2">
      <c r="B39" s="313" t="s">
        <v>41</v>
      </c>
      <c r="C39" s="313"/>
      <c r="D39" s="313"/>
      <c r="E39" s="313"/>
      <c r="F39" s="62"/>
      <c r="G39" s="12"/>
      <c r="H39" s="12"/>
      <c r="I39" s="12"/>
      <c r="J39" s="12"/>
      <c r="K39" s="12"/>
    </row>
    <row r="40" spans="2:11" s="9" customFormat="1" ht="48.6" customHeight="1" x14ac:dyDescent="0.2">
      <c r="B40" s="313" t="s">
        <v>42</v>
      </c>
      <c r="C40" s="313"/>
      <c r="D40" s="313"/>
      <c r="E40" s="313"/>
      <c r="F40" s="62"/>
      <c r="G40" s="12"/>
      <c r="H40" s="12"/>
      <c r="I40" s="12"/>
      <c r="J40" s="12"/>
      <c r="K40" s="12"/>
    </row>
    <row r="41" spans="2:11" s="9" customFormat="1" ht="48.6" customHeight="1" x14ac:dyDescent="0.2">
      <c r="B41" s="313" t="s">
        <v>43</v>
      </c>
      <c r="C41" s="313"/>
      <c r="D41" s="313"/>
      <c r="E41" s="313"/>
      <c r="F41" s="62" t="s">
        <v>33</v>
      </c>
      <c r="G41" s="12"/>
      <c r="H41" s="12"/>
      <c r="I41" s="12"/>
      <c r="J41" s="12"/>
      <c r="K41" s="12"/>
    </row>
    <row r="42" spans="2:11" s="9" customFormat="1" ht="48.6" customHeight="1" x14ac:dyDescent="0.2">
      <c r="B42" s="313" t="s">
        <v>44</v>
      </c>
      <c r="C42" s="313"/>
      <c r="D42" s="313"/>
      <c r="E42" s="313"/>
      <c r="F42" s="62" t="s">
        <v>33</v>
      </c>
      <c r="G42" s="12"/>
      <c r="H42" s="12"/>
      <c r="I42" s="12"/>
      <c r="J42" s="12"/>
      <c r="K42" s="12"/>
    </row>
    <row r="43" spans="2:11" s="9" customFormat="1" ht="41.1" customHeight="1" thickBot="1" x14ac:dyDescent="0.25">
      <c r="B43" s="63"/>
      <c r="C43" s="12"/>
      <c r="D43" s="12"/>
      <c r="E43" s="12"/>
      <c r="F43" s="12"/>
      <c r="G43" s="12"/>
      <c r="H43" s="12"/>
      <c r="I43" s="12"/>
      <c r="J43" s="12"/>
      <c r="K43" s="12"/>
    </row>
    <row r="44" spans="2:11" s="9" customFormat="1" ht="26.85" customHeight="1" thickBot="1" x14ac:dyDescent="0.25">
      <c r="B44" s="316" t="s">
        <v>45</v>
      </c>
      <c r="C44" s="317"/>
      <c r="D44" s="317"/>
      <c r="E44" s="318"/>
      <c r="F44" s="12"/>
      <c r="G44" s="312"/>
      <c r="H44" s="312"/>
      <c r="I44" s="312"/>
      <c r="J44" s="12"/>
      <c r="K44" s="12"/>
    </row>
    <row r="45" spans="2:11" s="9" customFormat="1" ht="26.85" customHeight="1" x14ac:dyDescent="0.2">
      <c r="B45" s="319" t="s">
        <v>46</v>
      </c>
      <c r="C45" s="320"/>
      <c r="D45" s="320"/>
      <c r="E45" s="321"/>
      <c r="F45" s="12"/>
      <c r="G45" s="12"/>
      <c r="H45" s="12"/>
      <c r="I45" s="12"/>
      <c r="J45" s="12"/>
      <c r="K45" s="12"/>
    </row>
    <row r="46" spans="2:11" s="9" customFormat="1" ht="60" customHeight="1" x14ac:dyDescent="0.2">
      <c r="B46" s="338" t="s">
        <v>127</v>
      </c>
      <c r="C46" s="339"/>
      <c r="D46" s="339"/>
      <c r="E46" s="340"/>
      <c r="F46" s="12"/>
      <c r="G46" s="12"/>
      <c r="H46" s="12"/>
      <c r="I46" s="12"/>
      <c r="J46" s="12"/>
      <c r="K46" s="12"/>
    </row>
    <row r="47" spans="2:11" s="9" customFormat="1" ht="26.85" customHeight="1" x14ac:dyDescent="0.2">
      <c r="B47" s="306" t="s">
        <v>47</v>
      </c>
      <c r="C47" s="307"/>
      <c r="D47" s="307"/>
      <c r="E47" s="308"/>
      <c r="F47" s="12"/>
      <c r="G47" s="12"/>
      <c r="H47" s="12"/>
      <c r="I47" s="12"/>
      <c r="J47" s="12"/>
      <c r="K47" s="12"/>
    </row>
    <row r="48" spans="2:11" s="9" customFormat="1" ht="60" customHeight="1" x14ac:dyDescent="0.2">
      <c r="B48" s="338" t="s">
        <v>128</v>
      </c>
      <c r="C48" s="339"/>
      <c r="D48" s="339"/>
      <c r="E48" s="340"/>
      <c r="F48" s="12"/>
      <c r="G48" s="12"/>
      <c r="H48" s="12"/>
      <c r="I48" s="12"/>
      <c r="J48" s="12"/>
      <c r="K48" s="12"/>
    </row>
    <row r="49" spans="2:11" s="9" customFormat="1" ht="26.1" customHeight="1" x14ac:dyDescent="0.2">
      <c r="B49" s="306" t="s">
        <v>48</v>
      </c>
      <c r="C49" s="307"/>
      <c r="D49" s="307"/>
      <c r="E49" s="308"/>
      <c r="F49" s="12"/>
      <c r="G49" s="12"/>
      <c r="H49" s="12"/>
      <c r="I49" s="12"/>
      <c r="J49" s="12"/>
      <c r="K49" s="12"/>
    </row>
    <row r="50" spans="2:11" s="9" customFormat="1" ht="60" customHeight="1" x14ac:dyDescent="0.2">
      <c r="B50" s="335" t="s">
        <v>55</v>
      </c>
      <c r="C50" s="336"/>
      <c r="D50" s="336"/>
      <c r="E50" s="337"/>
      <c r="F50" s="12"/>
      <c r="G50" s="12"/>
      <c r="H50" s="12"/>
      <c r="I50" s="12"/>
      <c r="J50" s="12"/>
      <c r="K50" s="12"/>
    </row>
    <row r="51" spans="2:11" ht="23.85" customHeight="1" x14ac:dyDescent="0.2">
      <c r="B51" s="306" t="s">
        <v>49</v>
      </c>
      <c r="C51" s="307"/>
      <c r="D51" s="307"/>
      <c r="E51" s="308"/>
      <c r="F51" s="12"/>
      <c r="G51" s="12"/>
      <c r="H51" s="12"/>
      <c r="I51" s="12"/>
      <c r="J51" s="12"/>
      <c r="K51" s="12"/>
    </row>
    <row r="52" spans="2:11" ht="60" customHeight="1" x14ac:dyDescent="0.2">
      <c r="B52" s="341" t="s">
        <v>129</v>
      </c>
      <c r="C52" s="342"/>
      <c r="D52" s="342"/>
      <c r="E52" s="343"/>
      <c r="F52" s="12"/>
      <c r="G52" s="12"/>
      <c r="H52" s="12"/>
      <c r="I52" s="12"/>
      <c r="J52" s="12"/>
      <c r="K52" s="12"/>
    </row>
    <row r="53" spans="2:11" ht="27" customHeight="1" x14ac:dyDescent="0.2">
      <c r="B53" s="306" t="s">
        <v>50</v>
      </c>
      <c r="C53" s="307"/>
      <c r="D53" s="307"/>
      <c r="E53" s="308"/>
      <c r="F53" s="12"/>
      <c r="G53" s="12"/>
      <c r="H53" s="12"/>
      <c r="I53" s="12"/>
      <c r="J53" s="12"/>
      <c r="K53" s="12"/>
    </row>
    <row r="54" spans="2:11" ht="60" customHeight="1" x14ac:dyDescent="0.2">
      <c r="B54" s="306" t="s">
        <v>56</v>
      </c>
      <c r="C54" s="307"/>
      <c r="D54" s="307"/>
      <c r="E54" s="308"/>
      <c r="F54" s="12"/>
      <c r="G54" s="12"/>
      <c r="H54" s="12"/>
      <c r="I54" s="12"/>
      <c r="J54" s="12"/>
      <c r="K54" s="12"/>
    </row>
    <row r="55" spans="2:11" ht="24" customHeight="1" x14ac:dyDescent="0.2">
      <c r="B55" s="306" t="s">
        <v>51</v>
      </c>
      <c r="C55" s="307"/>
      <c r="D55" s="307"/>
      <c r="E55" s="308"/>
      <c r="F55" s="12"/>
      <c r="G55" s="12"/>
      <c r="H55" s="12"/>
      <c r="I55" s="12"/>
      <c r="J55" s="12"/>
      <c r="K55" s="12"/>
    </row>
    <row r="56" spans="2:11" ht="60" customHeight="1" x14ac:dyDescent="0.2">
      <c r="B56" s="306" t="s">
        <v>56</v>
      </c>
      <c r="C56" s="307"/>
      <c r="D56" s="307"/>
      <c r="E56" s="308"/>
      <c r="F56" s="12"/>
      <c r="G56" s="12"/>
      <c r="H56" s="12"/>
      <c r="I56" s="12"/>
      <c r="J56" s="12"/>
      <c r="K56" s="12"/>
    </row>
    <row r="59" spans="2:11" x14ac:dyDescent="0.2">
      <c r="B59" s="79" t="s">
        <v>52</v>
      </c>
    </row>
  </sheetData>
  <mergeCells count="32">
    <mergeCell ref="B54:E54"/>
    <mergeCell ref="B55:E55"/>
    <mergeCell ref="B56:E56"/>
    <mergeCell ref="B52:E52"/>
    <mergeCell ref="B53:E53"/>
    <mergeCell ref="G44:I44"/>
    <mergeCell ref="B42:E42"/>
    <mergeCell ref="B46:E46"/>
    <mergeCell ref="B47:E47"/>
    <mergeCell ref="B45:E45"/>
    <mergeCell ref="B40:E40"/>
    <mergeCell ref="B50:E50"/>
    <mergeCell ref="B51:E51"/>
    <mergeCell ref="B44:E44"/>
    <mergeCell ref="B48:E48"/>
    <mergeCell ref="B49:E49"/>
    <mergeCell ref="B41:E41"/>
    <mergeCell ref="B1:E1"/>
    <mergeCell ref="B28:E28"/>
    <mergeCell ref="B29:E29"/>
    <mergeCell ref="B33:E33"/>
    <mergeCell ref="B34:E34"/>
    <mergeCell ref="B2:E2"/>
    <mergeCell ref="B3:E3"/>
    <mergeCell ref="B30:E30"/>
    <mergeCell ref="B31:E31"/>
    <mergeCell ref="B32:E32"/>
    <mergeCell ref="B35:E35"/>
    <mergeCell ref="B36:E36"/>
    <mergeCell ref="B37:E37"/>
    <mergeCell ref="B38:E38"/>
    <mergeCell ref="B39:E39"/>
  </mergeCells>
  <dataValidations count="2">
    <dataValidation errorStyle="warning" allowBlank="1" showInputMessage="1" errorTitle="Missing Information" error="Please complete the Forecast" promptTitle="Forecast" prompt="Please fill out forecast information" sqref="E9:E10 E15:E16" xr:uid="{61F7D5D1-8066-4881-BBCF-A9DBD4E6C78B}"/>
    <dataValidation type="whole" errorStyle="warning" operator="equal" allowBlank="1" showInputMessage="1" showErrorMessage="1" errorTitle="Start/End Balance" error="End Balance of Prior Reporting Period should be Starting Balance of Current Reporting Period" sqref="C6:D7" xr:uid="{DFCE4F20-9CC5-4422-A2C7-FC46962B32C7}">
      <formula1>B25</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EBAA0-C4E9-4878-B88B-390DDFF81432}">
  <dimension ref="B1:M59"/>
  <sheetViews>
    <sheetView zoomScale="70" zoomScaleNormal="70" workbookViewId="0">
      <pane xSplit="2" ySplit="7" topLeftCell="C20" activePane="bottomRight" state="frozen"/>
      <selection pane="topRight" activeCell="C1" sqref="C1"/>
      <selection pane="bottomLeft" activeCell="A8" sqref="A8"/>
      <selection pane="bottomRight" activeCell="F15" sqref="F15"/>
    </sheetView>
  </sheetViews>
  <sheetFormatPr defaultColWidth="9.140625" defaultRowHeight="12.75" x14ac:dyDescent="0.2"/>
  <cols>
    <col min="1" max="1" width="4.140625" customWidth="1"/>
    <col min="2" max="2" width="79.42578125" style="8" customWidth="1"/>
    <col min="3" max="4" width="31.5703125" customWidth="1"/>
    <col min="5" max="5" width="27.85546875" customWidth="1"/>
    <col min="6" max="6" width="15" customWidth="1"/>
    <col min="7" max="7" width="17.5703125" style="175" bestFit="1" customWidth="1"/>
    <col min="8" max="8" width="12.5703125" style="175" customWidth="1"/>
    <col min="9" max="9" width="12.5703125" style="176" customWidth="1"/>
    <col min="10" max="10" width="15.42578125" style="175" bestFit="1" customWidth="1"/>
    <col min="11" max="11" width="14.42578125" style="175" bestFit="1" customWidth="1"/>
    <col min="12" max="13" width="12.5703125" style="176" customWidth="1"/>
    <col min="14" max="15" width="12.5703125" customWidth="1"/>
  </cols>
  <sheetData>
    <row r="1" spans="2:11" ht="18" x14ac:dyDescent="0.25">
      <c r="B1" s="322" t="s">
        <v>0</v>
      </c>
      <c r="C1" s="323"/>
      <c r="D1" s="323"/>
      <c r="E1" s="324"/>
    </row>
    <row r="2" spans="2:11" ht="18" x14ac:dyDescent="0.25">
      <c r="B2" s="325" t="s">
        <v>57</v>
      </c>
      <c r="C2" s="326"/>
      <c r="D2" s="327"/>
      <c r="E2" s="328"/>
    </row>
    <row r="3" spans="2:11" ht="18.75" thickBot="1" x14ac:dyDescent="0.3">
      <c r="B3" s="329" t="s">
        <v>54</v>
      </c>
      <c r="C3" s="330"/>
      <c r="D3" s="330"/>
      <c r="E3" s="331"/>
    </row>
    <row r="4" spans="2:11" ht="37.35" customHeight="1" x14ac:dyDescent="0.2">
      <c r="B4" s="10"/>
      <c r="C4" s="11" t="s">
        <v>3</v>
      </c>
      <c r="D4" s="11" t="s">
        <v>4</v>
      </c>
      <c r="E4" s="11" t="s">
        <v>5</v>
      </c>
      <c r="F4" s="12"/>
      <c r="G4" s="214"/>
      <c r="H4" s="214"/>
      <c r="I4" s="178"/>
      <c r="J4" s="214"/>
      <c r="K4" s="215"/>
    </row>
    <row r="5" spans="2:11" ht="26.85" customHeight="1" thickBot="1" x14ac:dyDescent="0.3">
      <c r="B5" s="13" t="s">
        <v>6</v>
      </c>
      <c r="C5" s="14"/>
      <c r="D5" s="15"/>
      <c r="E5" s="14"/>
      <c r="F5" s="12"/>
      <c r="G5" s="214"/>
      <c r="H5" s="214"/>
      <c r="I5" s="178"/>
      <c r="J5" s="214"/>
      <c r="K5" s="215"/>
    </row>
    <row r="6" spans="2:11" ht="37.35" customHeight="1" x14ac:dyDescent="0.25">
      <c r="B6" s="16" t="s">
        <v>7</v>
      </c>
      <c r="C6" s="154">
        <v>358765605.23000002</v>
      </c>
      <c r="D6" s="154">
        <f>C25</f>
        <v>409850747.66000003</v>
      </c>
      <c r="E6" s="271"/>
      <c r="F6" s="198"/>
      <c r="G6" s="214"/>
      <c r="H6" s="214"/>
      <c r="I6" s="178"/>
      <c r="J6" s="214"/>
      <c r="K6" s="215"/>
    </row>
    <row r="7" spans="2:11" ht="37.35" customHeight="1" x14ac:dyDescent="0.25">
      <c r="B7" s="20" t="s">
        <v>8</v>
      </c>
      <c r="C7" s="173">
        <v>3078699.84</v>
      </c>
      <c r="D7" s="173">
        <f>C26</f>
        <v>3078699.84</v>
      </c>
      <c r="E7" s="272"/>
      <c r="F7" s="198"/>
      <c r="G7" s="214"/>
      <c r="H7" s="214"/>
      <c r="I7" s="178"/>
      <c r="J7" s="214"/>
      <c r="K7" s="215"/>
    </row>
    <row r="8" spans="2:11" ht="26.85" customHeight="1" thickBot="1" x14ac:dyDescent="0.3">
      <c r="B8" s="24" t="s">
        <v>9</v>
      </c>
      <c r="C8" s="184"/>
      <c r="D8" s="184"/>
      <c r="E8" s="273"/>
      <c r="F8" s="12"/>
      <c r="G8" s="214"/>
      <c r="H8" s="214"/>
      <c r="I8" s="178"/>
      <c r="J8" s="214"/>
      <c r="K8" s="215"/>
    </row>
    <row r="9" spans="2:11" ht="37.35" customHeight="1" x14ac:dyDescent="0.2">
      <c r="B9" s="27" t="s">
        <v>10</v>
      </c>
      <c r="C9" s="188">
        <v>50208714</v>
      </c>
      <c r="D9" s="188"/>
      <c r="E9" s="188"/>
      <c r="F9" s="12"/>
      <c r="G9" s="214"/>
      <c r="H9" s="214"/>
      <c r="I9" s="178"/>
      <c r="J9" s="214"/>
      <c r="K9" s="215"/>
    </row>
    <row r="10" spans="2:11" ht="37.35" customHeight="1" x14ac:dyDescent="0.2">
      <c r="B10" s="66" t="s">
        <v>11</v>
      </c>
      <c r="C10" s="188">
        <v>46527856</v>
      </c>
      <c r="D10" s="188"/>
      <c r="E10" s="188"/>
      <c r="F10" s="12"/>
      <c r="G10" s="214"/>
      <c r="H10" s="214"/>
      <c r="I10" s="178"/>
      <c r="J10" s="214"/>
      <c r="K10" s="215"/>
    </row>
    <row r="11" spans="2:11" ht="37.35" customHeight="1" x14ac:dyDescent="0.25">
      <c r="B11" s="30" t="s">
        <v>12</v>
      </c>
      <c r="C11" s="173">
        <v>8802566.3499999996</v>
      </c>
      <c r="D11" s="173">
        <v>8407161.4000000004</v>
      </c>
      <c r="E11" s="272"/>
      <c r="F11" s="198"/>
      <c r="G11" s="214"/>
      <c r="H11" s="214"/>
      <c r="I11" s="178"/>
      <c r="J11" s="214"/>
      <c r="K11" s="215"/>
    </row>
    <row r="12" spans="2:11" ht="37.35" customHeight="1" thickBot="1" x14ac:dyDescent="0.3">
      <c r="B12" s="31" t="s">
        <v>13</v>
      </c>
      <c r="C12" s="186"/>
      <c r="D12" s="186"/>
      <c r="E12" s="273"/>
      <c r="F12" s="12"/>
      <c r="G12" s="214"/>
      <c r="H12" s="214"/>
      <c r="I12" s="178"/>
      <c r="J12" s="214"/>
      <c r="K12" s="215"/>
    </row>
    <row r="13" spans="2:11" ht="37.35" customHeight="1" x14ac:dyDescent="0.25">
      <c r="B13" s="34" t="s">
        <v>14</v>
      </c>
      <c r="C13" s="174">
        <f>SUM(C9,C11,C12)</f>
        <v>59011280.350000001</v>
      </c>
      <c r="D13" s="174">
        <f>SUM(D9,D11,D12)</f>
        <v>8407161.4000000004</v>
      </c>
      <c r="E13" s="271"/>
      <c r="F13" s="198"/>
      <c r="G13" s="214"/>
      <c r="H13" s="214"/>
      <c r="I13" s="178"/>
      <c r="J13" s="214"/>
      <c r="K13" s="215"/>
    </row>
    <row r="14" spans="2:11" ht="26.85" customHeight="1" thickBot="1" x14ac:dyDescent="0.3">
      <c r="B14" s="13" t="s">
        <v>15</v>
      </c>
      <c r="C14" s="250"/>
      <c r="D14" s="250"/>
      <c r="E14" s="273"/>
      <c r="F14" s="12"/>
      <c r="G14" s="214"/>
      <c r="H14" s="214"/>
      <c r="I14" s="178"/>
      <c r="J14" s="214"/>
      <c r="K14" s="215"/>
    </row>
    <row r="15" spans="2:11" ht="37.35" customHeight="1" x14ac:dyDescent="0.2">
      <c r="B15" s="16" t="s">
        <v>16</v>
      </c>
      <c r="C15" s="274"/>
      <c r="D15" s="274"/>
      <c r="E15" s="274"/>
      <c r="F15" s="12"/>
      <c r="G15" s="214"/>
      <c r="H15" s="214"/>
      <c r="I15" s="178"/>
      <c r="J15" s="214"/>
      <c r="K15" s="215"/>
    </row>
    <row r="16" spans="2:11" ht="37.35" customHeight="1" x14ac:dyDescent="0.2">
      <c r="B16" s="30" t="s">
        <v>17</v>
      </c>
      <c r="C16" s="173">
        <v>212231.72</v>
      </c>
      <c r="D16" s="173">
        <v>160946.9</v>
      </c>
      <c r="E16" s="188">
        <v>180000</v>
      </c>
      <c r="F16" s="198"/>
      <c r="G16" s="214"/>
      <c r="H16" s="214"/>
      <c r="I16" s="178"/>
      <c r="J16" s="214"/>
      <c r="K16" s="215"/>
    </row>
    <row r="17" spans="2:13" ht="37.35" customHeight="1" thickBot="1" x14ac:dyDescent="0.25">
      <c r="B17" s="31" t="s">
        <v>18</v>
      </c>
      <c r="C17" s="186">
        <v>181991.24</v>
      </c>
      <c r="D17" s="186">
        <v>267771.21999999997</v>
      </c>
      <c r="E17" s="188">
        <v>225000</v>
      </c>
      <c r="F17" s="198"/>
      <c r="G17" s="214"/>
      <c r="H17" s="214"/>
      <c r="I17" s="178"/>
      <c r="J17" s="214"/>
      <c r="K17" s="215"/>
    </row>
    <row r="18" spans="2:13" ht="37.35" customHeight="1" x14ac:dyDescent="0.25">
      <c r="B18" s="41" t="s">
        <v>19</v>
      </c>
      <c r="C18" s="174">
        <f t="shared" ref="C18:E18" si="0">SUM(C15:C17)</f>
        <v>394222.95999999996</v>
      </c>
      <c r="D18" s="174">
        <f t="shared" si="0"/>
        <v>428718.12</v>
      </c>
      <c r="E18" s="174">
        <f t="shared" si="0"/>
        <v>405000</v>
      </c>
      <c r="F18" s="198"/>
      <c r="G18" s="214"/>
      <c r="H18" s="214"/>
      <c r="I18" s="178"/>
      <c r="J18" s="214"/>
      <c r="K18" s="215"/>
    </row>
    <row r="19" spans="2:13" ht="26.85" customHeight="1" thickBot="1" x14ac:dyDescent="0.25">
      <c r="B19" s="13" t="s">
        <v>20</v>
      </c>
      <c r="C19" s="250"/>
      <c r="D19" s="250"/>
      <c r="E19" s="185"/>
      <c r="F19" s="12"/>
      <c r="G19" s="214"/>
      <c r="H19" s="214"/>
      <c r="I19" s="178"/>
      <c r="J19" s="214"/>
      <c r="K19" s="215"/>
    </row>
    <row r="20" spans="2:13" ht="37.35" customHeight="1" x14ac:dyDescent="0.2">
      <c r="B20" s="43" t="s">
        <v>21</v>
      </c>
      <c r="C20" s="172"/>
      <c r="D20" s="172">
        <v>0</v>
      </c>
      <c r="E20" s="275"/>
      <c r="F20" s="198"/>
      <c r="G20" s="216"/>
      <c r="H20" s="216"/>
      <c r="I20" s="179"/>
      <c r="J20" s="179"/>
      <c r="K20" s="217"/>
    </row>
    <row r="21" spans="2:13" ht="26.85" customHeight="1" thickBot="1" x14ac:dyDescent="0.25">
      <c r="B21" s="45" t="s">
        <v>22</v>
      </c>
      <c r="C21" s="184"/>
      <c r="D21" s="184"/>
      <c r="E21" s="187"/>
      <c r="F21" s="12"/>
      <c r="G21" s="214"/>
      <c r="H21" s="214"/>
      <c r="I21" s="178"/>
      <c r="J21" s="214"/>
      <c r="K21" s="215"/>
    </row>
    <row r="22" spans="2:13" ht="37.35" customHeight="1" x14ac:dyDescent="0.2">
      <c r="B22" s="43" t="s">
        <v>23</v>
      </c>
      <c r="C22" s="253">
        <v>5809620.4000000004</v>
      </c>
      <c r="D22" s="253">
        <v>5165346.45</v>
      </c>
      <c r="E22" s="275"/>
      <c r="F22" s="198"/>
      <c r="G22" s="214"/>
      <c r="H22" s="214"/>
      <c r="I22" s="178"/>
      <c r="J22" s="214"/>
      <c r="K22" s="215"/>
    </row>
    <row r="23" spans="2:13" ht="37.35" customHeight="1" x14ac:dyDescent="0.2">
      <c r="B23" s="48" t="s">
        <v>24</v>
      </c>
      <c r="C23" s="260">
        <v>1722294.56</v>
      </c>
      <c r="D23" s="260">
        <v>677608.82</v>
      </c>
      <c r="E23" s="276"/>
      <c r="F23" s="198"/>
      <c r="G23" s="214"/>
      <c r="H23" s="214"/>
      <c r="I23" s="178"/>
      <c r="J23" s="214"/>
      <c r="K23" s="215"/>
    </row>
    <row r="24" spans="2:13" ht="26.85" customHeight="1" thickBot="1" x14ac:dyDescent="0.3">
      <c r="B24" s="13" t="s">
        <v>25</v>
      </c>
      <c r="C24" s="262"/>
      <c r="D24" s="262"/>
      <c r="E24" s="189"/>
      <c r="F24" s="12"/>
      <c r="G24" s="214"/>
      <c r="H24" s="214"/>
      <c r="I24" s="178"/>
      <c r="J24" s="214"/>
      <c r="K24" s="215"/>
    </row>
    <row r="25" spans="2:13" ht="37.35" customHeight="1" x14ac:dyDescent="0.25">
      <c r="B25" s="52" t="s">
        <v>26</v>
      </c>
      <c r="C25" s="190">
        <f>C6+C13-SUM(C18+C20+C22+C23)</f>
        <v>409850747.66000003</v>
      </c>
      <c r="D25" s="190">
        <f>D6+D13-SUM(D18+D20+D22+D23)</f>
        <v>411986235.67000002</v>
      </c>
      <c r="E25" s="277"/>
      <c r="F25" s="198"/>
      <c r="G25" s="214"/>
      <c r="H25" s="214"/>
      <c r="I25" s="178"/>
      <c r="J25" s="214"/>
      <c r="K25" s="215"/>
    </row>
    <row r="26" spans="2:13" ht="37.35" customHeight="1" thickBot="1" x14ac:dyDescent="0.3">
      <c r="B26" s="54" t="s">
        <v>27</v>
      </c>
      <c r="C26" s="191">
        <f>C7-C20</f>
        <v>3078699.84</v>
      </c>
      <c r="D26" s="191">
        <f>D7-D20</f>
        <v>3078699.84</v>
      </c>
      <c r="E26" s="278"/>
      <c r="F26" s="198"/>
      <c r="G26" s="214"/>
      <c r="H26" s="214"/>
      <c r="I26" s="178"/>
      <c r="J26" s="214"/>
      <c r="K26" s="215"/>
    </row>
    <row r="27" spans="2:13" ht="30.75" customHeight="1" thickBot="1" x14ac:dyDescent="0.3">
      <c r="B27" s="56"/>
      <c r="C27" s="57"/>
      <c r="D27" s="57"/>
      <c r="E27" s="58"/>
      <c r="F27" s="12"/>
      <c r="G27" s="177"/>
      <c r="H27" s="177"/>
      <c r="I27" s="178"/>
      <c r="J27" s="177"/>
    </row>
    <row r="28" spans="2:13" s="9" customFormat="1" ht="49.5" customHeight="1" thickBot="1" x14ac:dyDescent="0.3">
      <c r="B28" s="333" t="s">
        <v>28</v>
      </c>
      <c r="C28" s="334"/>
      <c r="D28" s="334"/>
      <c r="E28" s="334"/>
      <c r="F28" s="59" t="s">
        <v>29</v>
      </c>
      <c r="G28" s="177"/>
      <c r="H28" s="177"/>
      <c r="I28" s="178"/>
      <c r="J28" s="177"/>
      <c r="K28" s="180"/>
      <c r="L28" s="181"/>
      <c r="M28" s="181"/>
    </row>
    <row r="29" spans="2:13" s="9" customFormat="1" ht="48.6" customHeight="1" x14ac:dyDescent="0.2">
      <c r="B29" s="332" t="s">
        <v>30</v>
      </c>
      <c r="C29" s="332"/>
      <c r="D29" s="332"/>
      <c r="E29" s="332"/>
      <c r="F29" s="60"/>
      <c r="G29" s="177"/>
      <c r="H29" s="177"/>
      <c r="I29" s="178"/>
      <c r="J29" s="177"/>
      <c r="K29" s="180"/>
      <c r="L29" s="181"/>
      <c r="M29" s="181"/>
    </row>
    <row r="30" spans="2:13" s="9" customFormat="1" ht="56.1" customHeight="1" x14ac:dyDescent="0.2">
      <c r="B30" s="315" t="s">
        <v>31</v>
      </c>
      <c r="C30" s="315"/>
      <c r="D30" s="315"/>
      <c r="E30" s="315"/>
      <c r="F30" s="61"/>
      <c r="G30" s="177"/>
      <c r="H30" s="177"/>
      <c r="I30" s="182"/>
      <c r="J30" s="183"/>
      <c r="K30" s="183"/>
      <c r="L30" s="182"/>
      <c r="M30" s="181"/>
    </row>
    <row r="31" spans="2:13" s="9" customFormat="1" ht="48.6" customHeight="1" x14ac:dyDescent="0.2">
      <c r="B31" s="314" t="s">
        <v>32</v>
      </c>
      <c r="C31" s="314"/>
      <c r="D31" s="314"/>
      <c r="E31" s="314"/>
      <c r="F31" s="62" t="s">
        <v>33</v>
      </c>
      <c r="G31" s="177"/>
      <c r="H31" s="177"/>
      <c r="I31" s="178"/>
      <c r="J31" s="177"/>
      <c r="K31" s="180"/>
      <c r="L31" s="181"/>
      <c r="M31" s="181"/>
    </row>
    <row r="32" spans="2:13" s="9" customFormat="1" ht="90.75" customHeight="1" x14ac:dyDescent="0.2">
      <c r="B32" s="314" t="s">
        <v>34</v>
      </c>
      <c r="C32" s="314"/>
      <c r="D32" s="314"/>
      <c r="E32" s="314"/>
      <c r="F32" s="62" t="s">
        <v>33</v>
      </c>
      <c r="G32" s="177"/>
      <c r="H32" s="177"/>
      <c r="I32" s="178"/>
      <c r="J32" s="177"/>
      <c r="K32" s="180"/>
      <c r="L32" s="181"/>
      <c r="M32" s="181"/>
    </row>
    <row r="33" spans="2:13" s="9" customFormat="1" ht="48.6" customHeight="1" x14ac:dyDescent="0.2">
      <c r="B33" s="314" t="s">
        <v>35</v>
      </c>
      <c r="C33" s="314"/>
      <c r="D33" s="314"/>
      <c r="E33" s="314"/>
      <c r="F33" s="61"/>
      <c r="G33" s="177"/>
      <c r="H33" s="177"/>
      <c r="I33" s="178"/>
      <c r="J33" s="177"/>
      <c r="K33" s="180"/>
      <c r="L33" s="181"/>
      <c r="M33" s="181"/>
    </row>
    <row r="34" spans="2:13" s="9" customFormat="1" ht="77.099999999999994" customHeight="1" x14ac:dyDescent="0.2">
      <c r="B34" s="313" t="s">
        <v>36</v>
      </c>
      <c r="C34" s="313"/>
      <c r="D34" s="313"/>
      <c r="E34" s="313"/>
      <c r="F34" s="62" t="s">
        <v>33</v>
      </c>
      <c r="G34" s="177"/>
      <c r="H34" s="177"/>
      <c r="I34" s="178"/>
      <c r="J34" s="177"/>
      <c r="K34" s="180"/>
      <c r="L34" s="181"/>
      <c r="M34" s="181"/>
    </row>
    <row r="35" spans="2:13" s="9" customFormat="1" ht="48.6" customHeight="1" x14ac:dyDescent="0.2">
      <c r="B35" s="314" t="s">
        <v>37</v>
      </c>
      <c r="C35" s="314"/>
      <c r="D35" s="314"/>
      <c r="E35" s="314"/>
      <c r="F35" s="61"/>
      <c r="G35" s="177"/>
      <c r="H35" s="177"/>
      <c r="I35" s="178"/>
      <c r="J35" s="177"/>
      <c r="K35" s="180"/>
      <c r="L35" s="181"/>
      <c r="M35" s="181"/>
    </row>
    <row r="36" spans="2:13" s="9" customFormat="1" ht="48.6" customHeight="1" x14ac:dyDescent="0.2">
      <c r="B36" s="314" t="s">
        <v>38</v>
      </c>
      <c r="C36" s="314"/>
      <c r="D36" s="314"/>
      <c r="E36" s="314"/>
      <c r="F36" s="61"/>
      <c r="G36" s="177"/>
      <c r="H36" s="177"/>
      <c r="I36" s="178"/>
      <c r="J36" s="177"/>
      <c r="K36" s="180"/>
      <c r="L36" s="181"/>
      <c r="M36" s="181"/>
    </row>
    <row r="37" spans="2:13" s="9" customFormat="1" ht="48.6" customHeight="1" x14ac:dyDescent="0.2">
      <c r="B37" s="314" t="s">
        <v>39</v>
      </c>
      <c r="C37" s="314"/>
      <c r="D37" s="314"/>
      <c r="E37" s="314"/>
      <c r="F37" s="61"/>
      <c r="G37" s="177"/>
      <c r="H37" s="177"/>
      <c r="I37" s="178"/>
      <c r="J37" s="177"/>
      <c r="K37" s="180"/>
      <c r="L37" s="181"/>
      <c r="M37" s="181"/>
    </row>
    <row r="38" spans="2:13" s="9" customFormat="1" ht="48.6" customHeight="1" x14ac:dyDescent="0.2">
      <c r="B38" s="315" t="s">
        <v>40</v>
      </c>
      <c r="C38" s="315"/>
      <c r="D38" s="315"/>
      <c r="E38" s="315"/>
      <c r="F38" s="62" t="s">
        <v>33</v>
      </c>
      <c r="G38" s="177"/>
      <c r="H38" s="177"/>
      <c r="I38" s="178"/>
      <c r="J38" s="177"/>
      <c r="K38" s="180"/>
      <c r="L38" s="181"/>
      <c r="M38" s="181"/>
    </row>
    <row r="39" spans="2:13" s="9" customFormat="1" ht="48.6" customHeight="1" x14ac:dyDescent="0.2">
      <c r="B39" s="313" t="s">
        <v>41</v>
      </c>
      <c r="C39" s="313"/>
      <c r="D39" s="313"/>
      <c r="E39" s="313"/>
      <c r="F39" s="62"/>
      <c r="G39" s="177"/>
      <c r="H39" s="177"/>
      <c r="I39" s="178"/>
      <c r="J39" s="177"/>
      <c r="K39" s="180"/>
      <c r="L39" s="181"/>
      <c r="M39" s="181"/>
    </row>
    <row r="40" spans="2:13" s="9" customFormat="1" ht="48.6" customHeight="1" x14ac:dyDescent="0.2">
      <c r="B40" s="313" t="s">
        <v>42</v>
      </c>
      <c r="C40" s="313"/>
      <c r="D40" s="313"/>
      <c r="E40" s="313"/>
      <c r="F40" s="62"/>
      <c r="G40" s="177"/>
      <c r="H40" s="177"/>
      <c r="I40" s="178"/>
      <c r="J40" s="177"/>
      <c r="K40" s="180"/>
      <c r="L40" s="181"/>
      <c r="M40" s="181"/>
    </row>
    <row r="41" spans="2:13" s="9" customFormat="1" ht="48.6" customHeight="1" x14ac:dyDescent="0.2">
      <c r="B41" s="313" t="s">
        <v>43</v>
      </c>
      <c r="C41" s="313"/>
      <c r="D41" s="313"/>
      <c r="E41" s="313"/>
      <c r="F41" s="62" t="s">
        <v>33</v>
      </c>
      <c r="G41" s="177"/>
      <c r="H41" s="177"/>
      <c r="I41" s="178"/>
      <c r="J41" s="177"/>
      <c r="K41" s="180"/>
      <c r="L41" s="181"/>
      <c r="M41" s="181"/>
    </row>
    <row r="42" spans="2:13" s="9" customFormat="1" ht="48.6" customHeight="1" x14ac:dyDescent="0.2">
      <c r="B42" s="313" t="s">
        <v>44</v>
      </c>
      <c r="C42" s="313"/>
      <c r="D42" s="313"/>
      <c r="E42" s="313"/>
      <c r="F42" s="62" t="s">
        <v>33</v>
      </c>
      <c r="G42" s="177"/>
      <c r="H42" s="177"/>
      <c r="I42" s="178"/>
      <c r="J42" s="177"/>
      <c r="K42" s="180"/>
      <c r="L42" s="181"/>
      <c r="M42" s="181"/>
    </row>
    <row r="43" spans="2:13" s="9" customFormat="1" ht="41.1" customHeight="1" thickBot="1" x14ac:dyDescent="0.25">
      <c r="B43" s="63"/>
      <c r="C43" s="12"/>
      <c r="D43" s="12"/>
      <c r="E43" s="12"/>
      <c r="F43" s="12"/>
      <c r="G43" s="177"/>
      <c r="H43" s="177"/>
      <c r="I43" s="178"/>
      <c r="J43" s="177"/>
      <c r="K43" s="180"/>
      <c r="L43" s="181"/>
      <c r="M43" s="181"/>
    </row>
    <row r="44" spans="2:13" s="9" customFormat="1" ht="26.85" customHeight="1" thickBot="1" x14ac:dyDescent="0.25">
      <c r="B44" s="316" t="s">
        <v>45</v>
      </c>
      <c r="C44" s="317"/>
      <c r="D44" s="317"/>
      <c r="E44" s="318"/>
      <c r="F44" s="12"/>
      <c r="G44" s="344"/>
      <c r="H44" s="344"/>
      <c r="I44" s="178"/>
      <c r="J44" s="177"/>
      <c r="K44" s="180"/>
      <c r="L44" s="181"/>
      <c r="M44" s="181"/>
    </row>
    <row r="45" spans="2:13" s="9" customFormat="1" ht="26.85" customHeight="1" x14ac:dyDescent="0.2">
      <c r="B45" s="319" t="s">
        <v>46</v>
      </c>
      <c r="C45" s="320"/>
      <c r="D45" s="320"/>
      <c r="E45" s="321"/>
      <c r="F45" s="12"/>
      <c r="G45" s="177"/>
      <c r="H45" s="177"/>
      <c r="I45" s="178"/>
      <c r="J45" s="177"/>
      <c r="K45" s="180"/>
      <c r="L45" s="181"/>
      <c r="M45" s="181"/>
    </row>
    <row r="46" spans="2:13" s="9" customFormat="1" ht="60" customHeight="1" x14ac:dyDescent="0.2">
      <c r="B46" s="306"/>
      <c r="C46" s="307"/>
      <c r="D46" s="307"/>
      <c r="E46" s="308"/>
      <c r="F46" s="12"/>
      <c r="G46" s="177"/>
      <c r="H46" s="177"/>
      <c r="I46" s="178"/>
      <c r="J46" s="177"/>
      <c r="K46" s="180"/>
      <c r="L46" s="181"/>
      <c r="M46" s="181"/>
    </row>
    <row r="47" spans="2:13" s="9" customFormat="1" ht="26.85" customHeight="1" x14ac:dyDescent="0.2">
      <c r="B47" s="306" t="s">
        <v>47</v>
      </c>
      <c r="C47" s="307"/>
      <c r="D47" s="307"/>
      <c r="E47" s="308"/>
      <c r="F47" s="12"/>
      <c r="G47" s="177"/>
      <c r="H47" s="177"/>
      <c r="I47" s="178"/>
      <c r="J47" s="177"/>
      <c r="K47" s="180"/>
      <c r="L47" s="181"/>
      <c r="M47" s="181"/>
    </row>
    <row r="48" spans="2:13" s="9" customFormat="1" ht="60" customHeight="1" x14ac:dyDescent="0.2">
      <c r="B48" s="309"/>
      <c r="C48" s="310"/>
      <c r="D48" s="310"/>
      <c r="E48" s="311"/>
      <c r="F48" s="12"/>
      <c r="G48" s="177"/>
      <c r="H48" s="177"/>
      <c r="I48" s="178"/>
      <c r="J48" s="177"/>
      <c r="K48" s="180"/>
      <c r="L48" s="181"/>
      <c r="M48" s="181"/>
    </row>
    <row r="49" spans="2:13" s="9" customFormat="1" ht="26.1" customHeight="1" x14ac:dyDescent="0.2">
      <c r="B49" s="306" t="s">
        <v>48</v>
      </c>
      <c r="C49" s="307"/>
      <c r="D49" s="307"/>
      <c r="E49" s="308"/>
      <c r="F49" s="12"/>
      <c r="G49" s="177"/>
      <c r="H49" s="177"/>
      <c r="I49" s="178"/>
      <c r="J49" s="177"/>
      <c r="K49" s="180"/>
      <c r="L49" s="181"/>
      <c r="M49" s="181"/>
    </row>
    <row r="50" spans="2:13" s="9" customFormat="1" ht="60" customHeight="1" x14ac:dyDescent="0.2">
      <c r="B50" s="306"/>
      <c r="C50" s="307"/>
      <c r="D50" s="307"/>
      <c r="E50" s="308"/>
      <c r="F50" s="12"/>
      <c r="G50" s="177"/>
      <c r="H50" s="177"/>
      <c r="I50" s="178"/>
      <c r="J50" s="177"/>
      <c r="K50" s="180"/>
      <c r="L50" s="181"/>
      <c r="M50" s="181"/>
    </row>
    <row r="51" spans="2:13" ht="23.85" customHeight="1" x14ac:dyDescent="0.2">
      <c r="B51" s="306" t="s">
        <v>49</v>
      </c>
      <c r="C51" s="307"/>
      <c r="D51" s="307"/>
      <c r="E51" s="308"/>
      <c r="F51" s="12"/>
      <c r="G51" s="177"/>
      <c r="H51" s="177"/>
      <c r="I51" s="178"/>
      <c r="J51" s="177"/>
    </row>
    <row r="52" spans="2:13" ht="60" customHeight="1" x14ac:dyDescent="0.2">
      <c r="B52" s="306"/>
      <c r="C52" s="307"/>
      <c r="D52" s="307"/>
      <c r="E52" s="308"/>
      <c r="F52" s="12"/>
      <c r="G52" s="177"/>
      <c r="H52" s="177"/>
      <c r="I52" s="178"/>
      <c r="J52" s="177"/>
    </row>
    <row r="53" spans="2:13" ht="27" customHeight="1" x14ac:dyDescent="0.2">
      <c r="B53" s="306" t="s">
        <v>50</v>
      </c>
      <c r="C53" s="307"/>
      <c r="D53" s="307"/>
      <c r="E53" s="308"/>
      <c r="F53" s="12"/>
      <c r="G53" s="177"/>
      <c r="H53" s="177"/>
      <c r="I53" s="178"/>
      <c r="J53" s="177"/>
    </row>
    <row r="54" spans="2:13" ht="60" customHeight="1" x14ac:dyDescent="0.2">
      <c r="B54" s="345" t="s">
        <v>58</v>
      </c>
      <c r="C54" s="307"/>
      <c r="D54" s="307"/>
      <c r="E54" s="308"/>
      <c r="F54" s="12"/>
      <c r="G54" s="177"/>
      <c r="H54" s="177"/>
      <c r="I54" s="178"/>
      <c r="J54" s="177"/>
    </row>
    <row r="55" spans="2:13" ht="24" customHeight="1" x14ac:dyDescent="0.2">
      <c r="B55" s="306" t="s">
        <v>51</v>
      </c>
      <c r="C55" s="307"/>
      <c r="D55" s="307"/>
      <c r="E55" s="308"/>
      <c r="F55" s="12"/>
      <c r="G55" s="177"/>
      <c r="H55" s="177"/>
      <c r="I55" s="178"/>
      <c r="J55" s="177"/>
    </row>
    <row r="56" spans="2:13" ht="60" customHeight="1" x14ac:dyDescent="0.2">
      <c r="B56" s="306"/>
      <c r="C56" s="307"/>
      <c r="D56" s="307"/>
      <c r="E56" s="308"/>
      <c r="F56" s="12"/>
      <c r="G56" s="177"/>
      <c r="H56" s="177"/>
      <c r="I56" s="178"/>
      <c r="J56" s="177"/>
    </row>
    <row r="59" spans="2:13" x14ac:dyDescent="0.2">
      <c r="B59" s="79" t="s">
        <v>52</v>
      </c>
    </row>
  </sheetData>
  <mergeCells count="32">
    <mergeCell ref="B55:E55"/>
    <mergeCell ref="B56:E56"/>
    <mergeCell ref="B2:E2"/>
    <mergeCell ref="B3:E3"/>
    <mergeCell ref="B54:E54"/>
    <mergeCell ref="B48:E48"/>
    <mergeCell ref="B49:E49"/>
    <mergeCell ref="B50:E50"/>
    <mergeCell ref="B51:E51"/>
    <mergeCell ref="B52:E52"/>
    <mergeCell ref="B53:E53"/>
    <mergeCell ref="B42:E42"/>
    <mergeCell ref="B44:E44"/>
    <mergeCell ref="B30:E30"/>
    <mergeCell ref="B31:E31"/>
    <mergeCell ref="B32:E32"/>
    <mergeCell ref="G44:H44"/>
    <mergeCell ref="B45:E45"/>
    <mergeCell ref="B46:E46"/>
    <mergeCell ref="B47:E47"/>
    <mergeCell ref="B36:E36"/>
    <mergeCell ref="B37:E37"/>
    <mergeCell ref="B38:E38"/>
    <mergeCell ref="B39:E39"/>
    <mergeCell ref="B40:E40"/>
    <mergeCell ref="B41:E41"/>
    <mergeCell ref="B33:E33"/>
    <mergeCell ref="B34:E34"/>
    <mergeCell ref="B35:E35"/>
    <mergeCell ref="B1:E1"/>
    <mergeCell ref="B28:E28"/>
    <mergeCell ref="B29:E29"/>
  </mergeCells>
  <dataValidations count="2">
    <dataValidation errorStyle="warning" allowBlank="1" showInputMessage="1" errorTitle="Missing Information" error="Please complete the Forecast" promptTitle="Forecast" prompt="Please fill out forecast information" sqref="E9:E10 E15:E16" xr:uid="{E8C6F4C3-EC75-4CC2-93D1-7AD285D0D00B}"/>
    <dataValidation type="whole" errorStyle="warning" operator="equal" allowBlank="1" showInputMessage="1" showErrorMessage="1" errorTitle="Start/End Balance" error="End Balance of Prior Reporting Period should be Starting Balance of Current Reporting Period" sqref="C6:D7" xr:uid="{C76C7FBE-4F72-423A-9D8F-471AC966DDD4}">
      <formula1>B25</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18E0F-366E-42C8-9149-C6B0DC11FA04}">
  <dimension ref="B1:Q55"/>
  <sheetViews>
    <sheetView zoomScale="70" zoomScaleNormal="70" workbookViewId="0">
      <pane xSplit="2" ySplit="7" topLeftCell="C49" activePane="bottomRight" state="frozen"/>
      <selection pane="topRight" activeCell="C1" sqref="C1"/>
      <selection pane="bottomLeft" activeCell="A8" sqref="A8"/>
      <selection pane="bottomRight" activeCell="B44" sqref="B44:E53"/>
    </sheetView>
  </sheetViews>
  <sheetFormatPr defaultColWidth="8.85546875" defaultRowHeight="12.75" x14ac:dyDescent="0.2"/>
  <cols>
    <col min="1" max="1" width="4.140625" customWidth="1"/>
    <col min="2" max="2" width="79.42578125" style="8" customWidth="1"/>
    <col min="3" max="4" width="31.5703125" customWidth="1"/>
    <col min="5" max="5" width="32.7109375" customWidth="1"/>
    <col min="6" max="6" width="15" customWidth="1"/>
    <col min="7" max="12" width="9.42578125" customWidth="1"/>
  </cols>
  <sheetData>
    <row r="1" spans="2:11" ht="18" x14ac:dyDescent="0.25">
      <c r="B1" s="322" t="s">
        <v>0</v>
      </c>
      <c r="C1" s="323"/>
      <c r="D1" s="323"/>
      <c r="E1" s="324"/>
    </row>
    <row r="2" spans="2:11" ht="18" x14ac:dyDescent="0.25">
      <c r="B2" s="325" t="s">
        <v>59</v>
      </c>
      <c r="C2" s="326"/>
      <c r="D2" s="327"/>
      <c r="E2" s="328"/>
    </row>
    <row r="3" spans="2:11" ht="18.75" thickBot="1" x14ac:dyDescent="0.3">
      <c r="B3" s="329" t="s">
        <v>54</v>
      </c>
      <c r="C3" s="330"/>
      <c r="D3" s="330"/>
      <c r="E3" s="331"/>
    </row>
    <row r="4" spans="2:11" ht="37.35" customHeight="1" x14ac:dyDescent="0.2">
      <c r="B4" s="10"/>
      <c r="C4" s="11" t="s">
        <v>3</v>
      </c>
      <c r="D4" s="11" t="s">
        <v>4</v>
      </c>
      <c r="E4" s="11" t="s">
        <v>5</v>
      </c>
      <c r="F4" s="12"/>
      <c r="G4" s="12"/>
      <c r="H4" s="12"/>
      <c r="I4" s="12"/>
      <c r="J4" s="12"/>
      <c r="K4" s="12"/>
    </row>
    <row r="5" spans="2:11" ht="26.85" customHeight="1" thickBot="1" x14ac:dyDescent="0.3">
      <c r="B5" s="13" t="s">
        <v>6</v>
      </c>
      <c r="C5" s="14"/>
      <c r="D5" s="15"/>
      <c r="E5" s="14"/>
      <c r="F5" s="12"/>
      <c r="G5" s="12"/>
      <c r="H5" s="12"/>
      <c r="I5" s="12"/>
      <c r="J5" s="12"/>
      <c r="K5" s="12"/>
    </row>
    <row r="6" spans="2:11" ht="37.35" customHeight="1" x14ac:dyDescent="0.25">
      <c r="B6" s="16" t="s">
        <v>7</v>
      </c>
      <c r="C6" s="288">
        <v>101551080.64</v>
      </c>
      <c r="D6" s="288">
        <v>100803843.63</v>
      </c>
      <c r="E6" s="19"/>
      <c r="F6" s="12"/>
      <c r="G6" s="12"/>
      <c r="H6" s="12"/>
      <c r="I6" s="12"/>
      <c r="J6" s="12"/>
      <c r="K6" s="12"/>
    </row>
    <row r="7" spans="2:11" ht="37.35" customHeight="1" x14ac:dyDescent="0.25">
      <c r="B7" s="20" t="s">
        <v>8</v>
      </c>
      <c r="C7" s="288">
        <v>894816.87</v>
      </c>
      <c r="D7" s="288">
        <v>857926.87</v>
      </c>
      <c r="E7" s="23"/>
      <c r="F7" s="287"/>
      <c r="G7" s="12"/>
      <c r="H7" s="12"/>
      <c r="I7" s="12"/>
      <c r="J7" s="12"/>
      <c r="K7" s="12"/>
    </row>
    <row r="8" spans="2:11" ht="26.85" customHeight="1" thickBot="1" x14ac:dyDescent="0.3">
      <c r="B8" s="24" t="s">
        <v>9</v>
      </c>
      <c r="C8" s="289"/>
      <c r="D8" s="289"/>
      <c r="E8" s="14"/>
      <c r="F8" s="12"/>
      <c r="G8" s="12"/>
      <c r="H8" s="12"/>
      <c r="I8" s="12"/>
      <c r="J8" s="12"/>
      <c r="K8" s="12"/>
    </row>
    <row r="9" spans="2:11" ht="37.35" customHeight="1" x14ac:dyDescent="0.25">
      <c r="B9" s="27" t="s">
        <v>10</v>
      </c>
      <c r="C9" s="290" t="s">
        <v>125</v>
      </c>
      <c r="D9" s="290" t="s">
        <v>126</v>
      </c>
      <c r="E9" s="64"/>
      <c r="F9" s="12"/>
      <c r="G9" s="12"/>
      <c r="H9" s="12"/>
      <c r="I9" s="12"/>
      <c r="J9" s="12"/>
      <c r="K9" s="12"/>
    </row>
    <row r="10" spans="2:11" ht="37.35" customHeight="1" x14ac:dyDescent="0.25">
      <c r="B10" s="66" t="s">
        <v>11</v>
      </c>
      <c r="C10" s="290" t="s">
        <v>126</v>
      </c>
      <c r="D10" s="290" t="s">
        <v>126</v>
      </c>
      <c r="E10" s="64"/>
      <c r="F10" s="12"/>
      <c r="G10" s="12"/>
      <c r="H10" s="12"/>
      <c r="I10" s="12"/>
      <c r="J10" s="12"/>
      <c r="K10" s="12"/>
    </row>
    <row r="11" spans="2:11" ht="37.35" customHeight="1" x14ac:dyDescent="0.25">
      <c r="B11" s="30" t="s">
        <v>12</v>
      </c>
      <c r="C11" s="288">
        <v>2168655.14</v>
      </c>
      <c r="D11" s="288">
        <v>2046353.31</v>
      </c>
      <c r="E11" s="23"/>
      <c r="F11" s="12"/>
      <c r="G11" s="12"/>
      <c r="H11" s="12"/>
      <c r="I11" s="12"/>
      <c r="J11" s="12"/>
      <c r="K11" s="12"/>
    </row>
    <row r="12" spans="2:11" ht="37.35" customHeight="1" thickBot="1" x14ac:dyDescent="0.3">
      <c r="B12" s="31" t="s">
        <v>13</v>
      </c>
      <c r="C12" s="291" t="s">
        <v>126</v>
      </c>
      <c r="D12" s="291" t="s">
        <v>126</v>
      </c>
      <c r="E12" s="14"/>
      <c r="F12" s="12"/>
      <c r="G12" s="12"/>
      <c r="H12" s="12"/>
      <c r="I12" s="12"/>
      <c r="J12" s="12"/>
      <c r="K12" s="12"/>
    </row>
    <row r="13" spans="2:11" ht="37.35" customHeight="1" x14ac:dyDescent="0.25">
      <c r="B13" s="34" t="s">
        <v>14</v>
      </c>
      <c r="C13" s="249">
        <v>2168655.14</v>
      </c>
      <c r="D13" s="249">
        <v>2046353.31</v>
      </c>
      <c r="E13" s="19"/>
      <c r="F13" s="12"/>
      <c r="G13" s="12"/>
      <c r="H13" s="12"/>
      <c r="I13" s="12"/>
      <c r="J13" s="12"/>
      <c r="K13" s="12"/>
    </row>
    <row r="14" spans="2:11" ht="26.85" customHeight="1" thickBot="1" x14ac:dyDescent="0.3">
      <c r="B14" s="13" t="s">
        <v>15</v>
      </c>
      <c r="C14" s="292"/>
      <c r="D14" s="292"/>
      <c r="E14" s="14"/>
      <c r="F14" s="12"/>
      <c r="G14" s="12"/>
      <c r="H14" s="12"/>
      <c r="I14" s="12"/>
      <c r="J14" s="12"/>
      <c r="K14" s="12"/>
    </row>
    <row r="15" spans="2:11" ht="37.35" customHeight="1" x14ac:dyDescent="0.2">
      <c r="B15" s="16" t="s">
        <v>16</v>
      </c>
      <c r="C15" s="288">
        <v>14689.88</v>
      </c>
      <c r="D15" s="288">
        <v>15738.2</v>
      </c>
      <c r="E15" s="293">
        <v>16786.52</v>
      </c>
      <c r="F15" s="12"/>
      <c r="G15" s="12"/>
      <c r="H15" s="12"/>
      <c r="I15" s="12"/>
      <c r="J15" s="12"/>
      <c r="K15" s="12"/>
    </row>
    <row r="16" spans="2:11" ht="37.35" customHeight="1" x14ac:dyDescent="0.2">
      <c r="B16" s="30" t="s">
        <v>17</v>
      </c>
      <c r="C16" s="288">
        <v>80798.710000000006</v>
      </c>
      <c r="D16" s="294">
        <v>92629.08</v>
      </c>
      <c r="E16" s="295">
        <v>104459.45</v>
      </c>
      <c r="F16" s="12"/>
      <c r="G16" s="12"/>
      <c r="H16" s="12"/>
      <c r="I16" s="12"/>
      <c r="J16" s="12"/>
      <c r="K16" s="12"/>
    </row>
    <row r="17" spans="2:17" ht="37.35" customHeight="1" thickBot="1" x14ac:dyDescent="0.25">
      <c r="B17" s="31" t="s">
        <v>18</v>
      </c>
      <c r="C17" s="296">
        <v>73763.03</v>
      </c>
      <c r="D17" s="297">
        <v>57743.82</v>
      </c>
      <c r="E17" s="298">
        <v>41724.61</v>
      </c>
      <c r="F17" s="12"/>
      <c r="G17" s="12"/>
      <c r="H17" s="12"/>
      <c r="I17" s="12"/>
      <c r="J17" s="12"/>
      <c r="K17" s="12"/>
    </row>
    <row r="18" spans="2:17" ht="37.35" customHeight="1" x14ac:dyDescent="0.25">
      <c r="B18" s="41" t="s">
        <v>19</v>
      </c>
      <c r="C18" s="249">
        <v>169251.62</v>
      </c>
      <c r="D18" s="249">
        <v>166111.1</v>
      </c>
      <c r="E18" s="249">
        <v>162970.58000000002</v>
      </c>
      <c r="F18" s="12"/>
      <c r="G18" s="12"/>
      <c r="H18" s="12"/>
      <c r="I18" s="12"/>
      <c r="J18" s="12"/>
      <c r="K18" s="12"/>
    </row>
    <row r="19" spans="2:17" ht="26.85" customHeight="1" thickBot="1" x14ac:dyDescent="0.25">
      <c r="B19" s="13" t="s">
        <v>20</v>
      </c>
      <c r="C19" s="292"/>
      <c r="D19" s="292"/>
      <c r="E19" s="15"/>
      <c r="F19" s="12"/>
      <c r="G19" s="12"/>
      <c r="H19" s="12"/>
      <c r="I19" s="12"/>
      <c r="J19" s="12"/>
      <c r="K19" s="12"/>
    </row>
    <row r="20" spans="2:17" ht="84.2" customHeight="1" x14ac:dyDescent="0.2">
      <c r="B20" s="286" t="s">
        <v>21</v>
      </c>
      <c r="C20" s="288">
        <v>68540</v>
      </c>
      <c r="D20" s="288">
        <v>315953.75</v>
      </c>
      <c r="E20" s="44"/>
      <c r="F20" s="346"/>
      <c r="G20" s="347"/>
      <c r="H20" s="347"/>
      <c r="I20" s="347"/>
      <c r="J20" s="347"/>
      <c r="K20" s="347"/>
      <c r="L20" s="347"/>
      <c r="M20" s="347"/>
      <c r="N20" s="347"/>
      <c r="O20" s="347"/>
      <c r="P20" s="347"/>
      <c r="Q20" s="347"/>
    </row>
    <row r="21" spans="2:17" ht="26.85" customHeight="1" thickBot="1" x14ac:dyDescent="0.25">
      <c r="B21" s="45" t="s">
        <v>22</v>
      </c>
      <c r="C21" s="289"/>
      <c r="D21" s="289"/>
      <c r="E21" s="25"/>
      <c r="F21" s="12"/>
      <c r="G21" s="12"/>
      <c r="H21" s="12"/>
      <c r="I21" s="12"/>
      <c r="J21" s="12"/>
      <c r="K21" s="12"/>
    </row>
    <row r="22" spans="2:17" ht="37.35" customHeight="1" x14ac:dyDescent="0.2">
      <c r="B22" s="43" t="s">
        <v>23</v>
      </c>
      <c r="C22" s="299">
        <v>1968057.2</v>
      </c>
      <c r="D22" s="288">
        <v>1979401.08</v>
      </c>
      <c r="E22" s="47"/>
      <c r="F22" s="12"/>
      <c r="G22" s="12"/>
      <c r="H22" s="12"/>
      <c r="I22" s="12"/>
      <c r="J22" s="12"/>
      <c r="K22" s="12"/>
    </row>
    <row r="23" spans="2:17" ht="37.35" customHeight="1" x14ac:dyDescent="0.2">
      <c r="B23" s="48" t="s">
        <v>24</v>
      </c>
      <c r="C23" s="293">
        <v>710043.33</v>
      </c>
      <c r="D23" s="300">
        <v>196115.63</v>
      </c>
      <c r="E23" s="50"/>
      <c r="F23" s="12"/>
      <c r="G23" s="12"/>
      <c r="H23" s="12"/>
      <c r="I23" s="12"/>
      <c r="J23" s="12"/>
      <c r="K23" s="12"/>
    </row>
    <row r="24" spans="2:17" ht="26.85" customHeight="1" thickBot="1" x14ac:dyDescent="0.3">
      <c r="B24" s="13" t="s">
        <v>25</v>
      </c>
      <c r="C24" s="301"/>
      <c r="D24" s="301"/>
      <c r="E24" s="51"/>
      <c r="F24" s="12"/>
      <c r="G24" s="12"/>
      <c r="H24" s="12"/>
      <c r="I24" s="12"/>
      <c r="J24" s="12"/>
      <c r="K24" s="12"/>
    </row>
    <row r="25" spans="2:17" ht="37.35" customHeight="1" x14ac:dyDescent="0.25">
      <c r="B25" s="52" t="s">
        <v>26</v>
      </c>
      <c r="C25" s="302">
        <v>100803843.63</v>
      </c>
      <c r="D25" s="302">
        <v>100192615.38</v>
      </c>
      <c r="E25" s="53"/>
      <c r="F25" s="12"/>
      <c r="G25" s="12"/>
      <c r="H25" s="12"/>
      <c r="I25" s="12"/>
      <c r="J25" s="12"/>
      <c r="K25" s="12"/>
    </row>
    <row r="26" spans="2:17" ht="37.35" customHeight="1" thickBot="1" x14ac:dyDescent="0.3">
      <c r="B26" s="54" t="s">
        <v>27</v>
      </c>
      <c r="C26" s="303">
        <v>826276.87</v>
      </c>
      <c r="D26" s="303">
        <v>541973.12</v>
      </c>
      <c r="E26" s="55"/>
      <c r="F26" s="12"/>
      <c r="G26" s="12"/>
      <c r="H26" s="12"/>
      <c r="I26" s="12"/>
      <c r="J26" s="12"/>
      <c r="K26" s="12"/>
    </row>
    <row r="27" spans="2:17" ht="30.75" customHeight="1" thickBot="1" x14ac:dyDescent="0.3">
      <c r="B27" s="56"/>
      <c r="C27" s="57"/>
      <c r="D27" s="57"/>
      <c r="E27" s="58"/>
      <c r="F27" s="12"/>
      <c r="G27" s="12"/>
      <c r="H27" s="12"/>
      <c r="I27" s="12"/>
      <c r="J27" s="12"/>
      <c r="K27" s="12"/>
    </row>
    <row r="28" spans="2:17" s="9" customFormat="1" ht="49.5" customHeight="1" thickBot="1" x14ac:dyDescent="0.3">
      <c r="B28" s="333" t="s">
        <v>28</v>
      </c>
      <c r="C28" s="334"/>
      <c r="D28" s="334"/>
      <c r="E28" s="334"/>
      <c r="F28" s="208" t="s">
        <v>29</v>
      </c>
      <c r="G28" s="12"/>
      <c r="H28" s="12"/>
      <c r="I28" s="12"/>
      <c r="J28" s="12"/>
      <c r="K28" s="12"/>
    </row>
    <row r="29" spans="2:17" s="9" customFormat="1" ht="33.75" customHeight="1" x14ac:dyDescent="0.2">
      <c r="B29" s="332" t="s">
        <v>30</v>
      </c>
      <c r="C29" s="332"/>
      <c r="D29" s="332"/>
      <c r="E29" s="377"/>
      <c r="F29" s="206" t="s">
        <v>33</v>
      </c>
      <c r="G29" s="12"/>
      <c r="H29" s="12"/>
      <c r="I29" s="12"/>
      <c r="J29" s="12"/>
      <c r="K29" s="12"/>
    </row>
    <row r="30" spans="2:17" s="9" customFormat="1" ht="65.25" customHeight="1" x14ac:dyDescent="0.2">
      <c r="B30" s="387" t="s">
        <v>31</v>
      </c>
      <c r="C30" s="387"/>
      <c r="D30" s="387"/>
      <c r="E30" s="388"/>
      <c r="F30" s="207" t="s">
        <v>33</v>
      </c>
      <c r="G30" s="12"/>
      <c r="H30" s="12"/>
      <c r="I30" s="12"/>
      <c r="J30" s="65"/>
      <c r="K30" s="65"/>
      <c r="L30" s="65"/>
      <c r="M30" s="65"/>
    </row>
    <row r="31" spans="2:17" s="9" customFormat="1" ht="45" customHeight="1" x14ac:dyDescent="0.2">
      <c r="B31" s="351" t="s">
        <v>32</v>
      </c>
      <c r="C31" s="352"/>
      <c r="D31" s="352"/>
      <c r="E31" s="353"/>
      <c r="F31" s="209" t="s">
        <v>33</v>
      </c>
      <c r="G31" s="12"/>
      <c r="H31" s="12"/>
      <c r="I31" s="12"/>
      <c r="J31" s="12"/>
      <c r="K31" s="12"/>
    </row>
    <row r="32" spans="2:17" s="9" customFormat="1" ht="81.75" customHeight="1" x14ac:dyDescent="0.2">
      <c r="B32" s="389" t="s">
        <v>34</v>
      </c>
      <c r="C32" s="390"/>
      <c r="D32" s="390"/>
      <c r="E32" s="391"/>
      <c r="F32" s="210" t="s">
        <v>33</v>
      </c>
      <c r="G32" s="12"/>
      <c r="H32" s="12"/>
      <c r="I32" s="12"/>
      <c r="J32" s="12"/>
      <c r="K32" s="12"/>
    </row>
    <row r="33" spans="2:11" s="9" customFormat="1" ht="30.2" customHeight="1" x14ac:dyDescent="0.2">
      <c r="B33" s="351" t="s">
        <v>35</v>
      </c>
      <c r="C33" s="352"/>
      <c r="D33" s="352"/>
      <c r="E33" s="353"/>
      <c r="F33" s="211" t="s">
        <v>60</v>
      </c>
      <c r="G33" s="12"/>
      <c r="H33" s="12"/>
      <c r="I33" s="12"/>
      <c r="J33" s="12"/>
      <c r="K33" s="12"/>
    </row>
    <row r="34" spans="2:11" s="9" customFormat="1" ht="59.25" customHeight="1" x14ac:dyDescent="0.2">
      <c r="B34" s="354" t="s">
        <v>36</v>
      </c>
      <c r="C34" s="313"/>
      <c r="D34" s="313"/>
      <c r="E34" s="355"/>
      <c r="F34" s="210" t="s">
        <v>33</v>
      </c>
      <c r="G34" s="12"/>
      <c r="H34" s="12"/>
      <c r="I34" s="12"/>
      <c r="J34" s="12"/>
      <c r="K34" s="12"/>
    </row>
    <row r="35" spans="2:11" s="9" customFormat="1" ht="15.6" customHeight="1" x14ac:dyDescent="0.2">
      <c r="B35" s="356" t="s">
        <v>37</v>
      </c>
      <c r="C35" s="357"/>
      <c r="D35" s="357"/>
      <c r="E35" s="358"/>
      <c r="F35" s="211" t="s">
        <v>60</v>
      </c>
      <c r="G35" s="12"/>
      <c r="H35" s="12"/>
      <c r="I35" s="12"/>
      <c r="J35" s="12"/>
      <c r="K35" s="12"/>
    </row>
    <row r="36" spans="2:11" s="9" customFormat="1" ht="37.5" customHeight="1" x14ac:dyDescent="0.2">
      <c r="B36" s="378" t="s">
        <v>38</v>
      </c>
      <c r="C36" s="378"/>
      <c r="D36" s="378"/>
      <c r="E36" s="378"/>
      <c r="F36" s="61" t="s">
        <v>60</v>
      </c>
      <c r="G36" s="12"/>
      <c r="H36" s="12"/>
      <c r="I36" s="12"/>
      <c r="J36" s="12"/>
      <c r="K36" s="12"/>
    </row>
    <row r="37" spans="2:11" s="9" customFormat="1" ht="35.450000000000003" customHeight="1" x14ac:dyDescent="0.2">
      <c r="B37" s="351" t="s">
        <v>39</v>
      </c>
      <c r="C37" s="352"/>
      <c r="D37" s="352"/>
      <c r="E37" s="353"/>
      <c r="F37" s="211" t="s">
        <v>60</v>
      </c>
      <c r="G37" s="12"/>
      <c r="H37" s="12"/>
      <c r="I37" s="12"/>
      <c r="J37" s="12"/>
      <c r="K37" s="12"/>
    </row>
    <row r="38" spans="2:11" s="9" customFormat="1" ht="29.25" customHeight="1" x14ac:dyDescent="0.2">
      <c r="B38" s="379" t="s">
        <v>40</v>
      </c>
      <c r="C38" s="315"/>
      <c r="D38" s="315"/>
      <c r="E38" s="380"/>
      <c r="F38" s="210" t="s">
        <v>33</v>
      </c>
      <c r="G38" s="12"/>
      <c r="H38" s="12"/>
      <c r="I38" s="12"/>
      <c r="J38" s="12"/>
      <c r="K38" s="12"/>
    </row>
    <row r="39" spans="2:11" s="9" customFormat="1" ht="15.6" customHeight="1" x14ac:dyDescent="0.2">
      <c r="B39" s="354" t="s">
        <v>41</v>
      </c>
      <c r="C39" s="313"/>
      <c r="D39" s="313"/>
      <c r="E39" s="355"/>
      <c r="F39" s="210" t="s">
        <v>60</v>
      </c>
      <c r="G39" s="12"/>
      <c r="H39" s="12"/>
      <c r="I39" s="12"/>
      <c r="J39" s="12"/>
      <c r="K39" s="12"/>
    </row>
    <row r="40" spans="2:11" s="9" customFormat="1" ht="39.200000000000003" customHeight="1" x14ac:dyDescent="0.2">
      <c r="B40" s="354" t="s">
        <v>42</v>
      </c>
      <c r="C40" s="313"/>
      <c r="D40" s="313"/>
      <c r="E40" s="355"/>
      <c r="F40" s="210" t="s">
        <v>60</v>
      </c>
      <c r="G40" s="12"/>
      <c r="H40" s="12"/>
      <c r="I40" s="12"/>
      <c r="J40" s="12"/>
      <c r="K40" s="12"/>
    </row>
    <row r="41" spans="2:11" s="9" customFormat="1" ht="39.200000000000003" customHeight="1" x14ac:dyDescent="0.2">
      <c r="B41" s="354" t="s">
        <v>43</v>
      </c>
      <c r="C41" s="313"/>
      <c r="D41" s="313"/>
      <c r="E41" s="355"/>
      <c r="F41" s="210" t="s">
        <v>60</v>
      </c>
      <c r="G41" s="12"/>
      <c r="H41" s="12"/>
      <c r="I41" s="12"/>
      <c r="J41" s="12"/>
      <c r="K41" s="12"/>
    </row>
    <row r="42" spans="2:11" s="9" customFormat="1" ht="40.700000000000003" customHeight="1" x14ac:dyDescent="0.2">
      <c r="B42" s="384" t="s">
        <v>44</v>
      </c>
      <c r="C42" s="385"/>
      <c r="D42" s="385"/>
      <c r="E42" s="386"/>
      <c r="F42" s="210" t="s">
        <v>60</v>
      </c>
      <c r="G42" s="12"/>
      <c r="H42" s="12"/>
      <c r="I42" s="12"/>
      <c r="J42" s="12"/>
      <c r="K42" s="12"/>
    </row>
    <row r="43" spans="2:11" s="9" customFormat="1" ht="41.1" customHeight="1" thickBot="1" x14ac:dyDescent="0.25">
      <c r="B43" s="63"/>
      <c r="C43" s="12"/>
      <c r="D43" s="12"/>
      <c r="E43" s="12"/>
      <c r="F43" s="12"/>
      <c r="G43" s="12"/>
      <c r="H43" s="12"/>
      <c r="I43" s="12"/>
      <c r="J43" s="12"/>
      <c r="K43" s="12"/>
    </row>
    <row r="44" spans="2:11" s="9" customFormat="1" ht="26.85" customHeight="1" x14ac:dyDescent="0.2">
      <c r="B44" s="348" t="s">
        <v>45</v>
      </c>
      <c r="C44" s="349"/>
      <c r="D44" s="349"/>
      <c r="E44" s="350"/>
      <c r="F44" s="12"/>
      <c r="G44" s="312"/>
      <c r="H44" s="312"/>
      <c r="I44" s="312"/>
      <c r="J44" s="12"/>
      <c r="K44" s="12"/>
    </row>
    <row r="45" spans="2:11" s="9" customFormat="1" ht="26.85" customHeight="1" x14ac:dyDescent="0.2">
      <c r="B45" s="359" t="s">
        <v>61</v>
      </c>
      <c r="C45" s="360"/>
      <c r="D45" s="360"/>
      <c r="E45" s="361"/>
      <c r="F45" s="12"/>
      <c r="G45" s="202"/>
      <c r="H45" s="202"/>
      <c r="I45" s="202"/>
      <c r="J45" s="12"/>
      <c r="K45" s="12"/>
    </row>
    <row r="46" spans="2:11" s="9" customFormat="1" ht="20.25" customHeight="1" x14ac:dyDescent="0.2">
      <c r="B46" s="368" t="s">
        <v>130</v>
      </c>
      <c r="C46" s="369"/>
      <c r="D46" s="369"/>
      <c r="E46" s="370"/>
      <c r="F46" s="12"/>
      <c r="G46" s="202"/>
      <c r="H46" s="202"/>
      <c r="I46" s="202"/>
      <c r="J46" s="12"/>
      <c r="K46" s="12"/>
    </row>
    <row r="47" spans="2:11" s="9" customFormat="1" ht="26.85" customHeight="1" x14ac:dyDescent="0.2">
      <c r="B47" s="304" t="s">
        <v>131</v>
      </c>
      <c r="C47" s="362"/>
      <c r="D47" s="363"/>
      <c r="E47" s="364"/>
      <c r="F47" s="12"/>
      <c r="G47" s="202"/>
      <c r="H47" s="202"/>
      <c r="I47" s="202"/>
      <c r="J47" s="12"/>
      <c r="K47" s="12"/>
    </row>
    <row r="48" spans="2:11" s="9" customFormat="1" ht="53.45" customHeight="1" x14ac:dyDescent="0.25">
      <c r="B48" s="365" t="s">
        <v>132</v>
      </c>
      <c r="C48" s="366"/>
      <c r="D48" s="366"/>
      <c r="E48" s="367"/>
      <c r="F48" s="12"/>
      <c r="G48" s="202"/>
      <c r="H48" s="202"/>
      <c r="I48" s="202"/>
      <c r="J48" s="12"/>
      <c r="K48" s="12"/>
    </row>
    <row r="49" spans="2:11" s="9" customFormat="1" ht="26.85" customHeight="1" x14ac:dyDescent="0.2">
      <c r="B49" s="304" t="s">
        <v>133</v>
      </c>
      <c r="C49" s="362"/>
      <c r="D49" s="363"/>
      <c r="E49" s="364"/>
      <c r="F49" s="12"/>
      <c r="G49" s="12"/>
      <c r="H49" s="12"/>
      <c r="I49" s="12"/>
      <c r="J49" s="12"/>
      <c r="K49" s="12"/>
    </row>
    <row r="50" spans="2:11" s="9" customFormat="1" ht="26.85" customHeight="1" x14ac:dyDescent="0.25">
      <c r="B50" s="365" t="s">
        <v>134</v>
      </c>
      <c r="C50" s="366"/>
      <c r="D50" s="366"/>
      <c r="E50" s="367"/>
      <c r="F50" s="12"/>
      <c r="G50" s="12"/>
      <c r="H50" s="12"/>
      <c r="I50" s="12"/>
      <c r="J50" s="12"/>
      <c r="K50" s="12"/>
    </row>
    <row r="51" spans="2:11" ht="23.85" customHeight="1" x14ac:dyDescent="0.2">
      <c r="B51" s="381" t="s">
        <v>135</v>
      </c>
      <c r="C51" s="382"/>
      <c r="D51" s="382"/>
      <c r="E51" s="383"/>
      <c r="F51" s="12"/>
      <c r="G51" s="12"/>
      <c r="H51" s="12"/>
      <c r="I51" s="12"/>
      <c r="J51" s="12"/>
      <c r="K51" s="12"/>
    </row>
    <row r="52" spans="2:11" ht="60" customHeight="1" x14ac:dyDescent="0.25">
      <c r="B52" s="371" t="s">
        <v>136</v>
      </c>
      <c r="C52" s="372"/>
      <c r="D52" s="372"/>
      <c r="E52" s="373"/>
      <c r="F52" s="12"/>
      <c r="G52" s="12"/>
      <c r="H52" s="12"/>
      <c r="I52" s="12"/>
      <c r="J52" s="12"/>
      <c r="K52" s="12"/>
    </row>
    <row r="53" spans="2:11" ht="14.25" x14ac:dyDescent="0.2">
      <c r="B53" s="374"/>
      <c r="C53" s="375"/>
      <c r="D53" s="375"/>
      <c r="E53" s="376"/>
    </row>
    <row r="55" spans="2:11" x14ac:dyDescent="0.2">
      <c r="B55" s="79" t="s">
        <v>52</v>
      </c>
    </row>
  </sheetData>
  <mergeCells count="30">
    <mergeCell ref="B52:E52"/>
    <mergeCell ref="B53:E53"/>
    <mergeCell ref="B29:E29"/>
    <mergeCell ref="B36:E36"/>
    <mergeCell ref="B37:E37"/>
    <mergeCell ref="B38:E38"/>
    <mergeCell ref="B39:E39"/>
    <mergeCell ref="B40:E40"/>
    <mergeCell ref="B41:E41"/>
    <mergeCell ref="B51:E51"/>
    <mergeCell ref="B50:E50"/>
    <mergeCell ref="B42:E42"/>
    <mergeCell ref="B30:E30"/>
    <mergeCell ref="B32:E32"/>
    <mergeCell ref="B33:E33"/>
    <mergeCell ref="B45:E45"/>
    <mergeCell ref="C47:E47"/>
    <mergeCell ref="C49:E49"/>
    <mergeCell ref="B48:E48"/>
    <mergeCell ref="B46:E46"/>
    <mergeCell ref="B1:E1"/>
    <mergeCell ref="B2:E2"/>
    <mergeCell ref="B3:E3"/>
    <mergeCell ref="F20:Q20"/>
    <mergeCell ref="B44:E44"/>
    <mergeCell ref="B28:E28"/>
    <mergeCell ref="B31:E31"/>
    <mergeCell ref="G44:I44"/>
    <mergeCell ref="B34:E34"/>
    <mergeCell ref="B35:E35"/>
  </mergeCells>
  <dataValidations count="1">
    <dataValidation errorStyle="warning" allowBlank="1" showInputMessage="1" errorTitle="Missing Information" error="Please complete the Forecast" promptTitle="Forecast" prompt="Please fill out forecast information" sqref="E9:E10" xr:uid="{B7DE4F4D-DB1E-4714-B8D2-7E2385DAE263}"/>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CC29A-AF6E-4C25-B31B-8B6A79C11D8E}">
  <dimension ref="B1:M59"/>
  <sheetViews>
    <sheetView zoomScale="70" zoomScaleNormal="70" workbookViewId="0">
      <pane xSplit="2" ySplit="7" topLeftCell="C8" activePane="bottomRight" state="frozen"/>
      <selection pane="topRight" activeCell="C1" sqref="C1"/>
      <selection pane="bottomLeft" activeCell="A8" sqref="A8"/>
      <selection pane="bottomRight" activeCell="B44" sqref="B44:E56"/>
    </sheetView>
  </sheetViews>
  <sheetFormatPr defaultColWidth="9.140625" defaultRowHeight="12.75" x14ac:dyDescent="0.2"/>
  <cols>
    <col min="1" max="1" width="4.140625" customWidth="1"/>
    <col min="2" max="2" width="79.42578125" style="8" customWidth="1"/>
    <col min="3" max="4" width="31.5703125" customWidth="1"/>
    <col min="5" max="5" width="27.85546875" customWidth="1"/>
    <col min="6" max="6" width="15" customWidth="1"/>
    <col min="7" max="12" width="9.42578125" customWidth="1"/>
  </cols>
  <sheetData>
    <row r="1" spans="2:11" ht="18" x14ac:dyDescent="0.25">
      <c r="B1" s="322" t="s">
        <v>0</v>
      </c>
      <c r="C1" s="323"/>
      <c r="D1" s="323"/>
      <c r="E1" s="324"/>
    </row>
    <row r="2" spans="2:11" ht="18" x14ac:dyDescent="0.25">
      <c r="B2" s="325" t="s">
        <v>62</v>
      </c>
      <c r="C2" s="326"/>
      <c r="D2" s="327"/>
      <c r="E2" s="328"/>
    </row>
    <row r="3" spans="2:11" ht="18.75" thickBot="1" x14ac:dyDescent="0.3">
      <c r="B3" s="329" t="s">
        <v>54</v>
      </c>
      <c r="C3" s="330"/>
      <c r="D3" s="330"/>
      <c r="E3" s="331"/>
    </row>
    <row r="4" spans="2:11" ht="37.35" customHeight="1" x14ac:dyDescent="0.2">
      <c r="B4" s="10"/>
      <c r="C4" s="11" t="s">
        <v>3</v>
      </c>
      <c r="D4" s="11" t="s">
        <v>4</v>
      </c>
      <c r="E4" s="11" t="s">
        <v>5</v>
      </c>
      <c r="F4" s="12"/>
      <c r="G4" s="12"/>
      <c r="H4" s="12"/>
      <c r="I4" s="12"/>
      <c r="J4" s="12"/>
      <c r="K4" s="12"/>
    </row>
    <row r="5" spans="2:11" ht="26.85" customHeight="1" x14ac:dyDescent="0.25">
      <c r="B5" s="13" t="s">
        <v>6</v>
      </c>
      <c r="C5" s="14"/>
      <c r="D5" s="15"/>
      <c r="E5" s="14"/>
      <c r="F5" s="12"/>
      <c r="G5" s="12"/>
      <c r="H5" s="12"/>
      <c r="I5" s="12"/>
      <c r="J5" s="12"/>
      <c r="K5" s="12"/>
    </row>
    <row r="6" spans="2:11" ht="37.35" customHeight="1" x14ac:dyDescent="0.25">
      <c r="B6" s="16" t="s">
        <v>7</v>
      </c>
      <c r="C6" s="225">
        <v>12398856.52</v>
      </c>
      <c r="D6" s="157">
        <f>C25</f>
        <v>13334604.98</v>
      </c>
      <c r="E6" s="19"/>
      <c r="F6" s="12"/>
      <c r="G6" s="12"/>
      <c r="H6" s="12"/>
      <c r="I6" s="12"/>
      <c r="J6" s="12"/>
      <c r="K6" s="12"/>
    </row>
    <row r="7" spans="2:11" ht="37.35" customHeight="1" x14ac:dyDescent="0.25">
      <c r="B7" s="20" t="s">
        <v>8</v>
      </c>
      <c r="C7" s="226">
        <v>110070</v>
      </c>
      <c r="D7" s="158">
        <f>C26</f>
        <v>110070</v>
      </c>
      <c r="E7" s="23"/>
      <c r="F7" s="151"/>
      <c r="G7" s="12"/>
      <c r="H7" s="12"/>
      <c r="I7" s="12"/>
      <c r="J7" s="12"/>
      <c r="K7" s="12"/>
    </row>
    <row r="8" spans="2:11" ht="26.85" customHeight="1" x14ac:dyDescent="0.25">
      <c r="B8" s="24" t="s">
        <v>9</v>
      </c>
      <c r="C8" s="227" t="s">
        <v>63</v>
      </c>
      <c r="D8" s="159"/>
      <c r="E8" s="14"/>
      <c r="F8" s="12"/>
      <c r="G8" s="12"/>
      <c r="H8" s="12"/>
      <c r="I8" s="12"/>
      <c r="J8" s="12"/>
      <c r="K8" s="12"/>
    </row>
    <row r="9" spans="2:11" ht="37.35" customHeight="1" x14ac:dyDescent="0.2">
      <c r="B9" s="27" t="s">
        <v>10</v>
      </c>
      <c r="C9" s="225">
        <v>716742.8</v>
      </c>
      <c r="D9" s="240">
        <v>741965.79</v>
      </c>
      <c r="E9" s="219">
        <f>1298822/2</f>
        <v>649411</v>
      </c>
      <c r="F9" s="12"/>
      <c r="G9" s="12"/>
      <c r="H9" s="12"/>
      <c r="I9" s="12"/>
      <c r="J9" s="12"/>
      <c r="K9" s="12"/>
    </row>
    <row r="10" spans="2:11" ht="37.35" customHeight="1" x14ac:dyDescent="0.2">
      <c r="B10" s="66" t="s">
        <v>11</v>
      </c>
      <c r="C10" s="228">
        <v>649411</v>
      </c>
      <c r="D10" s="160">
        <v>649411</v>
      </c>
      <c r="E10" s="219">
        <f>1298822/2</f>
        <v>649411</v>
      </c>
      <c r="F10" s="12"/>
      <c r="G10" s="12"/>
      <c r="H10" s="12"/>
      <c r="I10" s="12"/>
      <c r="J10" s="12"/>
      <c r="K10" s="12"/>
    </row>
    <row r="11" spans="2:11" ht="37.35" customHeight="1" x14ac:dyDescent="0.25">
      <c r="B11" s="30" t="s">
        <v>12</v>
      </c>
      <c r="C11" s="229">
        <v>282073.06</v>
      </c>
      <c r="D11" s="158">
        <v>63687.97</v>
      </c>
      <c r="E11" s="23"/>
      <c r="F11" s="12"/>
      <c r="G11" s="12"/>
      <c r="H11" s="12"/>
      <c r="I11" s="12"/>
      <c r="J11" s="12"/>
      <c r="K11" s="12"/>
    </row>
    <row r="12" spans="2:11" ht="37.35" customHeight="1" x14ac:dyDescent="0.25">
      <c r="B12" s="31" t="s">
        <v>13</v>
      </c>
      <c r="C12" s="230" t="s">
        <v>64</v>
      </c>
      <c r="D12" s="161">
        <v>0</v>
      </c>
      <c r="E12" s="14"/>
      <c r="F12" s="12"/>
      <c r="G12" s="12"/>
      <c r="H12" s="12"/>
      <c r="I12" s="12"/>
      <c r="J12" s="12"/>
      <c r="K12" s="12"/>
    </row>
    <row r="13" spans="2:11" ht="37.35" customHeight="1" x14ac:dyDescent="0.25">
      <c r="B13" s="34" t="s">
        <v>14</v>
      </c>
      <c r="C13" s="231">
        <v>998815.86</v>
      </c>
      <c r="D13" s="162">
        <f>SUM(D10,D11,D12)</f>
        <v>713098.97</v>
      </c>
      <c r="E13" s="19"/>
      <c r="F13" s="12"/>
      <c r="G13" s="12"/>
      <c r="H13" s="12"/>
      <c r="I13" s="12"/>
      <c r="J13" s="12"/>
      <c r="K13" s="12"/>
    </row>
    <row r="14" spans="2:11" ht="26.85" customHeight="1" x14ac:dyDescent="0.25">
      <c r="B14" s="13" t="s">
        <v>15</v>
      </c>
      <c r="C14" s="232" t="s">
        <v>63</v>
      </c>
      <c r="D14" s="163"/>
      <c r="E14" s="14"/>
      <c r="F14" s="12"/>
      <c r="G14" s="12"/>
      <c r="H14" s="12"/>
      <c r="I14" s="12"/>
      <c r="J14" s="12"/>
      <c r="K14" s="12"/>
    </row>
    <row r="15" spans="2:11" ht="37.35" customHeight="1" x14ac:dyDescent="0.2">
      <c r="B15" s="16" t="s">
        <v>16</v>
      </c>
      <c r="C15" s="233" t="s">
        <v>63</v>
      </c>
      <c r="D15" s="161">
        <v>1334.58</v>
      </c>
      <c r="E15" s="170">
        <v>800</v>
      </c>
      <c r="F15" s="12"/>
      <c r="G15" s="12"/>
      <c r="H15" s="12"/>
      <c r="I15" s="12"/>
      <c r="J15" s="12"/>
      <c r="K15" s="12"/>
    </row>
    <row r="16" spans="2:11" ht="37.35" customHeight="1" x14ac:dyDescent="0.2">
      <c r="B16" s="30" t="s">
        <v>17</v>
      </c>
      <c r="C16" s="229">
        <v>6376.5</v>
      </c>
      <c r="D16" s="158">
        <v>3451.6</v>
      </c>
      <c r="E16" s="170">
        <v>13554</v>
      </c>
      <c r="F16" s="12"/>
      <c r="G16" s="12"/>
      <c r="H16" s="12"/>
      <c r="I16" s="12"/>
      <c r="J16" s="12"/>
      <c r="K16" s="12"/>
    </row>
    <row r="17" spans="2:13" ht="37.35" customHeight="1" x14ac:dyDescent="0.2">
      <c r="B17" s="31" t="s">
        <v>18</v>
      </c>
      <c r="C17" s="234" t="s">
        <v>64</v>
      </c>
      <c r="D17" s="164">
        <v>0</v>
      </c>
      <c r="E17" s="171">
        <v>400</v>
      </c>
      <c r="F17" s="12"/>
      <c r="G17" s="12"/>
      <c r="H17" s="12"/>
      <c r="I17" s="12"/>
      <c r="J17" s="12"/>
      <c r="K17" s="12"/>
    </row>
    <row r="18" spans="2:13" ht="37.35" customHeight="1" x14ac:dyDescent="0.25">
      <c r="B18" s="41" t="s">
        <v>19</v>
      </c>
      <c r="C18" s="231">
        <v>6376.5</v>
      </c>
      <c r="D18" s="165">
        <f>SUM(D15,D16,D17)</f>
        <v>4786.18</v>
      </c>
      <c r="E18" s="155">
        <f t="shared" ref="E18" si="0">SUM(E15:E17)</f>
        <v>14754</v>
      </c>
      <c r="F18" s="12"/>
      <c r="G18" s="12"/>
      <c r="H18" s="12"/>
      <c r="I18" s="12"/>
      <c r="J18" s="12"/>
      <c r="K18" s="12"/>
    </row>
    <row r="19" spans="2:13" ht="26.85" customHeight="1" x14ac:dyDescent="0.2">
      <c r="B19" s="13" t="s">
        <v>20</v>
      </c>
      <c r="C19" s="232" t="s">
        <v>63</v>
      </c>
      <c r="D19" s="163"/>
      <c r="E19" s="15"/>
      <c r="F19" s="12"/>
      <c r="G19" s="12"/>
      <c r="H19" s="12"/>
      <c r="I19" s="12"/>
      <c r="J19" s="12"/>
      <c r="K19" s="12"/>
    </row>
    <row r="20" spans="2:13" ht="37.35" customHeight="1" x14ac:dyDescent="0.2">
      <c r="B20" s="43" t="s">
        <v>21</v>
      </c>
      <c r="C20" s="235" t="s">
        <v>64</v>
      </c>
      <c r="D20" s="241">
        <v>0</v>
      </c>
      <c r="E20" s="44"/>
      <c r="F20" s="12"/>
      <c r="G20" s="200"/>
      <c r="H20" s="200"/>
      <c r="I20" s="200"/>
      <c r="J20" s="200"/>
      <c r="K20" s="200"/>
    </row>
    <row r="21" spans="2:13" ht="26.85" customHeight="1" x14ac:dyDescent="0.2">
      <c r="B21" s="45" t="s">
        <v>22</v>
      </c>
      <c r="C21" s="236" t="s">
        <v>63</v>
      </c>
      <c r="D21" s="166"/>
      <c r="E21" s="25"/>
      <c r="F21" s="12"/>
      <c r="G21" s="12"/>
      <c r="H21" s="12"/>
      <c r="I21" s="12"/>
      <c r="J21" s="12"/>
      <c r="K21" s="12"/>
    </row>
    <row r="22" spans="2:13" ht="37.35" customHeight="1" x14ac:dyDescent="0.2">
      <c r="B22" s="43" t="s">
        <v>23</v>
      </c>
      <c r="C22" s="235" t="s">
        <v>64</v>
      </c>
      <c r="D22" s="169">
        <v>0</v>
      </c>
      <c r="E22" s="47"/>
      <c r="F22" s="12"/>
      <c r="G22" s="12"/>
      <c r="H22" s="12"/>
      <c r="I22" s="12"/>
      <c r="J22" s="12"/>
      <c r="K22" s="12"/>
    </row>
    <row r="23" spans="2:13" ht="37.35" customHeight="1" x14ac:dyDescent="0.2">
      <c r="B23" s="48" t="s">
        <v>24</v>
      </c>
      <c r="C23" s="229">
        <v>56690.9</v>
      </c>
      <c r="D23" s="242">
        <v>21332.75</v>
      </c>
      <c r="E23" s="50"/>
      <c r="F23" s="12"/>
      <c r="G23" s="12"/>
      <c r="H23" s="12"/>
      <c r="I23" s="12"/>
      <c r="J23" s="12"/>
      <c r="K23" s="12"/>
    </row>
    <row r="24" spans="2:13" ht="26.85" customHeight="1" x14ac:dyDescent="0.25">
      <c r="B24" s="13" t="s">
        <v>25</v>
      </c>
      <c r="C24" s="237" t="s">
        <v>63</v>
      </c>
      <c r="D24" s="167"/>
      <c r="E24" s="51"/>
      <c r="F24" s="12"/>
      <c r="G24" s="12"/>
      <c r="H24" s="12"/>
      <c r="I24" s="12"/>
      <c r="J24" s="12"/>
      <c r="K24" s="12"/>
    </row>
    <row r="25" spans="2:13" ht="37.35" customHeight="1" x14ac:dyDescent="0.25">
      <c r="B25" s="52" t="s">
        <v>26</v>
      </c>
      <c r="C25" s="238">
        <v>13334604.98</v>
      </c>
      <c r="D25" s="168">
        <f>D6+D13-SUM(D18+D20+D22+D23)</f>
        <v>14021585.020000001</v>
      </c>
      <c r="E25" s="53"/>
      <c r="F25" s="12"/>
      <c r="G25" s="12"/>
      <c r="H25" s="12"/>
      <c r="I25" s="12"/>
      <c r="J25" s="12"/>
      <c r="K25" s="12"/>
    </row>
    <row r="26" spans="2:13" ht="37.35" customHeight="1" x14ac:dyDescent="0.25">
      <c r="B26" s="54" t="s">
        <v>27</v>
      </c>
      <c r="C26" s="239">
        <v>110070</v>
      </c>
      <c r="D26" s="168">
        <f>D7-D20</f>
        <v>110070</v>
      </c>
      <c r="E26" s="55"/>
      <c r="F26" s="12"/>
      <c r="G26" s="12"/>
      <c r="H26" s="12"/>
      <c r="I26" s="12"/>
      <c r="J26" s="12"/>
      <c r="K26" s="12"/>
    </row>
    <row r="27" spans="2:13" ht="30.75" customHeight="1" x14ac:dyDescent="0.25">
      <c r="B27" s="56"/>
      <c r="C27" s="57"/>
      <c r="D27" s="57"/>
      <c r="E27" s="58"/>
      <c r="F27" s="12"/>
      <c r="G27" s="12"/>
      <c r="H27" s="12"/>
      <c r="I27" s="12"/>
      <c r="J27" s="12"/>
      <c r="K27" s="12"/>
    </row>
    <row r="28" spans="2:13" s="9" customFormat="1" ht="49.5" customHeight="1" x14ac:dyDescent="0.25">
      <c r="B28" s="333" t="s">
        <v>28</v>
      </c>
      <c r="C28" s="334"/>
      <c r="D28" s="334"/>
      <c r="E28" s="334"/>
      <c r="F28" s="59" t="s">
        <v>29</v>
      </c>
      <c r="G28" s="12"/>
      <c r="H28" s="12"/>
      <c r="I28" s="12"/>
      <c r="J28" s="12"/>
      <c r="K28" s="12"/>
    </row>
    <row r="29" spans="2:13" s="9" customFormat="1" ht="48.6" customHeight="1" x14ac:dyDescent="0.2">
      <c r="B29" s="332" t="s">
        <v>30</v>
      </c>
      <c r="C29" s="332"/>
      <c r="D29" s="332"/>
      <c r="E29" s="332"/>
      <c r="F29" s="60"/>
      <c r="G29" s="12"/>
      <c r="H29" s="12"/>
      <c r="I29" s="12"/>
      <c r="J29" s="12"/>
      <c r="K29" s="12"/>
    </row>
    <row r="30" spans="2:13" s="9" customFormat="1" ht="56.1" customHeight="1" x14ac:dyDescent="0.2">
      <c r="B30" s="315" t="s">
        <v>31</v>
      </c>
      <c r="C30" s="315"/>
      <c r="D30" s="315"/>
      <c r="E30" s="315"/>
      <c r="F30" s="61"/>
      <c r="G30" s="12"/>
      <c r="H30" s="12"/>
      <c r="I30" s="12"/>
      <c r="J30" s="65"/>
      <c r="K30" s="65"/>
      <c r="L30" s="65"/>
      <c r="M30" s="65"/>
    </row>
    <row r="31" spans="2:13" s="9" customFormat="1" ht="48.6" customHeight="1" x14ac:dyDescent="0.2">
      <c r="B31" s="314" t="s">
        <v>32</v>
      </c>
      <c r="C31" s="314"/>
      <c r="D31" s="314"/>
      <c r="E31" s="314"/>
      <c r="F31" s="62" t="s">
        <v>33</v>
      </c>
      <c r="G31" s="12"/>
      <c r="H31" s="12"/>
      <c r="I31" s="12"/>
      <c r="J31" s="12"/>
      <c r="K31" s="12"/>
    </row>
    <row r="32" spans="2:13" s="9" customFormat="1" ht="90.75" customHeight="1" x14ac:dyDescent="0.2">
      <c r="B32" s="314" t="s">
        <v>34</v>
      </c>
      <c r="C32" s="314"/>
      <c r="D32" s="314"/>
      <c r="E32" s="314"/>
      <c r="F32" s="62" t="s">
        <v>33</v>
      </c>
      <c r="G32" s="12"/>
      <c r="H32" s="12"/>
      <c r="I32" s="12"/>
      <c r="J32" s="12"/>
      <c r="K32" s="12"/>
    </row>
    <row r="33" spans="2:11" s="9" customFormat="1" ht="48.6" customHeight="1" x14ac:dyDescent="0.2">
      <c r="B33" s="314" t="s">
        <v>35</v>
      </c>
      <c r="C33" s="314"/>
      <c r="D33" s="314"/>
      <c r="E33" s="314"/>
      <c r="F33" s="61"/>
      <c r="G33" s="12"/>
      <c r="H33" s="12"/>
      <c r="I33" s="12"/>
      <c r="J33" s="12"/>
      <c r="K33" s="12"/>
    </row>
    <row r="34" spans="2:11" s="9" customFormat="1" ht="77.099999999999994" customHeight="1" x14ac:dyDescent="0.2">
      <c r="B34" s="313" t="s">
        <v>36</v>
      </c>
      <c r="C34" s="313"/>
      <c r="D34" s="313"/>
      <c r="E34" s="313"/>
      <c r="F34" s="62" t="s">
        <v>33</v>
      </c>
      <c r="G34" s="12"/>
      <c r="H34" s="12"/>
      <c r="I34" s="12"/>
      <c r="J34" s="12"/>
      <c r="K34" s="12"/>
    </row>
    <row r="35" spans="2:11" s="9" customFormat="1" ht="48.6" customHeight="1" x14ac:dyDescent="0.2">
      <c r="B35" s="314" t="s">
        <v>37</v>
      </c>
      <c r="C35" s="314"/>
      <c r="D35" s="314"/>
      <c r="E35" s="314"/>
      <c r="F35" s="61"/>
      <c r="G35" s="12"/>
      <c r="H35" s="12"/>
      <c r="I35" s="12"/>
      <c r="J35" s="12"/>
      <c r="K35" s="12"/>
    </row>
    <row r="36" spans="2:11" s="9" customFormat="1" ht="48.6" customHeight="1" x14ac:dyDescent="0.2">
      <c r="B36" s="314" t="s">
        <v>38</v>
      </c>
      <c r="C36" s="314"/>
      <c r="D36" s="314"/>
      <c r="E36" s="314"/>
      <c r="F36" s="61"/>
      <c r="G36" s="12"/>
      <c r="H36" s="12"/>
      <c r="I36" s="12"/>
      <c r="J36" s="12"/>
      <c r="K36" s="12"/>
    </row>
    <row r="37" spans="2:11" s="9" customFormat="1" ht="48.6" customHeight="1" x14ac:dyDescent="0.2">
      <c r="B37" s="314" t="s">
        <v>39</v>
      </c>
      <c r="C37" s="314"/>
      <c r="D37" s="314"/>
      <c r="E37" s="314"/>
      <c r="F37" s="61"/>
      <c r="G37" s="12"/>
      <c r="H37" s="12"/>
      <c r="I37" s="12"/>
      <c r="J37" s="12"/>
      <c r="K37" s="12"/>
    </row>
    <row r="38" spans="2:11" s="9" customFormat="1" ht="48.6" customHeight="1" x14ac:dyDescent="0.2">
      <c r="B38" s="315" t="s">
        <v>40</v>
      </c>
      <c r="C38" s="315"/>
      <c r="D38" s="315"/>
      <c r="E38" s="315"/>
      <c r="F38" s="62" t="s">
        <v>33</v>
      </c>
      <c r="G38" s="12"/>
      <c r="H38" s="12"/>
      <c r="I38" s="12"/>
      <c r="J38" s="12"/>
      <c r="K38" s="12"/>
    </row>
    <row r="39" spans="2:11" s="9" customFormat="1" ht="48.6" customHeight="1" x14ac:dyDescent="0.2">
      <c r="B39" s="313" t="s">
        <v>41</v>
      </c>
      <c r="C39" s="313"/>
      <c r="D39" s="313"/>
      <c r="E39" s="313"/>
      <c r="F39" s="62"/>
      <c r="G39" s="12"/>
      <c r="H39" s="12"/>
      <c r="I39" s="12"/>
      <c r="J39" s="12"/>
      <c r="K39" s="12"/>
    </row>
    <row r="40" spans="2:11" s="9" customFormat="1" ht="48.6" customHeight="1" x14ac:dyDescent="0.2">
      <c r="B40" s="313" t="s">
        <v>42</v>
      </c>
      <c r="C40" s="313"/>
      <c r="D40" s="313"/>
      <c r="E40" s="313"/>
      <c r="F40" s="62"/>
      <c r="G40" s="12"/>
      <c r="H40" s="12"/>
      <c r="I40" s="12"/>
      <c r="J40" s="12"/>
      <c r="K40" s="12"/>
    </row>
    <row r="41" spans="2:11" s="9" customFormat="1" ht="48.6" customHeight="1" x14ac:dyDescent="0.2">
      <c r="B41" s="313" t="s">
        <v>43</v>
      </c>
      <c r="C41" s="313"/>
      <c r="D41" s="313"/>
      <c r="E41" s="313"/>
      <c r="F41" s="62" t="s">
        <v>33</v>
      </c>
      <c r="G41" s="12"/>
      <c r="H41" s="12"/>
      <c r="I41" s="12"/>
      <c r="J41" s="12"/>
      <c r="K41" s="12"/>
    </row>
    <row r="42" spans="2:11" s="9" customFormat="1" ht="48.6" customHeight="1" x14ac:dyDescent="0.2">
      <c r="B42" s="313" t="s">
        <v>44</v>
      </c>
      <c r="C42" s="313"/>
      <c r="D42" s="313"/>
      <c r="E42" s="313"/>
      <c r="F42" s="62" t="s">
        <v>33</v>
      </c>
      <c r="G42" s="12"/>
      <c r="H42" s="12"/>
      <c r="I42" s="12"/>
      <c r="J42" s="12"/>
      <c r="K42" s="12"/>
    </row>
    <row r="43" spans="2:11" s="9" customFormat="1" ht="41.1" customHeight="1" thickBot="1" x14ac:dyDescent="0.25">
      <c r="B43" s="63"/>
      <c r="C43" s="12"/>
      <c r="D43" s="12"/>
      <c r="E43" s="12"/>
      <c r="F43" s="12"/>
      <c r="G43" s="12"/>
      <c r="H43" s="12"/>
      <c r="I43" s="12"/>
      <c r="J43" s="12"/>
      <c r="K43" s="12"/>
    </row>
    <row r="44" spans="2:11" s="9" customFormat="1" ht="26.85" customHeight="1" thickBot="1" x14ac:dyDescent="0.25">
      <c r="B44" s="316" t="s">
        <v>45</v>
      </c>
      <c r="C44" s="317"/>
      <c r="D44" s="317"/>
      <c r="E44" s="318"/>
      <c r="F44" s="12"/>
      <c r="G44" s="312"/>
      <c r="H44" s="312"/>
      <c r="I44" s="312"/>
      <c r="J44" s="12"/>
      <c r="K44" s="12"/>
    </row>
    <row r="45" spans="2:11" s="9" customFormat="1" ht="26.85" customHeight="1" x14ac:dyDescent="0.2">
      <c r="B45" s="319" t="s">
        <v>46</v>
      </c>
      <c r="C45" s="320"/>
      <c r="D45" s="320"/>
      <c r="E45" s="321"/>
      <c r="F45" s="12"/>
      <c r="G45" s="12"/>
      <c r="H45" s="12"/>
      <c r="I45" s="12"/>
      <c r="J45" s="12"/>
      <c r="K45" s="12"/>
    </row>
    <row r="46" spans="2:11" s="9" customFormat="1" ht="72" customHeight="1" x14ac:dyDescent="0.2">
      <c r="B46" s="345" t="s">
        <v>124</v>
      </c>
      <c r="C46" s="307"/>
      <c r="D46" s="307"/>
      <c r="E46" s="308"/>
      <c r="F46" s="12"/>
      <c r="G46" s="12"/>
      <c r="H46" s="12"/>
      <c r="I46" s="12"/>
      <c r="J46" s="12"/>
      <c r="K46" s="12"/>
    </row>
    <row r="47" spans="2:11" s="9" customFormat="1" ht="26.85" customHeight="1" x14ac:dyDescent="0.2">
      <c r="B47" s="306" t="s">
        <v>47</v>
      </c>
      <c r="C47" s="307"/>
      <c r="D47" s="307"/>
      <c r="E47" s="308"/>
      <c r="F47" s="12"/>
      <c r="G47" s="12"/>
      <c r="H47" s="12"/>
      <c r="I47" s="12"/>
      <c r="J47" s="12"/>
      <c r="K47" s="12"/>
    </row>
    <row r="48" spans="2:11" s="9" customFormat="1" ht="60" customHeight="1" x14ac:dyDescent="0.2">
      <c r="B48" s="392" t="s">
        <v>123</v>
      </c>
      <c r="C48" s="307"/>
      <c r="D48" s="307"/>
      <c r="E48" s="308"/>
      <c r="F48" s="12"/>
      <c r="G48" s="12"/>
      <c r="H48" s="12"/>
      <c r="I48" s="12"/>
      <c r="J48" s="12"/>
      <c r="K48" s="12"/>
    </row>
    <row r="49" spans="2:11" s="9" customFormat="1" ht="26.1" customHeight="1" x14ac:dyDescent="0.2">
      <c r="B49" s="306" t="s">
        <v>48</v>
      </c>
      <c r="C49" s="307"/>
      <c r="D49" s="307"/>
      <c r="E49" s="308"/>
      <c r="F49" s="12"/>
      <c r="G49" s="12"/>
      <c r="H49" s="12"/>
      <c r="I49" s="12"/>
      <c r="J49" s="12"/>
      <c r="K49" s="12"/>
    </row>
    <row r="50" spans="2:11" s="9" customFormat="1" ht="60" customHeight="1" x14ac:dyDescent="0.2">
      <c r="B50" s="306"/>
      <c r="C50" s="307"/>
      <c r="D50" s="307"/>
      <c r="E50" s="308"/>
      <c r="F50" s="12"/>
      <c r="G50" s="12"/>
      <c r="H50" s="12"/>
      <c r="I50" s="12"/>
      <c r="J50" s="12"/>
      <c r="K50" s="12"/>
    </row>
    <row r="51" spans="2:11" ht="23.85" customHeight="1" x14ac:dyDescent="0.2">
      <c r="B51" s="306" t="s">
        <v>49</v>
      </c>
      <c r="C51" s="307"/>
      <c r="D51" s="307"/>
      <c r="E51" s="308"/>
      <c r="F51" s="12"/>
      <c r="G51" s="12"/>
      <c r="H51" s="12"/>
      <c r="I51" s="12"/>
      <c r="J51" s="12"/>
      <c r="K51" s="12"/>
    </row>
    <row r="52" spans="2:11" ht="60" customHeight="1" x14ac:dyDescent="0.2">
      <c r="B52" s="306"/>
      <c r="C52" s="307"/>
      <c r="D52" s="307"/>
      <c r="E52" s="308"/>
      <c r="F52" s="12"/>
      <c r="G52" s="12"/>
      <c r="H52" s="12"/>
      <c r="I52" s="12"/>
      <c r="J52" s="12"/>
      <c r="K52" s="12"/>
    </row>
    <row r="53" spans="2:11" ht="27" customHeight="1" x14ac:dyDescent="0.2">
      <c r="B53" s="306" t="s">
        <v>50</v>
      </c>
      <c r="C53" s="307"/>
      <c r="D53" s="307"/>
      <c r="E53" s="308"/>
      <c r="F53" s="12"/>
      <c r="G53" s="12"/>
      <c r="H53" s="12"/>
      <c r="I53" s="12"/>
      <c r="J53" s="12"/>
      <c r="K53" s="12"/>
    </row>
    <row r="54" spans="2:11" ht="60" customHeight="1" x14ac:dyDescent="0.2">
      <c r="B54" s="306"/>
      <c r="C54" s="307"/>
      <c r="D54" s="307"/>
      <c r="E54" s="308"/>
      <c r="F54" s="12"/>
      <c r="G54" s="12"/>
      <c r="H54" s="12"/>
      <c r="I54" s="12"/>
      <c r="J54" s="12"/>
      <c r="K54" s="12"/>
    </row>
    <row r="55" spans="2:11" ht="24" customHeight="1" x14ac:dyDescent="0.2">
      <c r="B55" s="306" t="s">
        <v>51</v>
      </c>
      <c r="C55" s="307"/>
      <c r="D55" s="307"/>
      <c r="E55" s="308"/>
      <c r="F55" s="12"/>
      <c r="G55" s="12"/>
      <c r="H55" s="12"/>
      <c r="I55" s="12"/>
      <c r="J55" s="12"/>
      <c r="K55" s="12"/>
    </row>
    <row r="56" spans="2:11" ht="60" customHeight="1" x14ac:dyDescent="0.2">
      <c r="B56" s="306"/>
      <c r="C56" s="307"/>
      <c r="D56" s="307"/>
      <c r="E56" s="308"/>
      <c r="F56" s="12"/>
      <c r="G56" s="12"/>
      <c r="H56" s="12"/>
      <c r="I56" s="12"/>
      <c r="J56" s="12"/>
      <c r="K56" s="12"/>
    </row>
    <row r="59" spans="2:11" x14ac:dyDescent="0.2">
      <c r="B59" s="79" t="s">
        <v>52</v>
      </c>
    </row>
  </sheetData>
  <mergeCells count="32">
    <mergeCell ref="B51:E51"/>
    <mergeCell ref="B30:E30"/>
    <mergeCell ref="B48:E48"/>
    <mergeCell ref="B32:E32"/>
    <mergeCell ref="B56:E56"/>
    <mergeCell ref="B53:E53"/>
    <mergeCell ref="B54:E54"/>
    <mergeCell ref="B55:E55"/>
    <mergeCell ref="B49:E49"/>
    <mergeCell ref="B50:E50"/>
    <mergeCell ref="B52:E52"/>
    <mergeCell ref="B1:E1"/>
    <mergeCell ref="B31:E31"/>
    <mergeCell ref="B29:E29"/>
    <mergeCell ref="B33:E33"/>
    <mergeCell ref="B47:E47"/>
    <mergeCell ref="B2:E2"/>
    <mergeCell ref="B3:E3"/>
    <mergeCell ref="B28:E28"/>
    <mergeCell ref="B45:E45"/>
    <mergeCell ref="B46:E46"/>
    <mergeCell ref="B34:E34"/>
    <mergeCell ref="B42:E42"/>
    <mergeCell ref="B44:E44"/>
    <mergeCell ref="B41:E41"/>
    <mergeCell ref="B35:E35"/>
    <mergeCell ref="G44:I44"/>
    <mergeCell ref="B39:E39"/>
    <mergeCell ref="B36:E36"/>
    <mergeCell ref="B37:E37"/>
    <mergeCell ref="B38:E38"/>
    <mergeCell ref="B40:E40"/>
  </mergeCells>
  <dataValidations count="2">
    <dataValidation errorStyle="warning" allowBlank="1" showInputMessage="1" errorTitle="Missing Information" error="Please complete the Forecast" promptTitle="Forecast" prompt="Please fill out forecast information" sqref="E15:E16 E9:E10" xr:uid="{6FB4B633-B059-4338-957D-32C0F594EC18}"/>
    <dataValidation type="whole" errorStyle="warning" operator="equal" allowBlank="1" showInputMessage="1" showErrorMessage="1" errorTitle="Start/End Balance" error="End Balance of Prior Reporting Period should be Starting Balance of Current Reporting Period" sqref="D7" xr:uid="{FF80EFE6-4D44-4E68-B087-98C717500E3F}">
      <formula1>C26</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E7765-7749-4FD1-B84F-EBB39FC6AA72}">
  <dimension ref="B1:M59"/>
  <sheetViews>
    <sheetView zoomScale="70" zoomScaleNormal="70" workbookViewId="0">
      <pane xSplit="2" ySplit="7" topLeftCell="C42" activePane="bottomRight" state="frozen"/>
      <selection pane="topRight" activeCell="C1" sqref="C1"/>
      <selection pane="bottomLeft" activeCell="A8" sqref="A8"/>
      <selection pane="bottomRight" activeCell="B44" sqref="B44:E56"/>
    </sheetView>
  </sheetViews>
  <sheetFormatPr defaultColWidth="8.85546875" defaultRowHeight="12.75" x14ac:dyDescent="0.2"/>
  <cols>
    <col min="1" max="1" width="4.140625" customWidth="1"/>
    <col min="2" max="2" width="79.42578125" style="8" customWidth="1"/>
    <col min="3" max="4" width="31.5703125" customWidth="1"/>
    <col min="5" max="5" width="27.85546875" customWidth="1"/>
    <col min="6" max="6" width="15" customWidth="1"/>
    <col min="7" max="12" width="9.42578125" customWidth="1"/>
  </cols>
  <sheetData>
    <row r="1" spans="2:11" ht="18" x14ac:dyDescent="0.25">
      <c r="B1" s="322" t="s">
        <v>0</v>
      </c>
      <c r="C1" s="323"/>
      <c r="D1" s="323"/>
      <c r="E1" s="324"/>
    </row>
    <row r="2" spans="2:11" ht="18" x14ac:dyDescent="0.25">
      <c r="B2" s="325" t="s">
        <v>65</v>
      </c>
      <c r="C2" s="326"/>
      <c r="D2" s="327"/>
      <c r="E2" s="328"/>
    </row>
    <row r="3" spans="2:11" ht="18.75" thickBot="1" x14ac:dyDescent="0.3">
      <c r="B3" s="329" t="s">
        <v>54</v>
      </c>
      <c r="C3" s="330"/>
      <c r="D3" s="330"/>
      <c r="E3" s="331"/>
    </row>
    <row r="4" spans="2:11" ht="37.35" customHeight="1" x14ac:dyDescent="0.2">
      <c r="B4" s="10"/>
      <c r="C4" s="11" t="s">
        <v>3</v>
      </c>
      <c r="D4" s="11" t="s">
        <v>4</v>
      </c>
      <c r="E4" s="11" t="s">
        <v>5</v>
      </c>
      <c r="F4" s="12"/>
      <c r="G4" s="12"/>
      <c r="H4" s="12"/>
      <c r="I4" s="12"/>
      <c r="J4" s="12"/>
      <c r="K4" s="12"/>
    </row>
    <row r="5" spans="2:11" ht="26.85" customHeight="1" thickBot="1" x14ac:dyDescent="0.3">
      <c r="B5" s="13" t="s">
        <v>6</v>
      </c>
      <c r="C5" s="14"/>
      <c r="D5" s="15"/>
      <c r="E5" s="14"/>
      <c r="F5" s="12"/>
      <c r="G5" s="12"/>
      <c r="H5" s="12"/>
      <c r="I5" s="12"/>
      <c r="J5" s="12"/>
      <c r="K5" s="12"/>
    </row>
    <row r="6" spans="2:11" ht="37.35" customHeight="1" x14ac:dyDescent="0.25">
      <c r="B6" s="16" t="s">
        <v>7</v>
      </c>
      <c r="C6" s="251">
        <v>2815098.89</v>
      </c>
      <c r="D6" s="154">
        <f>C25</f>
        <v>2838700.7</v>
      </c>
      <c r="E6" s="19"/>
      <c r="F6" s="12"/>
      <c r="G6" s="12"/>
      <c r="H6" s="12"/>
      <c r="I6" s="12"/>
      <c r="J6" s="12"/>
      <c r="K6" s="12"/>
    </row>
    <row r="7" spans="2:11" ht="37.35" customHeight="1" x14ac:dyDescent="0.25">
      <c r="B7" s="20" t="s">
        <v>8</v>
      </c>
      <c r="C7" s="251">
        <v>25449.48</v>
      </c>
      <c r="D7" s="173">
        <f>C26</f>
        <v>25449.48</v>
      </c>
      <c r="E7" s="23"/>
      <c r="F7" s="12"/>
      <c r="G7" s="12"/>
      <c r="H7" s="12"/>
      <c r="I7" s="12"/>
      <c r="J7" s="12"/>
      <c r="K7" s="12"/>
    </row>
    <row r="8" spans="2:11" ht="26.85" customHeight="1" thickBot="1" x14ac:dyDescent="0.3">
      <c r="B8" s="24" t="s">
        <v>9</v>
      </c>
      <c r="C8" s="25"/>
      <c r="D8" s="184"/>
      <c r="E8" s="14"/>
      <c r="F8" s="12"/>
      <c r="G8" s="12"/>
      <c r="H8" s="12"/>
      <c r="I8" s="12"/>
      <c r="J8" s="12"/>
      <c r="K8" s="12"/>
    </row>
    <row r="9" spans="2:11" ht="37.35" customHeight="1" x14ac:dyDescent="0.2">
      <c r="B9" s="27" t="s">
        <v>10</v>
      </c>
      <c r="C9" s="279">
        <v>0</v>
      </c>
      <c r="D9" s="173">
        <v>631336</v>
      </c>
      <c r="E9" s="36">
        <v>24696.19</v>
      </c>
      <c r="F9" s="12"/>
      <c r="G9" s="12"/>
      <c r="H9" s="12"/>
      <c r="I9" s="12"/>
      <c r="J9" s="12"/>
      <c r="K9" s="12"/>
    </row>
    <row r="10" spans="2:11" ht="37.35" customHeight="1" x14ac:dyDescent="0.25">
      <c r="B10" s="66" t="s">
        <v>11</v>
      </c>
      <c r="C10" s="280">
        <v>0</v>
      </c>
      <c r="D10" s="173">
        <v>0</v>
      </c>
      <c r="E10" s="192">
        <v>0</v>
      </c>
      <c r="F10" s="12"/>
      <c r="G10" s="12"/>
      <c r="H10" s="12"/>
      <c r="I10" s="12"/>
      <c r="J10" s="12"/>
      <c r="K10" s="12"/>
    </row>
    <row r="11" spans="2:11" ht="37.35" customHeight="1" x14ac:dyDescent="0.25">
      <c r="B11" s="30" t="s">
        <v>12</v>
      </c>
      <c r="C11" s="246">
        <v>60484.82</v>
      </c>
      <c r="D11" s="173">
        <v>70593.39</v>
      </c>
      <c r="E11" s="23"/>
      <c r="F11" s="12"/>
      <c r="G11" s="12"/>
      <c r="H11" s="12"/>
      <c r="I11" s="12"/>
      <c r="J11" s="12"/>
      <c r="K11" s="12"/>
    </row>
    <row r="12" spans="2:11" ht="37.35" customHeight="1" thickBot="1" x14ac:dyDescent="0.3">
      <c r="B12" s="31" t="s">
        <v>13</v>
      </c>
      <c r="C12" s="281" t="s">
        <v>121</v>
      </c>
      <c r="D12" s="173">
        <v>0</v>
      </c>
      <c r="E12" s="14"/>
      <c r="F12" s="12"/>
      <c r="G12" s="12"/>
      <c r="H12" s="12"/>
      <c r="I12" s="12"/>
      <c r="J12" s="12"/>
      <c r="K12" s="12"/>
    </row>
    <row r="13" spans="2:11" ht="37.35" customHeight="1" x14ac:dyDescent="0.25">
      <c r="B13" s="34" t="s">
        <v>14</v>
      </c>
      <c r="C13" s="174">
        <f>SUM(C9,C11,C12)</f>
        <v>60484.82</v>
      </c>
      <c r="D13" s="174">
        <f>SUM(D9,D11,D12)</f>
        <v>701929.39</v>
      </c>
      <c r="E13" s="19"/>
      <c r="F13" s="12"/>
      <c r="G13" s="12"/>
      <c r="H13" s="12"/>
      <c r="I13" s="12"/>
      <c r="J13" s="12"/>
      <c r="K13" s="12"/>
    </row>
    <row r="14" spans="2:11" ht="26.85" customHeight="1" thickBot="1" x14ac:dyDescent="0.3">
      <c r="B14" s="13" t="s">
        <v>15</v>
      </c>
      <c r="C14" s="14"/>
      <c r="D14" s="185"/>
      <c r="E14" s="14"/>
      <c r="F14" s="12"/>
      <c r="G14" s="12"/>
      <c r="H14" s="12"/>
      <c r="I14" s="12"/>
      <c r="J14" s="12"/>
      <c r="K14" s="12"/>
    </row>
    <row r="15" spans="2:11" ht="37.35" customHeight="1" x14ac:dyDescent="0.2">
      <c r="B15" s="16" t="s">
        <v>16</v>
      </c>
      <c r="C15" s="251">
        <v>1220.72</v>
      </c>
      <c r="D15" s="154">
        <v>946.04</v>
      </c>
      <c r="E15" s="36">
        <v>1437.3960000000002</v>
      </c>
      <c r="F15" s="12"/>
      <c r="G15" s="12"/>
      <c r="H15" s="12"/>
      <c r="I15" s="12"/>
      <c r="J15" s="12"/>
      <c r="K15" s="12"/>
    </row>
    <row r="16" spans="2:11" ht="37.35" customHeight="1" x14ac:dyDescent="0.2">
      <c r="B16" s="30" t="s">
        <v>17</v>
      </c>
      <c r="C16" s="251">
        <v>1978.46</v>
      </c>
      <c r="D16" s="173">
        <v>1286.3</v>
      </c>
      <c r="E16" s="173">
        <v>2304.9360000000006</v>
      </c>
      <c r="F16" s="12"/>
      <c r="G16" s="12"/>
      <c r="H16" s="12"/>
      <c r="I16" s="12"/>
      <c r="J16" s="12"/>
      <c r="K16" s="12"/>
    </row>
    <row r="17" spans="2:13" ht="37.35" customHeight="1" thickBot="1" x14ac:dyDescent="0.25">
      <c r="B17" s="31" t="s">
        <v>18</v>
      </c>
      <c r="C17" s="248">
        <v>0</v>
      </c>
      <c r="D17" s="186">
        <v>0</v>
      </c>
      <c r="E17" s="186">
        <v>7060.1999999999989</v>
      </c>
      <c r="F17" s="12"/>
      <c r="G17" s="12"/>
      <c r="H17" s="12"/>
      <c r="I17" s="12"/>
      <c r="J17" s="12"/>
      <c r="K17" s="12"/>
    </row>
    <row r="18" spans="2:13" ht="37.35" customHeight="1" x14ac:dyDescent="0.25">
      <c r="B18" s="41" t="s">
        <v>19</v>
      </c>
      <c r="C18" s="155">
        <f>SUM(C15,C16,C17)</f>
        <v>3199.1800000000003</v>
      </c>
      <c r="D18" s="155">
        <f>SUM(D15,D16,D17)</f>
        <v>2232.34</v>
      </c>
      <c r="E18" s="155">
        <f>SUM(E15,E16,E17)</f>
        <v>10802.531999999999</v>
      </c>
      <c r="F18" s="12"/>
      <c r="G18" s="12"/>
      <c r="H18" s="12"/>
      <c r="I18" s="12"/>
      <c r="J18" s="12"/>
      <c r="K18" s="12"/>
    </row>
    <row r="19" spans="2:13" ht="26.85" customHeight="1" thickBot="1" x14ac:dyDescent="0.3">
      <c r="B19" s="13" t="s">
        <v>20</v>
      </c>
      <c r="C19" s="14"/>
      <c r="D19" s="185"/>
      <c r="E19" s="15"/>
      <c r="F19" s="12"/>
      <c r="G19" s="12"/>
      <c r="H19" s="12"/>
      <c r="I19" s="12"/>
      <c r="J19" s="12"/>
      <c r="K19" s="12"/>
    </row>
    <row r="20" spans="2:13" ht="37.35" customHeight="1" x14ac:dyDescent="0.2">
      <c r="B20" s="43" t="s">
        <v>21</v>
      </c>
      <c r="C20" s="251">
        <v>0</v>
      </c>
      <c r="D20" s="35">
        <v>0</v>
      </c>
      <c r="E20" s="44"/>
      <c r="F20" s="12"/>
      <c r="G20" s="200"/>
      <c r="H20" s="200"/>
      <c r="I20" s="200"/>
      <c r="J20" s="200"/>
      <c r="K20" s="200"/>
    </row>
    <row r="21" spans="2:13" ht="26.85" customHeight="1" thickBot="1" x14ac:dyDescent="0.25">
      <c r="B21" s="45" t="s">
        <v>22</v>
      </c>
      <c r="C21" s="282" t="s">
        <v>122</v>
      </c>
      <c r="D21" s="187"/>
      <c r="E21" s="25"/>
      <c r="F21" s="12"/>
      <c r="G21" s="12"/>
      <c r="H21" s="12"/>
      <c r="I21" s="12"/>
      <c r="J21" s="12"/>
      <c r="K21" s="12"/>
    </row>
    <row r="22" spans="2:13" ht="37.35" customHeight="1" x14ac:dyDescent="0.2">
      <c r="B22" s="43" t="s">
        <v>23</v>
      </c>
      <c r="C22" s="251">
        <v>0</v>
      </c>
      <c r="D22" s="35">
        <v>0</v>
      </c>
      <c r="E22" s="47"/>
      <c r="F22" s="12"/>
      <c r="G22" s="12"/>
      <c r="H22" s="12"/>
      <c r="I22" s="12"/>
      <c r="J22" s="12"/>
      <c r="K22" s="12"/>
    </row>
    <row r="23" spans="2:13" ht="37.35" customHeight="1" x14ac:dyDescent="0.2">
      <c r="B23" s="48" t="s">
        <v>24</v>
      </c>
      <c r="C23" s="283">
        <v>33683.83</v>
      </c>
      <c r="D23" s="188">
        <v>13997.51</v>
      </c>
      <c r="E23" s="50"/>
      <c r="F23" s="12"/>
      <c r="G23" s="12"/>
      <c r="H23" s="12"/>
      <c r="I23" s="12"/>
      <c r="J23" s="12"/>
      <c r="K23" s="12"/>
    </row>
    <row r="24" spans="2:13" ht="26.85" customHeight="1" thickBot="1" x14ac:dyDescent="0.3">
      <c r="B24" s="13" t="s">
        <v>25</v>
      </c>
      <c r="C24" s="51"/>
      <c r="D24" s="189"/>
      <c r="E24" s="51"/>
      <c r="F24" s="12"/>
      <c r="G24" s="12"/>
      <c r="H24" s="12"/>
      <c r="I24" s="12"/>
      <c r="J24" s="12"/>
      <c r="K24" s="12"/>
    </row>
    <row r="25" spans="2:13" ht="37.35" customHeight="1" x14ac:dyDescent="0.25">
      <c r="B25" s="52" t="s">
        <v>26</v>
      </c>
      <c r="C25" s="124">
        <f>C6+C13-SUM(C18+C20+C22+C23)</f>
        <v>2838700.7</v>
      </c>
      <c r="D25" s="190">
        <f>D6+D13-SUM(D18+D20+D22+D23)</f>
        <v>3524400.24</v>
      </c>
      <c r="E25" s="53"/>
      <c r="F25" s="12"/>
      <c r="G25" s="12"/>
      <c r="H25" s="12"/>
      <c r="I25" s="12"/>
      <c r="J25" s="12"/>
      <c r="K25" s="12"/>
    </row>
    <row r="26" spans="2:13" ht="37.35" customHeight="1" thickBot="1" x14ac:dyDescent="0.3">
      <c r="B26" s="54" t="s">
        <v>27</v>
      </c>
      <c r="C26" s="125">
        <f>C7-C20</f>
        <v>25449.48</v>
      </c>
      <c r="D26" s="191">
        <f>D7-D20</f>
        <v>25449.48</v>
      </c>
      <c r="E26" s="55"/>
      <c r="F26" s="12"/>
      <c r="G26" s="12"/>
      <c r="H26" s="12"/>
      <c r="I26" s="12"/>
      <c r="J26" s="12"/>
      <c r="K26" s="12"/>
    </row>
    <row r="27" spans="2:13" ht="30.75" customHeight="1" thickBot="1" x14ac:dyDescent="0.3">
      <c r="B27" s="56"/>
      <c r="C27" s="57"/>
      <c r="D27" s="57"/>
      <c r="E27" s="58"/>
      <c r="F27" s="12"/>
      <c r="G27" s="12"/>
      <c r="H27" s="12"/>
      <c r="I27" s="12"/>
      <c r="J27" s="12"/>
      <c r="K27" s="12"/>
    </row>
    <row r="28" spans="2:13" s="9" customFormat="1" ht="49.5" customHeight="1" thickBot="1" x14ac:dyDescent="0.3">
      <c r="B28" s="333" t="s">
        <v>28</v>
      </c>
      <c r="C28" s="334"/>
      <c r="D28" s="334"/>
      <c r="E28" s="334"/>
      <c r="F28" s="59" t="s">
        <v>29</v>
      </c>
      <c r="G28" s="12"/>
      <c r="H28" s="12"/>
      <c r="I28" s="12"/>
      <c r="J28" s="12"/>
      <c r="K28" s="12"/>
    </row>
    <row r="29" spans="2:13" s="9" customFormat="1" ht="48.6" customHeight="1" x14ac:dyDescent="0.2">
      <c r="B29" s="332" t="s">
        <v>30</v>
      </c>
      <c r="C29" s="332"/>
      <c r="D29" s="332"/>
      <c r="E29" s="332"/>
      <c r="F29" s="60"/>
      <c r="G29" s="12"/>
      <c r="H29" s="12"/>
      <c r="I29" s="12"/>
      <c r="J29" s="12"/>
      <c r="K29" s="12"/>
    </row>
    <row r="30" spans="2:13" s="9" customFormat="1" ht="56.1" customHeight="1" x14ac:dyDescent="0.2">
      <c r="B30" s="315" t="s">
        <v>31</v>
      </c>
      <c r="C30" s="315"/>
      <c r="D30" s="315"/>
      <c r="E30" s="315"/>
      <c r="F30" s="61"/>
      <c r="G30" s="12"/>
      <c r="H30" s="12"/>
      <c r="I30" s="12"/>
      <c r="J30" s="65"/>
      <c r="K30" s="65"/>
      <c r="L30" s="65"/>
      <c r="M30" s="65"/>
    </row>
    <row r="31" spans="2:13" s="9" customFormat="1" ht="48.6" customHeight="1" x14ac:dyDescent="0.2">
      <c r="B31" s="314" t="s">
        <v>32</v>
      </c>
      <c r="C31" s="314"/>
      <c r="D31" s="314"/>
      <c r="E31" s="314"/>
      <c r="F31" s="62" t="s">
        <v>33</v>
      </c>
      <c r="G31" s="12"/>
      <c r="H31" s="12"/>
      <c r="I31" s="12"/>
      <c r="J31" s="12"/>
      <c r="K31" s="12"/>
    </row>
    <row r="32" spans="2:13" s="9" customFormat="1" ht="90.75" customHeight="1" x14ac:dyDescent="0.2">
      <c r="B32" s="314" t="s">
        <v>34</v>
      </c>
      <c r="C32" s="314"/>
      <c r="D32" s="314"/>
      <c r="E32" s="314"/>
      <c r="F32" s="62" t="s">
        <v>33</v>
      </c>
      <c r="G32" s="12"/>
      <c r="H32" s="12"/>
      <c r="I32" s="12"/>
      <c r="J32" s="12"/>
      <c r="K32" s="12"/>
    </row>
    <row r="33" spans="2:11" s="9" customFormat="1" ht="48.6" customHeight="1" x14ac:dyDescent="0.2">
      <c r="B33" s="314" t="s">
        <v>35</v>
      </c>
      <c r="C33" s="314"/>
      <c r="D33" s="314"/>
      <c r="E33" s="314"/>
      <c r="F33" s="61"/>
      <c r="G33" s="12"/>
      <c r="H33" s="12"/>
      <c r="I33" s="12"/>
      <c r="J33" s="12"/>
      <c r="K33" s="12"/>
    </row>
    <row r="34" spans="2:11" s="9" customFormat="1" ht="77.099999999999994" customHeight="1" x14ac:dyDescent="0.2">
      <c r="B34" s="313" t="s">
        <v>36</v>
      </c>
      <c r="C34" s="313"/>
      <c r="D34" s="313"/>
      <c r="E34" s="313"/>
      <c r="F34" s="62" t="s">
        <v>33</v>
      </c>
      <c r="G34" s="12"/>
      <c r="H34" s="12"/>
      <c r="I34" s="12"/>
      <c r="J34" s="12"/>
      <c r="K34" s="12"/>
    </row>
    <row r="35" spans="2:11" s="9" customFormat="1" ht="48.6" customHeight="1" x14ac:dyDescent="0.2">
      <c r="B35" s="314" t="s">
        <v>37</v>
      </c>
      <c r="C35" s="314"/>
      <c r="D35" s="314"/>
      <c r="E35" s="314"/>
      <c r="F35" s="61"/>
      <c r="G35" s="12"/>
      <c r="H35" s="12"/>
      <c r="I35" s="12"/>
      <c r="J35" s="12"/>
      <c r="K35" s="12"/>
    </row>
    <row r="36" spans="2:11" s="9" customFormat="1" ht="48.6" customHeight="1" x14ac:dyDescent="0.2">
      <c r="B36" s="314" t="s">
        <v>38</v>
      </c>
      <c r="C36" s="314"/>
      <c r="D36" s="314"/>
      <c r="E36" s="314"/>
      <c r="F36" s="61"/>
      <c r="G36" s="12"/>
      <c r="H36" s="12"/>
      <c r="I36" s="12"/>
      <c r="J36" s="12"/>
      <c r="K36" s="12"/>
    </row>
    <row r="37" spans="2:11" s="9" customFormat="1" ht="48.6" customHeight="1" x14ac:dyDescent="0.2">
      <c r="B37" s="314" t="s">
        <v>39</v>
      </c>
      <c r="C37" s="314"/>
      <c r="D37" s="314"/>
      <c r="E37" s="314"/>
      <c r="F37" s="61"/>
      <c r="G37" s="12"/>
      <c r="H37" s="12"/>
      <c r="I37" s="12"/>
      <c r="J37" s="12"/>
      <c r="K37" s="12"/>
    </row>
    <row r="38" spans="2:11" s="9" customFormat="1" ht="48.6" customHeight="1" x14ac:dyDescent="0.2">
      <c r="B38" s="315" t="s">
        <v>40</v>
      </c>
      <c r="C38" s="315"/>
      <c r="D38" s="315"/>
      <c r="E38" s="315"/>
      <c r="F38" s="62" t="s">
        <v>33</v>
      </c>
      <c r="G38" s="12"/>
      <c r="H38" s="12"/>
      <c r="I38" s="12"/>
      <c r="J38" s="12"/>
      <c r="K38" s="12"/>
    </row>
    <row r="39" spans="2:11" s="9" customFormat="1" ht="48.6" customHeight="1" x14ac:dyDescent="0.2">
      <c r="B39" s="313" t="s">
        <v>41</v>
      </c>
      <c r="C39" s="313"/>
      <c r="D39" s="313"/>
      <c r="E39" s="313"/>
      <c r="F39" s="62"/>
      <c r="G39" s="12"/>
      <c r="H39" s="12"/>
      <c r="I39" s="12"/>
      <c r="J39" s="12"/>
      <c r="K39" s="12"/>
    </row>
    <row r="40" spans="2:11" s="9" customFormat="1" ht="48.6" customHeight="1" x14ac:dyDescent="0.2">
      <c r="B40" s="313" t="s">
        <v>42</v>
      </c>
      <c r="C40" s="313"/>
      <c r="D40" s="313"/>
      <c r="E40" s="313"/>
      <c r="F40" s="62"/>
      <c r="G40" s="12"/>
      <c r="H40" s="12"/>
      <c r="I40" s="12"/>
      <c r="J40" s="12"/>
      <c r="K40" s="12"/>
    </row>
    <row r="41" spans="2:11" s="9" customFormat="1" ht="48.6" customHeight="1" x14ac:dyDescent="0.2">
      <c r="B41" s="313" t="s">
        <v>43</v>
      </c>
      <c r="C41" s="313"/>
      <c r="D41" s="313"/>
      <c r="E41" s="313"/>
      <c r="F41" s="62" t="s">
        <v>33</v>
      </c>
      <c r="G41" s="12"/>
      <c r="H41" s="12"/>
      <c r="I41" s="12"/>
      <c r="J41" s="12"/>
      <c r="K41" s="12"/>
    </row>
    <row r="42" spans="2:11" s="9" customFormat="1" ht="48.6" customHeight="1" x14ac:dyDescent="0.2">
      <c r="B42" s="313" t="s">
        <v>44</v>
      </c>
      <c r="C42" s="313"/>
      <c r="D42" s="313"/>
      <c r="E42" s="313"/>
      <c r="F42" s="62" t="s">
        <v>33</v>
      </c>
      <c r="G42" s="12"/>
      <c r="H42" s="12"/>
      <c r="I42" s="12"/>
      <c r="J42" s="12"/>
      <c r="K42" s="12"/>
    </row>
    <row r="43" spans="2:11" s="9" customFormat="1" ht="41.1" customHeight="1" thickBot="1" x14ac:dyDescent="0.25">
      <c r="B43" s="63"/>
      <c r="C43" s="12"/>
      <c r="D43" s="12"/>
      <c r="E43" s="12"/>
      <c r="F43" s="12"/>
      <c r="G43" s="12"/>
      <c r="H43" s="12"/>
      <c r="I43" s="12"/>
      <c r="J43" s="12"/>
      <c r="K43" s="12"/>
    </row>
    <row r="44" spans="2:11" s="9" customFormat="1" ht="26.85" customHeight="1" thickBot="1" x14ac:dyDescent="0.25">
      <c r="B44" s="316" t="s">
        <v>45</v>
      </c>
      <c r="C44" s="317"/>
      <c r="D44" s="317"/>
      <c r="E44" s="318"/>
      <c r="F44" s="12"/>
      <c r="G44" s="312"/>
      <c r="H44" s="312"/>
      <c r="I44" s="312"/>
      <c r="J44" s="12"/>
      <c r="K44" s="12"/>
    </row>
    <row r="45" spans="2:11" s="9" customFormat="1" ht="26.85" customHeight="1" x14ac:dyDescent="0.2">
      <c r="B45" s="319" t="s">
        <v>46</v>
      </c>
      <c r="C45" s="320"/>
      <c r="D45" s="320"/>
      <c r="E45" s="321"/>
      <c r="F45" s="12"/>
      <c r="G45" s="12"/>
      <c r="H45" s="12"/>
      <c r="I45" s="12"/>
      <c r="J45" s="12"/>
      <c r="K45" s="12"/>
    </row>
    <row r="46" spans="2:11" s="9" customFormat="1" ht="60" customHeight="1" x14ac:dyDescent="0.2">
      <c r="B46" s="306" t="s">
        <v>137</v>
      </c>
      <c r="C46" s="307"/>
      <c r="D46" s="307"/>
      <c r="E46" s="308"/>
      <c r="F46" s="12"/>
      <c r="G46" s="12"/>
      <c r="H46" s="12"/>
      <c r="I46" s="12"/>
      <c r="J46" s="12"/>
      <c r="K46" s="12"/>
    </row>
    <row r="47" spans="2:11" s="9" customFormat="1" ht="26.85" customHeight="1" x14ac:dyDescent="0.2">
      <c r="B47" s="306" t="s">
        <v>47</v>
      </c>
      <c r="C47" s="307"/>
      <c r="D47" s="307"/>
      <c r="E47" s="308"/>
      <c r="F47" s="12"/>
      <c r="G47" s="12"/>
      <c r="H47" s="12"/>
      <c r="I47" s="12"/>
      <c r="J47" s="12"/>
      <c r="K47" s="12"/>
    </row>
    <row r="48" spans="2:11" s="9" customFormat="1" ht="60" customHeight="1" x14ac:dyDescent="0.2">
      <c r="B48" s="345" t="s">
        <v>138</v>
      </c>
      <c r="C48" s="393"/>
      <c r="D48" s="393"/>
      <c r="E48" s="394"/>
      <c r="F48" s="12"/>
      <c r="G48" s="12"/>
      <c r="H48" s="12"/>
      <c r="I48" s="12"/>
      <c r="J48" s="12"/>
      <c r="K48" s="12"/>
    </row>
    <row r="49" spans="2:11" s="9" customFormat="1" ht="26.1" customHeight="1" x14ac:dyDescent="0.2">
      <c r="B49" s="306" t="s">
        <v>48</v>
      </c>
      <c r="C49" s="307"/>
      <c r="D49" s="307"/>
      <c r="E49" s="308"/>
      <c r="F49" s="12"/>
      <c r="G49" s="12"/>
      <c r="H49" s="12"/>
      <c r="I49" s="12"/>
      <c r="J49" s="12"/>
      <c r="K49" s="12"/>
    </row>
    <row r="50" spans="2:11" s="9" customFormat="1" ht="60" customHeight="1" x14ac:dyDescent="0.2">
      <c r="B50" s="306"/>
      <c r="C50" s="307"/>
      <c r="D50" s="307"/>
      <c r="E50" s="308"/>
      <c r="F50" s="12"/>
      <c r="G50" s="12"/>
      <c r="H50" s="12"/>
      <c r="I50" s="12"/>
      <c r="J50" s="12"/>
      <c r="K50" s="12"/>
    </row>
    <row r="51" spans="2:11" ht="23.85" customHeight="1" x14ac:dyDescent="0.2">
      <c r="B51" s="306" t="s">
        <v>49</v>
      </c>
      <c r="C51" s="307"/>
      <c r="D51" s="307"/>
      <c r="E51" s="308"/>
      <c r="F51" s="12"/>
      <c r="G51" s="12"/>
      <c r="H51" s="12"/>
      <c r="I51" s="12"/>
      <c r="J51" s="12"/>
      <c r="K51" s="12"/>
    </row>
    <row r="52" spans="2:11" ht="60" customHeight="1" x14ac:dyDescent="0.2">
      <c r="B52" s="306"/>
      <c r="C52" s="307"/>
      <c r="D52" s="307"/>
      <c r="E52" s="308"/>
      <c r="F52" s="12"/>
      <c r="G52" s="12"/>
      <c r="H52" s="12"/>
      <c r="I52" s="12"/>
      <c r="J52" s="12"/>
      <c r="K52" s="12"/>
    </row>
    <row r="53" spans="2:11" ht="27" customHeight="1" x14ac:dyDescent="0.2">
      <c r="B53" s="306" t="s">
        <v>50</v>
      </c>
      <c r="C53" s="307"/>
      <c r="D53" s="307"/>
      <c r="E53" s="308"/>
      <c r="F53" s="12"/>
      <c r="G53" s="12"/>
      <c r="H53" s="12"/>
      <c r="I53" s="12"/>
      <c r="J53" s="12"/>
      <c r="K53" s="12"/>
    </row>
    <row r="54" spans="2:11" ht="60" customHeight="1" x14ac:dyDescent="0.2">
      <c r="B54" s="345"/>
      <c r="C54" s="393"/>
      <c r="D54" s="393"/>
      <c r="E54" s="394"/>
      <c r="F54" s="12"/>
      <c r="G54" s="12"/>
      <c r="H54" s="12"/>
      <c r="I54" s="12"/>
      <c r="J54" s="12"/>
      <c r="K54" s="12"/>
    </row>
    <row r="55" spans="2:11" ht="24" customHeight="1" x14ac:dyDescent="0.2">
      <c r="B55" s="306" t="s">
        <v>51</v>
      </c>
      <c r="C55" s="307"/>
      <c r="D55" s="307"/>
      <c r="E55" s="308"/>
      <c r="F55" s="12"/>
      <c r="G55" s="12"/>
      <c r="H55" s="12"/>
      <c r="I55" s="12"/>
      <c r="J55" s="12"/>
      <c r="K55" s="12"/>
    </row>
    <row r="56" spans="2:11" ht="60" customHeight="1" x14ac:dyDescent="0.2">
      <c r="B56" s="345" t="s">
        <v>139</v>
      </c>
      <c r="C56" s="393"/>
      <c r="D56" s="393"/>
      <c r="E56" s="394"/>
      <c r="F56" s="12"/>
      <c r="G56" s="12"/>
      <c r="H56" s="12"/>
      <c r="I56" s="12"/>
      <c r="J56" s="12"/>
      <c r="K56" s="12"/>
    </row>
    <row r="59" spans="2:11" x14ac:dyDescent="0.2">
      <c r="B59" s="79" t="s">
        <v>52</v>
      </c>
    </row>
  </sheetData>
  <mergeCells count="32">
    <mergeCell ref="B41:E41"/>
    <mergeCell ref="B42:E42"/>
    <mergeCell ref="B36:E36"/>
    <mergeCell ref="B37:E37"/>
    <mergeCell ref="B38:E38"/>
    <mergeCell ref="B39:E39"/>
    <mergeCell ref="B40:E40"/>
    <mergeCell ref="B35:E35"/>
    <mergeCell ref="B1:E1"/>
    <mergeCell ref="B2:E2"/>
    <mergeCell ref="B3:E3"/>
    <mergeCell ref="B32:E32"/>
    <mergeCell ref="B33:E33"/>
    <mergeCell ref="B34:E34"/>
    <mergeCell ref="B28:E28"/>
    <mergeCell ref="B29:E29"/>
    <mergeCell ref="B30:E30"/>
    <mergeCell ref="B31:E31"/>
    <mergeCell ref="B56:E56"/>
    <mergeCell ref="B51:E51"/>
    <mergeCell ref="B52:E52"/>
    <mergeCell ref="B53:E53"/>
    <mergeCell ref="G44:I44"/>
    <mergeCell ref="B45:E45"/>
    <mergeCell ref="B46:E46"/>
    <mergeCell ref="B54:E54"/>
    <mergeCell ref="B55:E55"/>
    <mergeCell ref="B47:E47"/>
    <mergeCell ref="B44:E44"/>
    <mergeCell ref="B48:E48"/>
    <mergeCell ref="B49:E49"/>
    <mergeCell ref="B50:E50"/>
  </mergeCells>
  <dataValidations count="2">
    <dataValidation errorStyle="warning" allowBlank="1" showInputMessage="1" errorTitle="Missing Information" error="Please complete the Forecast" promptTitle="Forecast" prompt="Please fill out forecast information" sqref="E9:E10 E15:E16" xr:uid="{2AAD0D97-4CD4-44D0-AA1A-B2E5E2BC9E26}"/>
    <dataValidation type="whole" errorStyle="warning" operator="equal" allowBlank="1" showInputMessage="1" showErrorMessage="1" errorTitle="Start/End Balance" error="End Balance of Prior Reporting Period should be Starting Balance of Current Reporting Period" sqref="D6:D7" xr:uid="{3849A2E3-C9AA-4ECA-94CA-0713A223A95D}">
      <formula1>C25</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4D01D-3950-4E4D-AE2F-1C1399E87A8C}">
  <sheetPr>
    <pageSetUpPr fitToPage="1"/>
  </sheetPr>
  <dimension ref="A1:N44"/>
  <sheetViews>
    <sheetView zoomScale="70" zoomScaleNormal="70" workbookViewId="0">
      <selection activeCell="B6" sqref="B6"/>
    </sheetView>
  </sheetViews>
  <sheetFormatPr defaultRowHeight="12.75" x14ac:dyDescent="0.2"/>
  <cols>
    <col min="1" max="1" width="79.42578125" customWidth="1"/>
    <col min="2" max="2" width="28.42578125" customWidth="1"/>
    <col min="3" max="3" width="25" customWidth="1"/>
    <col min="4" max="4" width="24.42578125" customWidth="1"/>
    <col min="5" max="5" width="9.42578125" customWidth="1"/>
    <col min="6" max="8" width="15.5703125" customWidth="1"/>
    <col min="9" max="9" width="8.85546875" bestFit="1" customWidth="1"/>
    <col min="10" max="10" width="10" bestFit="1" customWidth="1"/>
    <col min="11" max="11" width="12" bestFit="1" customWidth="1"/>
    <col min="12" max="12" width="9" bestFit="1" customWidth="1"/>
    <col min="13" max="13" width="8" bestFit="1" customWidth="1"/>
    <col min="14" max="14" width="11" bestFit="1" customWidth="1"/>
  </cols>
  <sheetData>
    <row r="1" spans="1:14" ht="15.75" x14ac:dyDescent="0.25">
      <c r="A1" s="395" t="s">
        <v>0</v>
      </c>
      <c r="B1" s="396"/>
      <c r="C1" s="396"/>
      <c r="D1" s="397"/>
    </row>
    <row r="2" spans="1:14" ht="15.75" x14ac:dyDescent="0.25">
      <c r="A2" s="398" t="s">
        <v>66</v>
      </c>
      <c r="B2" s="399"/>
      <c r="C2" s="400"/>
      <c r="D2" s="401"/>
    </row>
    <row r="3" spans="1:14" ht="15.75" x14ac:dyDescent="0.25">
      <c r="A3" s="402" t="s">
        <v>67</v>
      </c>
      <c r="B3" s="403"/>
      <c r="C3" s="403"/>
      <c r="D3" s="404"/>
    </row>
    <row r="4" spans="1:14" ht="32.85" customHeight="1" x14ac:dyDescent="0.2">
      <c r="A4" s="10"/>
      <c r="B4" s="11" t="s">
        <v>3</v>
      </c>
      <c r="C4" s="11" t="s">
        <v>4</v>
      </c>
      <c r="D4" s="11" t="s">
        <v>5</v>
      </c>
      <c r="E4" s="12"/>
      <c r="F4" s="12"/>
      <c r="G4" s="12"/>
      <c r="H4" s="12"/>
      <c r="I4" s="12"/>
      <c r="J4" s="12"/>
      <c r="K4" s="12"/>
      <c r="L4" s="12"/>
      <c r="M4" s="12"/>
      <c r="N4" s="12"/>
    </row>
    <row r="5" spans="1:14" ht="26.85" customHeight="1" thickBot="1" x14ac:dyDescent="0.3">
      <c r="A5" s="13" t="s">
        <v>6</v>
      </c>
      <c r="B5" s="14"/>
      <c r="C5" s="15"/>
      <c r="D5" s="14"/>
      <c r="E5" s="12"/>
      <c r="F5" s="12"/>
      <c r="G5" s="151"/>
      <c r="H5" s="12"/>
      <c r="I5" s="12"/>
    </row>
    <row r="6" spans="1:14" ht="37.35" customHeight="1" x14ac:dyDescent="0.25">
      <c r="A6" s="67" t="s">
        <v>7</v>
      </c>
      <c r="B6" s="146">
        <f>SUM('PG&amp;E (Table 1)'!C6,'SCE (Table 1)'!C6,'SDG&amp;E (Table 1)'!C6,'PacifiCorp (Table 1)'!C6,'Liberty (Table 1)'!C6)</f>
        <v>754391540.79999995</v>
      </c>
      <c r="C6" s="146">
        <f>SUM('PG&amp;E (Table 1)'!D6,'SCE (Table 1)'!D6,'SDG&amp;E (Table 1)'!D6,'PacifiCorp (Table 1)'!D6,'Liberty (Table 1)'!D6)</f>
        <v>815488125.1500001</v>
      </c>
      <c r="D6" s="19"/>
      <c r="E6" s="12"/>
      <c r="F6" s="177"/>
      <c r="G6" s="177"/>
      <c r="H6" s="178"/>
      <c r="I6" s="12"/>
    </row>
    <row r="7" spans="1:14" ht="37.35" customHeight="1" x14ac:dyDescent="0.25">
      <c r="A7" s="68" t="s">
        <v>8</v>
      </c>
      <c r="B7" s="146">
        <f>SUM('PG&amp;E (Table 1)'!C7,'SCE (Table 1)'!C7,'SDG&amp;E (Table 1)'!C7,'PacifiCorp (Table 1)'!C7,'Liberty (Table 1)'!C7)</f>
        <v>7014911.1900000004</v>
      </c>
      <c r="C7" s="146">
        <f>SUM('PG&amp;E (Table 1)'!D7,'SCE (Table 1)'!D7,'SDG&amp;E (Table 1)'!D7,'PacifiCorp (Table 1)'!D7,'Liberty (Table 1)'!D7)</f>
        <v>6978021.1900000004</v>
      </c>
      <c r="D7" s="23"/>
      <c r="E7" s="12"/>
      <c r="F7" s="177"/>
      <c r="G7" s="177"/>
      <c r="H7" s="178"/>
      <c r="I7" s="12"/>
    </row>
    <row r="8" spans="1:14" ht="26.85" customHeight="1" thickBot="1" x14ac:dyDescent="0.3">
      <c r="A8" s="69" t="s">
        <v>9</v>
      </c>
      <c r="B8" s="26"/>
      <c r="C8" s="26"/>
      <c r="D8" s="14"/>
      <c r="E8" s="12"/>
      <c r="F8" s="177"/>
      <c r="G8" s="177"/>
      <c r="H8" s="178"/>
      <c r="I8" s="12"/>
    </row>
    <row r="9" spans="1:14" ht="37.35" customHeight="1" x14ac:dyDescent="0.2">
      <c r="A9" s="70" t="s">
        <v>10</v>
      </c>
      <c r="B9" s="146">
        <f>SUM('PG&amp;E (Table 1)'!C9,'SCE (Table 1)'!C9,'SDG&amp;E (Table 1)'!C9,'PacifiCorp (Table 1)'!C9,'Liberty (Table 1)'!C9)</f>
        <v>65673134.219999999</v>
      </c>
      <c r="C9" s="146">
        <f>SUM('PG&amp;E (Table 1)'!D9,'SCE (Table 1)'!D9,'SDG&amp;E (Table 1)'!D9,'PacifiCorp (Table 1)'!D10,'Liberty (Table 1)'!D9)</f>
        <v>21159436.420000002</v>
      </c>
      <c r="D9" s="146">
        <f>SUM('PG&amp;E (Table 1)'!E9,'SCE (Table 1)'!E9,'SDG&amp;E (Table 1)'!E9,'PacifiCorp (Table 1)'!E9,'Liberty (Table 1)'!E9)</f>
        <v>20552796.610000003</v>
      </c>
      <c r="E9" s="12"/>
      <c r="F9" s="177"/>
      <c r="G9" s="177"/>
      <c r="H9" s="177"/>
      <c r="I9" s="12"/>
    </row>
    <row r="10" spans="1:14" ht="37.35" customHeight="1" x14ac:dyDescent="0.2">
      <c r="A10" s="71" t="s">
        <v>11</v>
      </c>
      <c r="B10" s="146">
        <f>SUM('PG&amp;E (Table 1)'!C10,'SCE (Table 1)'!C10,'SDG&amp;E (Table 1)'!C10,'PacifiCorp (Table 1)'!C10,'Liberty (Table 1)'!C10)</f>
        <v>86934645.840000004</v>
      </c>
      <c r="C10" s="146" t="e">
        <f>SUM('PG&amp;E (Table 1)'!D10,'SCE (Table 1)'!D10,'SDG&amp;E (Table 1)'!D10,'PacifiCorp (Table 1)'!#REF!,'Liberty (Table 1)'!D10)</f>
        <v>#REF!</v>
      </c>
      <c r="D10" s="146">
        <f>SUM('PG&amp;E (Table 1)'!E10,'SCE (Table 1)'!E10,'SDG&amp;E (Table 1)'!E10,'PacifiCorp (Table 1)'!E10,'Liberty (Table 1)'!E10)</f>
        <v>20528100.420000002</v>
      </c>
      <c r="E10" s="12"/>
      <c r="F10" s="177"/>
      <c r="G10" s="177"/>
      <c r="H10" s="177"/>
      <c r="I10" s="12"/>
    </row>
    <row r="11" spans="1:14" ht="37.35" customHeight="1" x14ac:dyDescent="0.25">
      <c r="A11" s="72" t="s">
        <v>12</v>
      </c>
      <c r="B11" s="146">
        <f>SUM('PG&amp;E (Table 1)'!C11,'SCE (Table 1)'!C11,'SDG&amp;E (Table 1)'!C11,'PacifiCorp (Table 1)'!C11,'Liberty (Table 1)'!C11)</f>
        <v>17436347.879999999</v>
      </c>
      <c r="C11" s="146">
        <f>SUM('PG&amp;E (Table 1)'!D11,'SCE (Table 1)'!D11,'SDG&amp;E (Table 1)'!D11,'PacifiCorp (Table 1)'!D11,'Liberty (Table 1)'!D11)</f>
        <v>16650329.220000003</v>
      </c>
      <c r="D11" s="23"/>
      <c r="E11" s="12"/>
      <c r="F11" s="177"/>
      <c r="G11" s="177"/>
      <c r="H11" s="178"/>
      <c r="I11" s="12"/>
    </row>
    <row r="12" spans="1:14" ht="37.35" customHeight="1" thickBot="1" x14ac:dyDescent="0.3">
      <c r="A12" s="73" t="s">
        <v>13</v>
      </c>
      <c r="B12" s="146">
        <f>SUM('PG&amp;E (Table 1)'!C12,'SCE (Table 1)'!C12,'SDG&amp;E (Table 1)'!C12,'PacifiCorp (Table 1)'!C12,'Liberty (Table 1)'!C12)</f>
        <v>0</v>
      </c>
      <c r="C12" s="146">
        <f>SUM('PG&amp;E (Table 1)'!D12,'SCE (Table 1)'!D12,'SDG&amp;E (Table 1)'!D12,'PacifiCorp (Table 1)'!D12,'Liberty (Table 1)'!D12)</f>
        <v>0</v>
      </c>
      <c r="D12" s="14"/>
      <c r="E12" s="12"/>
      <c r="F12" s="177"/>
      <c r="G12" s="177"/>
      <c r="H12" s="178"/>
      <c r="I12" s="12"/>
    </row>
    <row r="13" spans="1:14" ht="37.35" customHeight="1" x14ac:dyDescent="0.25">
      <c r="A13" s="74" t="s">
        <v>14</v>
      </c>
      <c r="B13" s="147">
        <f>SUM(B9,B11,B12)</f>
        <v>83109482.099999994</v>
      </c>
      <c r="C13" s="147">
        <f>SUM(C9,C11,C12)</f>
        <v>37809765.640000001</v>
      </c>
      <c r="D13" s="19"/>
      <c r="E13" s="12"/>
      <c r="F13" s="177"/>
      <c r="G13" s="177"/>
      <c r="H13" s="178"/>
      <c r="I13" s="12"/>
    </row>
    <row r="14" spans="1:14" ht="26.85" customHeight="1" thickBot="1" x14ac:dyDescent="0.3">
      <c r="A14" s="75" t="s">
        <v>15</v>
      </c>
      <c r="B14" s="15"/>
      <c r="C14" s="15"/>
      <c r="D14" s="14"/>
      <c r="E14" s="12"/>
      <c r="F14" s="177"/>
      <c r="G14" s="177"/>
      <c r="H14" s="178"/>
      <c r="I14" s="12"/>
    </row>
    <row r="15" spans="1:14" ht="37.35" customHeight="1" x14ac:dyDescent="0.2">
      <c r="A15" s="67" t="s">
        <v>16</v>
      </c>
      <c r="B15" s="146">
        <f>SUM('PG&amp;E (Table 1)'!C15,'SCE (Table 1)'!C15,'SDG&amp;E (Table 1)'!C15,'PacifiCorp (Table 1)'!C15,'Liberty (Table 1)'!C15)</f>
        <v>15910.599999999999</v>
      </c>
      <c r="C15" s="146">
        <f>SUM('PG&amp;E (Table 1)'!D15,'SCE (Table 1)'!D15,'SDG&amp;E (Table 1)'!D15,'PacifiCorp (Table 1)'!D15,'Liberty (Table 1)'!D15)</f>
        <v>18018.82</v>
      </c>
      <c r="D15" s="146">
        <f>SUM('PG&amp;E (Table 1)'!E15,'SCE (Table 1)'!E15,'SDG&amp;E (Table 1)'!E15,'PacifiCorp (Table 1)'!E15,'Liberty (Table 1)'!E15)</f>
        <v>19023.916000000001</v>
      </c>
      <c r="E15" s="12"/>
      <c r="F15" s="177"/>
      <c r="G15" s="177"/>
      <c r="H15" s="177"/>
      <c r="I15" s="12"/>
    </row>
    <row r="16" spans="1:14" ht="37.35" customHeight="1" x14ac:dyDescent="0.2">
      <c r="A16" s="72" t="s">
        <v>17</v>
      </c>
      <c r="B16" s="146">
        <f>SUM('PG&amp;E (Table 1)'!C16,'SCE (Table 1)'!C16,'SDG&amp;E (Table 1)'!C16,'PacifiCorp (Table 1)'!C16,'Liberty (Table 1)'!C16)</f>
        <v>408953.09000000008</v>
      </c>
      <c r="C16" s="146">
        <f>SUM('PG&amp;E (Table 1)'!D16,'SCE (Table 1)'!D16,'SDG&amp;E (Table 1)'!D16,'PacifiCorp (Table 1)'!D16,'Liberty (Table 1)'!D16)</f>
        <v>493093.88</v>
      </c>
      <c r="D16" s="146">
        <f>SUM('PG&amp;E (Table 1)'!E16,'SCE (Table 1)'!E16,'SDG&amp;E (Table 1)'!E16,'PacifiCorp (Table 1)'!E16,'Liberty (Table 1)'!E16)</f>
        <v>510318.386</v>
      </c>
      <c r="E16" s="12"/>
      <c r="F16" s="177"/>
      <c r="G16" s="177"/>
      <c r="H16" s="177"/>
      <c r="I16" s="12"/>
    </row>
    <row r="17" spans="1:9" ht="37.35" customHeight="1" thickBot="1" x14ac:dyDescent="0.25">
      <c r="A17" s="73" t="s">
        <v>18</v>
      </c>
      <c r="B17" s="146">
        <f>SUM('PG&amp;E (Table 1)'!C17,'SCE (Table 1)'!C17,'SDG&amp;E (Table 1)'!C17,'PacifiCorp (Table 1)'!C17,'Liberty (Table 1)'!C17)</f>
        <v>313033.27</v>
      </c>
      <c r="C17" s="146">
        <f>SUM('PG&amp;E (Table 1)'!D17,'SCE (Table 1)'!D17,'SDG&amp;E (Table 1)'!D17,'PacifiCorp (Table 1)'!D17,'Liberty (Table 1)'!D17)</f>
        <v>361430.04</v>
      </c>
      <c r="D17" s="146">
        <f>SUM('PG&amp;E (Table 1)'!E17,'SCE (Table 1)'!E17,'SDG&amp;E (Table 1)'!E17,'PacifiCorp (Table 1)'!E17,'Liberty (Table 1)'!E17)</f>
        <v>316334.81</v>
      </c>
      <c r="E17" s="12"/>
      <c r="F17" s="177"/>
      <c r="G17" s="177"/>
      <c r="H17" s="177"/>
      <c r="I17" s="12"/>
    </row>
    <row r="18" spans="1:9" ht="37.35" customHeight="1" x14ac:dyDescent="0.25">
      <c r="A18" s="76" t="s">
        <v>19</v>
      </c>
      <c r="B18" s="147">
        <f t="shared" ref="B18:C18" si="0">SUM(B15:B17)</f>
        <v>737896.96000000008</v>
      </c>
      <c r="C18" s="147">
        <f t="shared" si="0"/>
        <v>872542.74</v>
      </c>
      <c r="D18" s="147">
        <f>SUM('PG&amp;E (Table 1)'!E18,'SCE (Table 1)'!E18,'SDG&amp;E (Table 1)'!E18,'PacifiCorp (Table 1)'!E18,'Liberty (Table 1)'!E18)</f>
        <v>845677.11200000008</v>
      </c>
      <c r="E18" s="12"/>
      <c r="F18" s="177"/>
      <c r="G18" s="177"/>
      <c r="H18" s="177"/>
      <c r="I18" s="12"/>
    </row>
    <row r="19" spans="1:9" ht="26.85" customHeight="1" thickBot="1" x14ac:dyDescent="0.25">
      <c r="A19" s="75" t="s">
        <v>20</v>
      </c>
      <c r="B19" s="15"/>
      <c r="C19" s="15"/>
      <c r="D19" s="15"/>
      <c r="E19" s="12"/>
      <c r="F19" s="177"/>
      <c r="G19" s="177"/>
      <c r="H19" s="178"/>
      <c r="I19" s="12"/>
    </row>
    <row r="20" spans="1:9" ht="37.35" customHeight="1" x14ac:dyDescent="0.2">
      <c r="A20" s="43" t="s">
        <v>21</v>
      </c>
      <c r="B20" s="146">
        <f>SUM('PG&amp;E (Table 1)'!C20,'SCE (Table 1)'!C20,'SDG&amp;E (Table 1)'!C20,'PacifiCorp (Table 1)'!C20,'Liberty (Table 1)'!C20)</f>
        <v>68540</v>
      </c>
      <c r="C20" s="146">
        <f>SUM('PG&amp;E (Table 1)'!D20,'SCE (Table 1)'!D20,'SDG&amp;E (Table 1)'!D20,'PacifiCorp (Table 1)'!D20,'Liberty (Table 1)'!D20)</f>
        <v>488236.75</v>
      </c>
      <c r="D20" s="44"/>
      <c r="E20" s="200"/>
      <c r="F20" s="177"/>
      <c r="G20" s="177"/>
      <c r="H20" s="179"/>
      <c r="I20" s="200"/>
    </row>
    <row r="21" spans="1:9" ht="26.85" customHeight="1" thickBot="1" x14ac:dyDescent="0.25">
      <c r="A21" s="77" t="s">
        <v>22</v>
      </c>
      <c r="B21" s="25"/>
      <c r="C21" s="25"/>
      <c r="D21" s="25"/>
      <c r="E21" s="12"/>
      <c r="F21" s="177"/>
      <c r="G21" s="177"/>
      <c r="H21" s="178"/>
      <c r="I21" s="12"/>
    </row>
    <row r="22" spans="1:9" ht="37.35" customHeight="1" x14ac:dyDescent="0.2">
      <c r="A22" s="43" t="s">
        <v>23</v>
      </c>
      <c r="B22" s="146">
        <f>SUM('PG&amp;E (Table 1)'!C22,'SCE (Table 1)'!C22,'SDG&amp;E (Table 1)'!C22,'PacifiCorp (Table 1)'!C22,'Liberty (Table 1)'!C22)</f>
        <v>17541152.199999999</v>
      </c>
      <c r="C22" s="146">
        <f>SUM('PG&amp;E (Table 1)'!D22,'SCE (Table 1)'!D22,'SDG&amp;E (Table 1)'!D22,'PacifiCorp (Table 1)'!D22,'Liberty (Table 1)'!D22)</f>
        <v>23303709.530000001</v>
      </c>
      <c r="D22" s="47"/>
      <c r="E22" s="12"/>
      <c r="F22" s="177"/>
      <c r="G22" s="177"/>
      <c r="H22" s="178"/>
      <c r="I22" s="12"/>
    </row>
    <row r="23" spans="1:9" ht="37.35" customHeight="1" x14ac:dyDescent="0.2">
      <c r="A23" s="48" t="s">
        <v>24</v>
      </c>
      <c r="B23" s="146">
        <f>SUM('PG&amp;E (Table 1)'!C23,'SCE (Table 1)'!C23,'SDG&amp;E (Table 1)'!C23,'PacifiCorp (Table 1)'!C23,'Liberty (Table 1)'!C23)</f>
        <v>3665308.5900000003</v>
      </c>
      <c r="C23" s="146">
        <f>SUM('PG&amp;E (Table 1)'!D23,'SCE (Table 1)'!D23,'SDG&amp;E (Table 1)'!D23,'PacifiCorp (Table 1)'!D23,'Liberty (Table 1)'!D23)</f>
        <v>1509098.7099999997</v>
      </c>
      <c r="D23" s="50"/>
      <c r="E23" s="12"/>
      <c r="F23" s="177"/>
      <c r="G23" s="177"/>
      <c r="H23" s="178"/>
      <c r="I23" s="12"/>
    </row>
    <row r="24" spans="1:9" ht="26.85" customHeight="1" thickBot="1" x14ac:dyDescent="0.3">
      <c r="A24" s="75" t="s">
        <v>25</v>
      </c>
      <c r="B24" s="51"/>
      <c r="C24" s="51"/>
      <c r="D24" s="51"/>
      <c r="E24" s="12"/>
      <c r="F24" s="177"/>
      <c r="G24" s="177"/>
      <c r="H24" s="178"/>
      <c r="I24" s="12"/>
    </row>
    <row r="25" spans="1:9" ht="37.35" customHeight="1" x14ac:dyDescent="0.25">
      <c r="A25" s="52" t="s">
        <v>26</v>
      </c>
      <c r="B25" s="148">
        <f>SUM('PG&amp;E (Table 1)'!C25,'SCE (Table 1)'!C25,'SDG&amp;E (Table 1)'!C25,'PacifiCorp (Table 1)'!C25,'Liberty (Table 1)'!C25)</f>
        <v>815488125.1500001</v>
      </c>
      <c r="C25" s="149">
        <f>SUM('PG&amp;E (Table 1)'!D25,'SCE (Table 1)'!D25,'SDG&amp;E (Table 1)'!D25,'PacifiCorp (Table 1)'!D25,'Liberty (Table 1)'!D25)</f>
        <v>827124303.06000006</v>
      </c>
      <c r="D25" s="53"/>
      <c r="E25" s="12"/>
      <c r="F25" s="177"/>
      <c r="G25" s="177"/>
      <c r="H25" s="178"/>
      <c r="I25" s="12"/>
    </row>
    <row r="26" spans="1:9" ht="37.35" customHeight="1" thickBot="1" x14ac:dyDescent="0.3">
      <c r="A26" s="78" t="s">
        <v>27</v>
      </c>
      <c r="B26" s="149">
        <f>SUM('PG&amp;E (Table 1)'!C26,'SCE (Table 1)'!C26,'SDG&amp;E (Table 1)'!C26,'PacifiCorp (Table 1)'!C26,'Liberty (Table 1)'!C26)</f>
        <v>6946371.1900000004</v>
      </c>
      <c r="C26" s="149">
        <f>SUM('PG&amp;E (Table 1)'!D26,'SCE (Table 1)'!D26,'SDG&amp;E (Table 1)'!D26,'PacifiCorp (Table 1)'!D26,'Liberty (Table 1)'!D26)</f>
        <v>6489784.4400000004</v>
      </c>
      <c r="D26" s="55"/>
      <c r="E26" s="12"/>
      <c r="F26" s="177"/>
      <c r="G26" s="177"/>
      <c r="H26" s="178"/>
      <c r="I26" s="12"/>
    </row>
    <row r="27" spans="1:9" ht="32.1" customHeight="1" thickBot="1" x14ac:dyDescent="0.3">
      <c r="A27" s="56"/>
      <c r="B27" s="57"/>
      <c r="C27" s="57"/>
      <c r="D27" s="58"/>
      <c r="E27" s="12"/>
      <c r="F27" s="12"/>
      <c r="G27" s="12"/>
      <c r="H27" s="12"/>
      <c r="I27" s="12"/>
    </row>
    <row r="28" spans="1:9" ht="49.5" customHeight="1" thickBot="1" x14ac:dyDescent="0.25">
      <c r="A28" s="333" t="s">
        <v>28</v>
      </c>
      <c r="B28" s="334"/>
      <c r="C28" s="334"/>
      <c r="D28" s="334"/>
      <c r="E28" s="12"/>
      <c r="F28" s="12"/>
      <c r="G28" s="12"/>
      <c r="H28" s="12"/>
      <c r="I28" s="12"/>
    </row>
    <row r="29" spans="1:9" ht="62.1" customHeight="1" x14ac:dyDescent="0.2">
      <c r="A29" s="332" t="s">
        <v>30</v>
      </c>
      <c r="B29" s="332"/>
      <c r="C29" s="332"/>
      <c r="D29" s="332"/>
      <c r="E29" s="12"/>
      <c r="F29" s="12"/>
      <c r="G29" s="12"/>
      <c r="H29" s="12"/>
      <c r="I29" s="12"/>
    </row>
    <row r="30" spans="1:9" ht="62.1" customHeight="1" x14ac:dyDescent="0.2">
      <c r="A30" s="315" t="s">
        <v>31</v>
      </c>
      <c r="B30" s="315"/>
      <c r="C30" s="315"/>
      <c r="D30" s="315"/>
      <c r="E30" s="12"/>
      <c r="F30" s="12"/>
      <c r="G30" s="12"/>
      <c r="H30" s="65"/>
      <c r="I30" s="65"/>
    </row>
    <row r="31" spans="1:9" ht="62.1" customHeight="1" x14ac:dyDescent="0.2">
      <c r="A31" s="314" t="s">
        <v>32</v>
      </c>
      <c r="B31" s="314"/>
      <c r="C31" s="314"/>
      <c r="D31" s="314"/>
      <c r="E31" s="12"/>
      <c r="F31" s="12"/>
      <c r="G31" s="12"/>
      <c r="H31" s="12"/>
      <c r="I31" s="12"/>
    </row>
    <row r="32" spans="1:9" ht="108" customHeight="1" x14ac:dyDescent="0.2">
      <c r="A32" s="314" t="s">
        <v>34</v>
      </c>
      <c r="B32" s="314"/>
      <c r="C32" s="314"/>
      <c r="D32" s="314"/>
      <c r="E32" s="12"/>
      <c r="F32" s="12"/>
      <c r="G32" s="12"/>
      <c r="H32" s="12"/>
      <c r="I32" s="12"/>
    </row>
    <row r="33" spans="1:9" ht="62.1" customHeight="1" x14ac:dyDescent="0.2">
      <c r="A33" s="314" t="s">
        <v>35</v>
      </c>
      <c r="B33" s="314"/>
      <c r="C33" s="314"/>
      <c r="D33" s="314"/>
      <c r="E33" s="12"/>
      <c r="F33" s="12"/>
      <c r="G33" s="12"/>
      <c r="H33" s="12"/>
      <c r="I33" s="12"/>
    </row>
    <row r="34" spans="1:9" ht="62.1" customHeight="1" x14ac:dyDescent="0.2">
      <c r="A34" s="313" t="s">
        <v>36</v>
      </c>
      <c r="B34" s="313"/>
      <c r="C34" s="313"/>
      <c r="D34" s="313"/>
      <c r="E34" s="12"/>
      <c r="F34" s="12"/>
      <c r="G34" s="12"/>
      <c r="H34" s="12"/>
      <c r="I34" s="12"/>
    </row>
    <row r="35" spans="1:9" ht="62.1" customHeight="1" x14ac:dyDescent="0.2">
      <c r="A35" s="314" t="s">
        <v>37</v>
      </c>
      <c r="B35" s="314"/>
      <c r="C35" s="314"/>
      <c r="D35" s="314"/>
      <c r="E35" s="12"/>
      <c r="F35" s="12"/>
      <c r="G35" s="12"/>
      <c r="H35" s="12"/>
      <c r="I35" s="12"/>
    </row>
    <row r="36" spans="1:9" ht="62.1" customHeight="1" x14ac:dyDescent="0.2">
      <c r="A36" s="314" t="s">
        <v>38</v>
      </c>
      <c r="B36" s="314"/>
      <c r="C36" s="314"/>
      <c r="D36" s="314"/>
      <c r="E36" s="12"/>
      <c r="F36" s="12"/>
      <c r="G36" s="12"/>
      <c r="H36" s="12"/>
      <c r="I36" s="12"/>
    </row>
    <row r="37" spans="1:9" ht="62.1" customHeight="1" x14ac:dyDescent="0.2">
      <c r="A37" s="314" t="s">
        <v>39</v>
      </c>
      <c r="B37" s="314"/>
      <c r="C37" s="314"/>
      <c r="D37" s="314"/>
      <c r="E37" s="12"/>
      <c r="F37" s="12"/>
      <c r="G37" s="12"/>
      <c r="H37" s="12"/>
      <c r="I37" s="12"/>
    </row>
    <row r="38" spans="1:9" ht="62.1" customHeight="1" x14ac:dyDescent="0.2">
      <c r="A38" s="315" t="s">
        <v>40</v>
      </c>
      <c r="B38" s="315"/>
      <c r="C38" s="315"/>
      <c r="D38" s="315"/>
      <c r="E38" s="12"/>
      <c r="F38" s="12"/>
      <c r="G38" s="12"/>
      <c r="H38" s="12"/>
      <c r="I38" s="12"/>
    </row>
    <row r="39" spans="1:9" ht="62.1" customHeight="1" x14ac:dyDescent="0.2">
      <c r="A39" s="313" t="s">
        <v>41</v>
      </c>
      <c r="B39" s="313"/>
      <c r="C39" s="313"/>
      <c r="D39" s="313"/>
      <c r="E39" s="12"/>
      <c r="F39" s="12"/>
      <c r="G39" s="12"/>
      <c r="H39" s="12"/>
      <c r="I39" s="12"/>
    </row>
    <row r="40" spans="1:9" ht="62.1" customHeight="1" x14ac:dyDescent="0.2">
      <c r="A40" s="313" t="s">
        <v>42</v>
      </c>
      <c r="B40" s="313"/>
      <c r="C40" s="313"/>
      <c r="D40" s="313"/>
      <c r="E40" s="12"/>
      <c r="F40" s="12"/>
      <c r="G40" s="12"/>
      <c r="H40" s="12"/>
      <c r="I40" s="12"/>
    </row>
    <row r="41" spans="1:9" ht="62.1" customHeight="1" x14ac:dyDescent="0.2">
      <c r="A41" s="313" t="s">
        <v>43</v>
      </c>
      <c r="B41" s="313"/>
      <c r="C41" s="313"/>
      <c r="D41" s="313"/>
      <c r="E41" s="12"/>
      <c r="F41" s="12"/>
      <c r="G41" s="12"/>
      <c r="H41" s="12"/>
      <c r="I41" s="12"/>
    </row>
    <row r="42" spans="1:9" ht="62.1" customHeight="1" x14ac:dyDescent="0.2">
      <c r="A42" s="313" t="s">
        <v>44</v>
      </c>
      <c r="B42" s="313"/>
      <c r="C42" s="313"/>
      <c r="D42" s="313"/>
      <c r="E42" s="12"/>
      <c r="F42" s="12"/>
      <c r="G42" s="12"/>
      <c r="H42" s="12"/>
      <c r="I42" s="12"/>
    </row>
    <row r="43" spans="1:9" ht="62.1" customHeight="1" x14ac:dyDescent="0.2">
      <c r="A43" s="63"/>
      <c r="B43" s="12"/>
      <c r="C43" s="12"/>
      <c r="D43" s="12"/>
      <c r="E43" s="12"/>
      <c r="F43" s="12"/>
      <c r="G43" s="12"/>
      <c r="H43" s="12"/>
      <c r="I43" s="12"/>
    </row>
    <row r="44" spans="1:9" x14ac:dyDescent="0.2">
      <c r="A44" s="79" t="s">
        <v>52</v>
      </c>
    </row>
  </sheetData>
  <mergeCells count="18">
    <mergeCell ref="A1:D1"/>
    <mergeCell ref="A2:D2"/>
    <mergeCell ref="A3:D3"/>
    <mergeCell ref="A28:D28"/>
    <mergeCell ref="A29:D29"/>
    <mergeCell ref="A35:D35"/>
    <mergeCell ref="A36:D36"/>
    <mergeCell ref="A41:D41"/>
    <mergeCell ref="A42:D42"/>
    <mergeCell ref="A30:D30"/>
    <mergeCell ref="A31:D31"/>
    <mergeCell ref="A37:D37"/>
    <mergeCell ref="A38:D38"/>
    <mergeCell ref="A39:D39"/>
    <mergeCell ref="A40:D40"/>
    <mergeCell ref="A32:D32"/>
    <mergeCell ref="A33:D33"/>
    <mergeCell ref="A34:D34"/>
  </mergeCells>
  <printOptions headings="1"/>
  <pageMargins left="0.27" right="0.26" top="1" bottom="1" header="0.5" footer="0.5"/>
  <pageSetup scale="91" orientation="landscape" r:id="rId1"/>
  <headerFooter alignWithMargins="0">
    <oddHeader>&amp;CAll IOUs (Table 2) - SOMAH Program IOU Semi-Annual Administrative Expense Report</oddHead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BE53D-6773-42D5-982E-5937AE0E1856}">
  <sheetPr>
    <pageSetUpPr fitToPage="1"/>
  </sheetPr>
  <dimension ref="A1:E13"/>
  <sheetViews>
    <sheetView zoomScaleNormal="100" workbookViewId="0">
      <selection activeCell="B20" sqref="B20"/>
    </sheetView>
  </sheetViews>
  <sheetFormatPr defaultRowHeight="12.75" x14ac:dyDescent="0.2"/>
  <cols>
    <col min="1" max="1" width="47.42578125" customWidth="1"/>
    <col min="2" max="2" width="28.42578125" customWidth="1"/>
    <col min="3" max="3" width="26.42578125" customWidth="1"/>
    <col min="4" max="4" width="43.5703125" bestFit="1" customWidth="1"/>
    <col min="5" max="5" width="31.140625" bestFit="1" customWidth="1"/>
    <col min="8" max="8" width="35.42578125" customWidth="1"/>
  </cols>
  <sheetData>
    <row r="1" spans="1:5" ht="32.25" customHeight="1" x14ac:dyDescent="0.25">
      <c r="A1" s="405" t="s">
        <v>68</v>
      </c>
      <c r="B1" s="406"/>
      <c r="D1" s="405" t="s">
        <v>69</v>
      </c>
      <c r="E1" s="406"/>
    </row>
    <row r="2" spans="1:5" ht="15.75" x14ac:dyDescent="0.25">
      <c r="A2" s="407" t="s">
        <v>70</v>
      </c>
      <c r="B2" s="408"/>
      <c r="C2" s="6"/>
      <c r="D2" s="407" t="s">
        <v>70</v>
      </c>
      <c r="E2" s="408"/>
    </row>
    <row r="3" spans="1:5" ht="16.5" customHeight="1" x14ac:dyDescent="0.25">
      <c r="A3" s="409" t="s">
        <v>67</v>
      </c>
      <c r="B3" s="410"/>
      <c r="D3" s="409" t="s">
        <v>71</v>
      </c>
      <c r="E3" s="410"/>
    </row>
    <row r="4" spans="1:5" ht="42" customHeight="1" thickBot="1" x14ac:dyDescent="0.25">
      <c r="A4" s="1" t="s">
        <v>72</v>
      </c>
      <c r="B4" s="5" t="s">
        <v>73</v>
      </c>
      <c r="D4" s="1" t="s">
        <v>72</v>
      </c>
      <c r="E4" s="5" t="s">
        <v>73</v>
      </c>
    </row>
    <row r="5" spans="1:5" ht="13.5" thickBot="1" x14ac:dyDescent="0.25">
      <c r="A5" s="7" t="s">
        <v>74</v>
      </c>
      <c r="B5" s="152">
        <v>2286159</v>
      </c>
      <c r="D5" s="7" t="s">
        <v>74</v>
      </c>
      <c r="E5" s="268" t="s">
        <v>115</v>
      </c>
    </row>
    <row r="6" spans="1:5" ht="13.5" thickBot="1" x14ac:dyDescent="0.25">
      <c r="A6" s="2" t="s">
        <v>75</v>
      </c>
      <c r="B6" s="153">
        <v>3328926.12</v>
      </c>
      <c r="D6" s="2" t="s">
        <v>75</v>
      </c>
      <c r="E6" s="268" t="s">
        <v>116</v>
      </c>
    </row>
    <row r="7" spans="1:5" ht="13.5" thickBot="1" x14ac:dyDescent="0.25">
      <c r="A7" s="2" t="s">
        <v>76</v>
      </c>
      <c r="B7" s="153">
        <v>2161732.1</v>
      </c>
      <c r="C7" s="199"/>
      <c r="D7" s="2" t="s">
        <v>76</v>
      </c>
      <c r="E7" s="269" t="s">
        <v>117</v>
      </c>
    </row>
    <row r="8" spans="1:5" ht="13.5" thickBot="1" x14ac:dyDescent="0.25">
      <c r="A8" s="2" t="s">
        <v>77</v>
      </c>
      <c r="B8" s="152">
        <v>106610.18</v>
      </c>
      <c r="D8" s="2" t="s">
        <v>77</v>
      </c>
      <c r="E8" s="268" t="s">
        <v>118</v>
      </c>
    </row>
    <row r="9" spans="1:5" ht="13.5" thickBot="1" x14ac:dyDescent="0.25">
      <c r="A9" s="2" t="s">
        <v>78</v>
      </c>
      <c r="B9" s="152">
        <f>'[2]Liberty (Table 1)'!D18+'[2]Cumulative Costs (Table 3)'!E9</f>
        <v>31693.53</v>
      </c>
      <c r="D9" s="2" t="s">
        <v>78</v>
      </c>
      <c r="E9" s="268" t="s">
        <v>119</v>
      </c>
    </row>
    <row r="10" spans="1:5" ht="13.5" thickBot="1" x14ac:dyDescent="0.25">
      <c r="A10" s="3"/>
      <c r="B10" s="284"/>
      <c r="D10" s="3"/>
      <c r="E10" s="270"/>
    </row>
    <row r="11" spans="1:5" ht="13.5" thickBot="1" x14ac:dyDescent="0.25">
      <c r="A11" s="4" t="s">
        <v>79</v>
      </c>
      <c r="B11" s="285">
        <f>SUM(B5:B9)</f>
        <v>7915120.9300000006</v>
      </c>
      <c r="D11" s="4" t="s">
        <v>79</v>
      </c>
      <c r="E11" s="268" t="s">
        <v>120</v>
      </c>
    </row>
    <row r="13" spans="1:5" x14ac:dyDescent="0.2">
      <c r="A13" s="79" t="s">
        <v>52</v>
      </c>
    </row>
  </sheetData>
  <mergeCells count="6">
    <mergeCell ref="A1:B1"/>
    <mergeCell ref="A2:B2"/>
    <mergeCell ref="A3:B3"/>
    <mergeCell ref="D1:E1"/>
    <mergeCell ref="D2:E2"/>
    <mergeCell ref="D3:E3"/>
  </mergeCells>
  <printOptions headings="1"/>
  <pageMargins left="0.27" right="0.26" top="1" bottom="1" header="0.5" footer="0.5"/>
  <pageSetup orientation="landscape" r:id="rId1"/>
  <headerFooter alignWithMargins="0">
    <oddHeader>&amp;CCumulative Totals (Table 3) - SOMAH Program IOU Semi-Annual Administrative Expense Report</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FB822-4DA7-4BD2-A3CB-E073279CB8D8}">
  <sheetPr>
    <pageSetUpPr fitToPage="1"/>
  </sheetPr>
  <dimension ref="B1:N69"/>
  <sheetViews>
    <sheetView topLeftCell="A7" zoomScale="70" zoomScaleNormal="70" workbookViewId="0">
      <selection activeCell="I17" sqref="I17"/>
    </sheetView>
  </sheetViews>
  <sheetFormatPr defaultRowHeight="12.75" x14ac:dyDescent="0.2"/>
  <cols>
    <col min="1" max="1" width="3.28515625" customWidth="1"/>
    <col min="2" max="2" width="35.42578125" customWidth="1"/>
    <col min="3" max="3" width="18.5703125" customWidth="1"/>
    <col min="4" max="10" width="22.42578125" customWidth="1"/>
    <col min="11" max="14" width="18.5703125" customWidth="1"/>
  </cols>
  <sheetData>
    <row r="1" spans="2:14" ht="13.5" thickBot="1" x14ac:dyDescent="0.25"/>
    <row r="2" spans="2:14" ht="32.25" customHeight="1" x14ac:dyDescent="0.25">
      <c r="B2" s="414" t="s">
        <v>80</v>
      </c>
      <c r="C2" s="415"/>
      <c r="D2" s="415"/>
      <c r="E2" s="415"/>
      <c r="F2" s="415"/>
      <c r="G2" s="415"/>
      <c r="H2" s="415"/>
      <c r="I2" s="415"/>
      <c r="J2" s="415"/>
      <c r="K2" s="415"/>
      <c r="L2" s="415"/>
      <c r="M2" s="415"/>
      <c r="N2" s="416"/>
    </row>
    <row r="3" spans="2:14" ht="15.75" x14ac:dyDescent="0.25">
      <c r="B3" s="398" t="s">
        <v>66</v>
      </c>
      <c r="C3" s="399"/>
      <c r="D3" s="399"/>
      <c r="E3" s="399"/>
      <c r="F3" s="399"/>
      <c r="G3" s="399"/>
      <c r="H3" s="399"/>
      <c r="I3" s="399"/>
      <c r="J3" s="399"/>
      <c r="K3" s="399"/>
      <c r="L3" s="399"/>
      <c r="M3" s="399"/>
      <c r="N3" s="426"/>
    </row>
    <row r="4" spans="2:14" ht="16.5" thickBot="1" x14ac:dyDescent="0.3">
      <c r="B4" s="423" t="s">
        <v>54</v>
      </c>
      <c r="C4" s="424"/>
      <c r="D4" s="424"/>
      <c r="E4" s="424"/>
      <c r="F4" s="424"/>
      <c r="G4" s="424"/>
      <c r="H4" s="424"/>
      <c r="I4" s="424"/>
      <c r="J4" s="424"/>
      <c r="K4" s="424"/>
      <c r="L4" s="424"/>
      <c r="M4" s="424"/>
      <c r="N4" s="425"/>
    </row>
    <row r="5" spans="2:14" ht="16.5" thickBot="1" x14ac:dyDescent="0.3">
      <c r="B5" s="132"/>
      <c r="C5" s="91"/>
      <c r="D5" s="91"/>
      <c r="E5" s="91"/>
      <c r="F5" s="91"/>
      <c r="G5" s="129"/>
      <c r="H5" s="91"/>
      <c r="I5" s="129"/>
      <c r="J5" s="91"/>
      <c r="K5" s="129"/>
      <c r="L5" s="129"/>
      <c r="M5" s="129"/>
      <c r="N5" s="129"/>
    </row>
    <row r="6" spans="2:14" ht="16.5" thickBot="1" x14ac:dyDescent="0.3">
      <c r="B6" s="94"/>
      <c r="C6" s="433" t="s">
        <v>81</v>
      </c>
      <c r="D6" s="434"/>
      <c r="E6" s="434"/>
      <c r="F6" s="435"/>
      <c r="G6" s="137"/>
      <c r="H6" s="433" t="s">
        <v>82</v>
      </c>
      <c r="I6" s="434"/>
      <c r="J6" s="435"/>
      <c r="M6" s="129"/>
      <c r="N6" s="129"/>
    </row>
    <row r="7" spans="2:14" ht="90.75" customHeight="1" thickBot="1" x14ac:dyDescent="0.25">
      <c r="B7" s="121" t="s">
        <v>72</v>
      </c>
      <c r="C7" s="122" t="s">
        <v>83</v>
      </c>
      <c r="D7" s="122" t="s">
        <v>84</v>
      </c>
      <c r="E7" s="133" t="s">
        <v>85</v>
      </c>
      <c r="F7" s="122" t="s">
        <v>86</v>
      </c>
      <c r="G7" s="136"/>
      <c r="H7" s="122" t="s">
        <v>87</v>
      </c>
      <c r="I7" s="122" t="s">
        <v>88</v>
      </c>
      <c r="J7" s="122" t="s">
        <v>89</v>
      </c>
    </row>
    <row r="8" spans="2:14" x14ac:dyDescent="0.2">
      <c r="B8" s="81" t="s">
        <v>74</v>
      </c>
      <c r="C8" s="145">
        <f>'PG&amp;E (Table 1)'!D7</f>
        <v>2905875</v>
      </c>
      <c r="D8" s="145">
        <f>'PG&amp;E (Table 1)'!D20</f>
        <v>172283</v>
      </c>
      <c r="E8" s="144"/>
      <c r="F8" s="145">
        <f>'PG&amp;E (Table 1)'!D26</f>
        <v>2733592</v>
      </c>
      <c r="G8" s="97"/>
      <c r="H8" s="114">
        <f>334282+'[3]PG&amp;E (Table 1)'!D20</f>
        <v>506565</v>
      </c>
      <c r="I8" s="118"/>
      <c r="J8" s="115">
        <f>N58-H8</f>
        <v>3229732.8740765606</v>
      </c>
      <c r="K8" s="201"/>
    </row>
    <row r="9" spans="2:14" x14ac:dyDescent="0.2">
      <c r="B9" s="82" t="s">
        <v>75</v>
      </c>
      <c r="C9" s="80">
        <f>'SCE (Table 1)'!D7</f>
        <v>3078699.84</v>
      </c>
      <c r="D9" s="80">
        <f>'SCE (Table 1)'!D20</f>
        <v>0</v>
      </c>
      <c r="E9" s="131"/>
      <c r="F9" s="80">
        <f>'SCE (Table 1)'!D26</f>
        <v>3078699.84</v>
      </c>
      <c r="G9" s="97"/>
      <c r="H9" s="114">
        <f>242392.02+172232.14</f>
        <v>414624.16000000003</v>
      </c>
      <c r="I9" s="102"/>
      <c r="J9" s="115">
        <f>N59-H9</f>
        <v>3546449.9063026523</v>
      </c>
    </row>
    <row r="10" spans="2:14" x14ac:dyDescent="0.2">
      <c r="B10" s="82" t="s">
        <v>76</v>
      </c>
      <c r="C10" s="80">
        <f>'SDG&amp;E (Table 1)'!D7</f>
        <v>857926.87</v>
      </c>
      <c r="D10" s="80">
        <f>'SDG&amp;E (Table 1)'!D20</f>
        <v>315953.75</v>
      </c>
      <c r="E10" s="150">
        <v>0</v>
      </c>
      <c r="F10" s="80">
        <f>'SDG&amp;E (Table 1)'!D26</f>
        <v>541973.12</v>
      </c>
      <c r="G10" s="97"/>
      <c r="H10" s="114">
        <v>1240831</v>
      </c>
      <c r="I10" s="305">
        <v>762396</v>
      </c>
      <c r="J10" s="115">
        <f>N60-H10+I10</f>
        <v>179789.33271249791</v>
      </c>
    </row>
    <row r="11" spans="2:14" x14ac:dyDescent="0.2">
      <c r="B11" s="82" t="s">
        <v>77</v>
      </c>
      <c r="C11" s="80">
        <f>'PacifiCorp (Table 1)'!D7</f>
        <v>110070</v>
      </c>
      <c r="D11" s="80">
        <f>'PacifiCorp (Table 1)'!D20</f>
        <v>0</v>
      </c>
      <c r="E11" s="131"/>
      <c r="F11" s="80">
        <f>'PacifiCorp (Table 1)'!D26</f>
        <v>110070</v>
      </c>
      <c r="G11" s="97"/>
      <c r="H11" s="114">
        <v>4676</v>
      </c>
      <c r="I11" s="102"/>
      <c r="J11" s="115">
        <f>N61-H11</f>
        <v>110070.48523718461</v>
      </c>
    </row>
    <row r="12" spans="2:14" x14ac:dyDescent="0.2">
      <c r="B12" s="82" t="s">
        <v>78</v>
      </c>
      <c r="C12" s="80">
        <f>'Liberty (Table 1)'!D7</f>
        <v>25449.48</v>
      </c>
      <c r="D12" s="80">
        <f>'Liberty (Table 1)'!D20</f>
        <v>0</v>
      </c>
      <c r="E12" s="131"/>
      <c r="F12" s="80">
        <f>'Liberty (Table 1)'!D26</f>
        <v>25449.48</v>
      </c>
      <c r="G12" s="97"/>
      <c r="H12" s="114">
        <v>3290.67</v>
      </c>
      <c r="I12" s="102"/>
      <c r="J12" s="115">
        <f>N62-H12</f>
        <v>26728.81334220877</v>
      </c>
    </row>
    <row r="13" spans="2:14" x14ac:dyDescent="0.2">
      <c r="B13" s="83"/>
      <c r="C13" s="3"/>
      <c r="D13" s="3"/>
      <c r="E13" s="85"/>
      <c r="F13" s="3"/>
      <c r="G13" s="138"/>
      <c r="H13" s="83"/>
      <c r="I13" s="102"/>
      <c r="J13" s="116"/>
    </row>
    <row r="14" spans="2:14" ht="13.5" thickBot="1" x14ac:dyDescent="0.25">
      <c r="B14" s="84" t="s">
        <v>90</v>
      </c>
      <c r="C14" s="139">
        <f>SUM(C8:C12)</f>
        <v>6978021.1900000004</v>
      </c>
      <c r="D14" s="139">
        <f>SUM(D8:D12)</f>
        <v>488236.75</v>
      </c>
      <c r="E14" s="140">
        <f>SUM(E8:E12)</f>
        <v>0</v>
      </c>
      <c r="F14" s="139">
        <f>SUM(F8:F13)</f>
        <v>6489784.4400000004</v>
      </c>
      <c r="G14" s="98"/>
      <c r="H14" s="134"/>
      <c r="I14" s="113"/>
      <c r="J14" s="117">
        <f>SUM(J8:J12)</f>
        <v>7092771.4116711048</v>
      </c>
    </row>
    <row r="15" spans="2:14" x14ac:dyDescent="0.2">
      <c r="B15" s="130" t="s">
        <v>91</v>
      </c>
    </row>
    <row r="16" spans="2:14" x14ac:dyDescent="0.2">
      <c r="B16" s="130"/>
    </row>
    <row r="18" spans="2:14" ht="13.5" thickBot="1" x14ac:dyDescent="0.25"/>
    <row r="19" spans="2:14" ht="15.6" customHeight="1" x14ac:dyDescent="0.25">
      <c r="B19" s="414" t="s">
        <v>92</v>
      </c>
      <c r="C19" s="415"/>
      <c r="D19" s="415"/>
      <c r="E19" s="415"/>
      <c r="F19" s="415"/>
      <c r="G19" s="415"/>
      <c r="H19" s="415"/>
      <c r="I19" s="415"/>
      <c r="J19" s="415"/>
      <c r="K19" s="415"/>
      <c r="L19" s="415"/>
      <c r="M19" s="415"/>
      <c r="N19" s="416"/>
    </row>
    <row r="20" spans="2:14" ht="15.75" x14ac:dyDescent="0.25">
      <c r="B20" s="398" t="s">
        <v>66</v>
      </c>
      <c r="C20" s="399"/>
      <c r="D20" s="399"/>
      <c r="E20" s="399"/>
      <c r="F20" s="399"/>
      <c r="G20" s="399"/>
      <c r="H20" s="399"/>
      <c r="I20" s="399"/>
      <c r="J20" s="399"/>
      <c r="K20" s="399"/>
      <c r="L20" s="399"/>
      <c r="M20" s="399"/>
      <c r="N20" s="426"/>
    </row>
    <row r="21" spans="2:14" ht="16.5" thickBot="1" x14ac:dyDescent="0.3">
      <c r="B21" s="423" t="s">
        <v>54</v>
      </c>
      <c r="C21" s="424"/>
      <c r="D21" s="424"/>
      <c r="E21" s="424"/>
      <c r="F21" s="424"/>
      <c r="G21" s="424"/>
      <c r="H21" s="424"/>
      <c r="I21" s="424"/>
      <c r="J21" s="424"/>
      <c r="K21" s="424"/>
      <c r="L21" s="424"/>
      <c r="M21" s="424"/>
      <c r="N21" s="425"/>
    </row>
    <row r="22" spans="2:14" ht="16.5" thickBot="1" x14ac:dyDescent="0.3">
      <c r="B22" s="90"/>
      <c r="C22" s="91"/>
      <c r="D22" s="91"/>
      <c r="E22" s="91"/>
      <c r="F22" s="91"/>
      <c r="G22" s="91"/>
      <c r="H22" s="91"/>
      <c r="I22" s="91"/>
      <c r="J22" s="91"/>
      <c r="K22" s="91"/>
      <c r="L22" s="91"/>
      <c r="M22" s="129"/>
      <c r="N22" s="129"/>
    </row>
    <row r="23" spans="2:14" ht="39" thickBot="1" x14ac:dyDescent="0.25">
      <c r="B23" s="92" t="s">
        <v>93</v>
      </c>
      <c r="C23" s="93" t="s">
        <v>94</v>
      </c>
      <c r="D23" s="93" t="s">
        <v>95</v>
      </c>
      <c r="E23" s="93" t="s">
        <v>96</v>
      </c>
      <c r="F23" s="93" t="s">
        <v>97</v>
      </c>
      <c r="G23" s="95" t="s">
        <v>98</v>
      </c>
      <c r="H23" s="223" t="s">
        <v>99</v>
      </c>
      <c r="I23" s="127"/>
      <c r="J23" s="127"/>
      <c r="K23" s="127"/>
      <c r="L23" s="127"/>
    </row>
    <row r="24" spans="2:14" x14ac:dyDescent="0.2">
      <c r="B24" s="81" t="s">
        <v>74</v>
      </c>
      <c r="C24" s="197">
        <v>0.46550000000000002</v>
      </c>
      <c r="D24" s="197">
        <v>0.40379999999999999</v>
      </c>
      <c r="E24" s="204">
        <v>0.40144999999999997</v>
      </c>
      <c r="F24" s="204">
        <v>0.3847557481531213</v>
      </c>
      <c r="G24" s="205">
        <v>0.38745000000000002</v>
      </c>
      <c r="H24" s="224">
        <v>0.38732</v>
      </c>
      <c r="I24" s="110"/>
      <c r="J24" s="110"/>
      <c r="K24" s="110"/>
      <c r="L24" s="110"/>
    </row>
    <row r="25" spans="2:14" x14ac:dyDescent="0.2">
      <c r="B25" s="82" t="s">
        <v>75</v>
      </c>
      <c r="C25" s="197">
        <v>0.46350000000000002</v>
      </c>
      <c r="D25" s="197">
        <v>0.46650000000000003</v>
      </c>
      <c r="E25" s="204">
        <v>0.46667999999999998</v>
      </c>
      <c r="F25" s="204">
        <v>0.47874813260530485</v>
      </c>
      <c r="G25" s="205">
        <v>0.47621999999999998</v>
      </c>
      <c r="H25" s="224">
        <v>0.46775</v>
      </c>
      <c r="I25" s="105"/>
      <c r="J25" s="105"/>
      <c r="K25" s="105"/>
      <c r="L25" s="105"/>
    </row>
    <row r="26" spans="2:14" x14ac:dyDescent="0.2">
      <c r="B26" s="82" t="s">
        <v>76</v>
      </c>
      <c r="C26" s="197">
        <v>5.4399999999999997E-2</v>
      </c>
      <c r="D26" s="197">
        <v>0.11169999999999999</v>
      </c>
      <c r="E26" s="204">
        <v>0.11476</v>
      </c>
      <c r="F26" s="204">
        <v>0.11963866542499586</v>
      </c>
      <c r="G26" s="205">
        <v>0.11877</v>
      </c>
      <c r="H26" s="224">
        <v>0.12659000000000001</v>
      </c>
      <c r="I26" s="105"/>
      <c r="J26" s="105"/>
      <c r="K26" s="105"/>
      <c r="L26" s="105"/>
    </row>
    <row r="27" spans="2:14" x14ac:dyDescent="0.2">
      <c r="B27" s="82" t="s">
        <v>77</v>
      </c>
      <c r="C27" s="197">
        <v>1.35E-2</v>
      </c>
      <c r="D27" s="197">
        <v>1.3899999999999999E-2</v>
      </c>
      <c r="E27" s="204">
        <v>1.3089999999999999E-2</v>
      </c>
      <c r="F27" s="204">
        <v>1.3032970474369222E-2</v>
      </c>
      <c r="G27" s="205">
        <v>1.3429999999999999E-2</v>
      </c>
      <c r="H27" s="224">
        <v>1.3769999999999999E-2</v>
      </c>
      <c r="I27" s="105"/>
      <c r="J27" s="105"/>
      <c r="K27" s="105"/>
      <c r="L27" s="105"/>
    </row>
    <row r="28" spans="2:14" x14ac:dyDescent="0.2">
      <c r="B28" s="82" t="s">
        <v>78</v>
      </c>
      <c r="C28" s="197">
        <v>3.0999999999999999E-3</v>
      </c>
      <c r="D28" s="197">
        <v>4.1000000000000003E-3</v>
      </c>
      <c r="E28" s="204">
        <v>4.0200000000000001E-3</v>
      </c>
      <c r="F28" s="204">
        <v>3.824483342208767E-3</v>
      </c>
      <c r="G28" s="205">
        <v>4.13E-3</v>
      </c>
      <c r="H28" s="224">
        <v>4.5700000000000003E-3</v>
      </c>
      <c r="I28" s="105"/>
      <c r="J28" s="105"/>
      <c r="K28" s="105"/>
      <c r="L28" s="105"/>
    </row>
    <row r="29" spans="2:14" x14ac:dyDescent="0.2">
      <c r="B29" s="83"/>
      <c r="C29" s="193"/>
      <c r="D29" s="193"/>
      <c r="E29" s="193"/>
      <c r="F29" s="193"/>
      <c r="G29" s="194"/>
      <c r="H29" s="102"/>
      <c r="I29" s="102"/>
      <c r="J29" s="102"/>
      <c r="K29" s="102"/>
      <c r="L29" s="102"/>
    </row>
    <row r="30" spans="2:14" ht="13.5" thickBot="1" x14ac:dyDescent="0.25">
      <c r="B30" s="84" t="s">
        <v>90</v>
      </c>
      <c r="C30" s="195">
        <f>SUM(C24:C28)</f>
        <v>1</v>
      </c>
      <c r="D30" s="195">
        <f>SUM(D24:D28)</f>
        <v>1.0000000000000002</v>
      </c>
      <c r="E30" s="195">
        <f>SUM(E24:E28)</f>
        <v>1</v>
      </c>
      <c r="F30" s="195">
        <f>SUM(F24:F28)</f>
        <v>1</v>
      </c>
      <c r="G30" s="196">
        <f>SUM(G24:G28)</f>
        <v>1</v>
      </c>
      <c r="H30" s="126"/>
      <c r="I30" s="126"/>
      <c r="J30" s="126"/>
      <c r="K30" s="126"/>
      <c r="L30" s="126"/>
    </row>
    <row r="31" spans="2:14" x14ac:dyDescent="0.2">
      <c r="B31" s="143" t="s">
        <v>100</v>
      </c>
    </row>
    <row r="33" spans="2:14" ht="15" customHeight="1" thickBot="1" x14ac:dyDescent="0.25"/>
    <row r="34" spans="2:14" ht="15.6" customHeight="1" x14ac:dyDescent="0.25">
      <c r="B34" s="414" t="s">
        <v>101</v>
      </c>
      <c r="C34" s="415"/>
      <c r="D34" s="415"/>
      <c r="E34" s="415"/>
      <c r="F34" s="415"/>
      <c r="G34" s="415"/>
      <c r="H34" s="415"/>
      <c r="I34" s="415"/>
      <c r="J34" s="415"/>
      <c r="K34" s="415"/>
      <c r="L34" s="415"/>
      <c r="M34" s="415"/>
      <c r="N34" s="416"/>
    </row>
    <row r="35" spans="2:14" ht="16.5" thickBot="1" x14ac:dyDescent="0.3">
      <c r="B35" s="411" t="s">
        <v>102</v>
      </c>
      <c r="C35" s="412"/>
      <c r="D35" s="412"/>
      <c r="E35" s="412"/>
      <c r="F35" s="412"/>
      <c r="G35" s="412"/>
      <c r="H35" s="412"/>
      <c r="I35" s="412"/>
      <c r="J35" s="412"/>
      <c r="K35" s="412"/>
      <c r="L35" s="412"/>
      <c r="M35" s="412"/>
      <c r="N35" s="413"/>
    </row>
    <row r="36" spans="2:14" ht="16.5" thickBot="1" x14ac:dyDescent="0.3">
      <c r="B36" s="135"/>
      <c r="C36" s="96"/>
      <c r="D36" s="96"/>
      <c r="E36" s="89"/>
      <c r="F36" s="89"/>
      <c r="G36" s="89"/>
      <c r="H36" s="89"/>
      <c r="I36" s="89"/>
      <c r="J36" s="89"/>
      <c r="K36" s="89"/>
      <c r="L36" s="89"/>
      <c r="M36" s="89"/>
      <c r="N36" s="89"/>
    </row>
    <row r="37" spans="2:14" ht="45" customHeight="1" thickBot="1" x14ac:dyDescent="0.25">
      <c r="B37" s="92" t="s">
        <v>103</v>
      </c>
      <c r="C37" s="429" t="s">
        <v>104</v>
      </c>
      <c r="D37" s="430"/>
    </row>
    <row r="38" spans="2:14" x14ac:dyDescent="0.2">
      <c r="B38" s="86" t="s">
        <v>105</v>
      </c>
      <c r="C38" s="431">
        <f>2000000*0.5</f>
        <v>1000000</v>
      </c>
      <c r="D38" s="432"/>
      <c r="F38" s="213"/>
    </row>
    <row r="39" spans="2:14" x14ac:dyDescent="0.2">
      <c r="B39" s="82">
        <v>2017</v>
      </c>
      <c r="C39" s="427">
        <v>2000000</v>
      </c>
      <c r="D39" s="428"/>
      <c r="E39" s="203"/>
      <c r="F39" s="212"/>
    </row>
    <row r="40" spans="2:14" x14ac:dyDescent="0.2">
      <c r="B40" s="82">
        <v>2018</v>
      </c>
      <c r="C40" s="427">
        <v>2000000</v>
      </c>
      <c r="D40" s="428"/>
    </row>
    <row r="41" spans="2:14" x14ac:dyDescent="0.2">
      <c r="B41" s="82">
        <v>2019</v>
      </c>
      <c r="C41" s="427">
        <v>500000</v>
      </c>
      <c r="D41" s="428"/>
    </row>
    <row r="42" spans="2:14" x14ac:dyDescent="0.2">
      <c r="B42" s="82">
        <v>2020</v>
      </c>
      <c r="C42" s="427">
        <v>500000</v>
      </c>
      <c r="D42" s="428"/>
    </row>
    <row r="43" spans="2:14" x14ac:dyDescent="0.2">
      <c r="B43" s="82">
        <v>2021</v>
      </c>
      <c r="C43" s="427">
        <v>500000</v>
      </c>
      <c r="D43" s="428"/>
    </row>
    <row r="44" spans="2:14" x14ac:dyDescent="0.2">
      <c r="B44" s="82">
        <v>2022</v>
      </c>
      <c r="C44" s="427">
        <v>500000</v>
      </c>
      <c r="D44" s="428"/>
    </row>
    <row r="45" spans="2:14" x14ac:dyDescent="0.2">
      <c r="B45" s="82">
        <v>2023</v>
      </c>
      <c r="C45" s="427">
        <v>500000</v>
      </c>
      <c r="D45" s="428"/>
    </row>
    <row r="46" spans="2:14" x14ac:dyDescent="0.2">
      <c r="B46" s="82">
        <v>2024</v>
      </c>
      <c r="C46" s="427">
        <v>500000</v>
      </c>
      <c r="D46" s="428"/>
    </row>
    <row r="47" spans="2:14" x14ac:dyDescent="0.2">
      <c r="B47" s="82">
        <v>2025</v>
      </c>
      <c r="C47" s="427">
        <v>500000</v>
      </c>
      <c r="D47" s="428"/>
    </row>
    <row r="48" spans="2:14" ht="13.5" thickBot="1" x14ac:dyDescent="0.25">
      <c r="B48" s="87" t="s">
        <v>106</v>
      </c>
      <c r="C48" s="419">
        <f t="shared" ref="C48" si="0">500000*0.5</f>
        <v>250000</v>
      </c>
      <c r="D48" s="420"/>
    </row>
    <row r="49" spans="2:14" x14ac:dyDescent="0.2">
      <c r="B49" s="83"/>
      <c r="C49" s="421"/>
      <c r="D49" s="422"/>
    </row>
    <row r="50" spans="2:14" ht="13.5" thickBot="1" x14ac:dyDescent="0.25">
      <c r="B50" s="88" t="s">
        <v>107</v>
      </c>
      <c r="C50" s="417">
        <f>SUM(C38:C48)</f>
        <v>8750000</v>
      </c>
      <c r="D50" s="418"/>
    </row>
    <row r="51" spans="2:14" x14ac:dyDescent="0.2">
      <c r="B51" s="99"/>
      <c r="C51" s="100"/>
      <c r="D51" s="100"/>
    </row>
    <row r="52" spans="2:14" ht="13.5" thickBot="1" x14ac:dyDescent="0.25"/>
    <row r="53" spans="2:14" ht="17.45" customHeight="1" x14ac:dyDescent="0.25">
      <c r="B53" s="414" t="s">
        <v>108</v>
      </c>
      <c r="C53" s="415"/>
      <c r="D53" s="415"/>
      <c r="E53" s="415"/>
      <c r="F53" s="415"/>
      <c r="G53" s="415"/>
      <c r="H53" s="415"/>
      <c r="I53" s="415"/>
      <c r="J53" s="415"/>
      <c r="K53" s="415"/>
      <c r="L53" s="415"/>
      <c r="M53" s="415"/>
      <c r="N53" s="416"/>
    </row>
    <row r="54" spans="2:14" ht="16.5" thickBot="1" x14ac:dyDescent="0.3">
      <c r="B54" s="411" t="s">
        <v>109</v>
      </c>
      <c r="C54" s="412"/>
      <c r="D54" s="412"/>
      <c r="E54" s="412"/>
      <c r="F54" s="412"/>
      <c r="G54" s="412"/>
      <c r="H54" s="412"/>
      <c r="I54" s="412"/>
      <c r="J54" s="412"/>
      <c r="K54" s="412"/>
      <c r="L54" s="412"/>
      <c r="M54" s="412"/>
      <c r="N54" s="413"/>
    </row>
    <row r="55" spans="2:14" ht="13.5" thickBot="1" x14ac:dyDescent="0.25"/>
    <row r="56" spans="2:14" s="101" customFormat="1" x14ac:dyDescent="0.2">
      <c r="B56" s="111" t="s">
        <v>110</v>
      </c>
      <c r="C56" s="112" t="s">
        <v>105</v>
      </c>
      <c r="D56" s="112">
        <v>2017</v>
      </c>
      <c r="E56" s="112">
        <v>2018</v>
      </c>
      <c r="F56" s="112">
        <v>2019</v>
      </c>
      <c r="G56" s="112">
        <v>2020</v>
      </c>
      <c r="H56" s="112">
        <v>2021</v>
      </c>
      <c r="I56" s="112">
        <v>2022</v>
      </c>
      <c r="J56" s="112">
        <v>2023</v>
      </c>
      <c r="K56" s="112">
        <v>2024</v>
      </c>
      <c r="L56" s="112">
        <v>2025</v>
      </c>
      <c r="M56" s="112" t="s">
        <v>106</v>
      </c>
      <c r="N56" s="119" t="s">
        <v>111</v>
      </c>
    </row>
    <row r="57" spans="2:14" ht="13.5" thickBot="1" x14ac:dyDescent="0.25">
      <c r="B57" s="123" t="s">
        <v>112</v>
      </c>
      <c r="C57" s="113" t="str">
        <f>C23</f>
        <v>Original Agreement</v>
      </c>
      <c r="D57" s="113" t="str">
        <f>C23</f>
        <v>Original Agreement</v>
      </c>
      <c r="E57" s="113" t="str">
        <f>C23</f>
        <v>Original Agreement</v>
      </c>
      <c r="F57" s="113" t="str">
        <f>C23</f>
        <v>Original Agreement</v>
      </c>
      <c r="G57" s="113" t="str">
        <f>D23</f>
        <v>Amendment #1</v>
      </c>
      <c r="H57" s="113" t="str">
        <f>E23</f>
        <v>Amendment #2</v>
      </c>
      <c r="I57" s="113" t="str">
        <f>F23</f>
        <v>Amendment #3</v>
      </c>
      <c r="J57" s="113" t="str">
        <f>G23</f>
        <v>Amendment #4</v>
      </c>
      <c r="K57" s="221" t="str">
        <f t="shared" ref="K57" si="1">H23</f>
        <v>Amendment #5</v>
      </c>
      <c r="L57" s="220" t="s">
        <v>99</v>
      </c>
      <c r="M57" s="113"/>
      <c r="N57" s="120"/>
    </row>
    <row r="58" spans="2:14" x14ac:dyDescent="0.2">
      <c r="B58" s="108" t="s">
        <v>74</v>
      </c>
      <c r="C58" s="109">
        <f>C24*$C$38</f>
        <v>465500</v>
      </c>
      <c r="D58" s="109">
        <f>C$24*$C$39</f>
        <v>931000</v>
      </c>
      <c r="E58" s="109">
        <f>C$24*$C$40</f>
        <v>931000</v>
      </c>
      <c r="F58" s="109">
        <f>C$24*$C$41</f>
        <v>232750</v>
      </c>
      <c r="G58" s="109">
        <f>D24*$C$42</f>
        <v>201900</v>
      </c>
      <c r="H58" s="109">
        <f>E24*$C$43</f>
        <v>200725</v>
      </c>
      <c r="I58" s="109">
        <f>$C$44*F24</f>
        <v>192377.87407656066</v>
      </c>
      <c r="J58" s="109">
        <f>G24*$C$45</f>
        <v>193725</v>
      </c>
      <c r="K58" s="222">
        <f>+H24*$C$46</f>
        <v>193660</v>
      </c>
      <c r="L58" s="222">
        <f>SUM(H24*$C$47)</f>
        <v>193660</v>
      </c>
      <c r="M58" s="110"/>
      <c r="N58" s="109">
        <f>SUM(C58:M58)</f>
        <v>3736297.8740765606</v>
      </c>
    </row>
    <row r="59" spans="2:14" x14ac:dyDescent="0.2">
      <c r="B59" s="103" t="s">
        <v>75</v>
      </c>
      <c r="C59" s="104">
        <f>C25*$C$38</f>
        <v>463500</v>
      </c>
      <c r="D59" s="109">
        <f>C$25*$C$39</f>
        <v>927000</v>
      </c>
      <c r="E59" s="109">
        <f>C$25*$C$40</f>
        <v>927000</v>
      </c>
      <c r="F59" s="109">
        <f>C$25*$C$41</f>
        <v>231750</v>
      </c>
      <c r="G59" s="109">
        <f>D25*$C$42</f>
        <v>233250</v>
      </c>
      <c r="H59" s="109">
        <f>E25*$C$43</f>
        <v>233340</v>
      </c>
      <c r="I59" s="109">
        <f>$C$44*F25</f>
        <v>239374.06630265244</v>
      </c>
      <c r="J59" s="109">
        <f>G25*$C$45</f>
        <v>238110</v>
      </c>
      <c r="K59" s="222">
        <f t="shared" ref="K59:K62" si="2">+H25*$C$46</f>
        <v>233875</v>
      </c>
      <c r="L59" s="222">
        <f>SUM(H25*$C$47)</f>
        <v>233875</v>
      </c>
      <c r="M59" s="105"/>
      <c r="N59" s="104">
        <f t="shared" ref="N59:N62" si="3">SUM(C59:M59)</f>
        <v>3961074.0663026525</v>
      </c>
    </row>
    <row r="60" spans="2:14" x14ac:dyDescent="0.2">
      <c r="B60" s="103" t="s">
        <v>76</v>
      </c>
      <c r="C60" s="104">
        <f>C26*$C$38</f>
        <v>54400</v>
      </c>
      <c r="D60" s="109">
        <f>C$26*$C$39</f>
        <v>108800</v>
      </c>
      <c r="E60" s="109">
        <f>C$26*$C$40</f>
        <v>108800</v>
      </c>
      <c r="F60" s="109">
        <f>C$26*$C$41</f>
        <v>27200</v>
      </c>
      <c r="G60" s="109">
        <f>D26*$C$42</f>
        <v>55850</v>
      </c>
      <c r="H60" s="109">
        <f>E26*$C$43</f>
        <v>57380</v>
      </c>
      <c r="I60" s="109">
        <f>$C$44*F26</f>
        <v>59819.332712497933</v>
      </c>
      <c r="J60" s="109">
        <f>G26*$C$45</f>
        <v>59385</v>
      </c>
      <c r="K60" s="222">
        <f t="shared" si="2"/>
        <v>63295.000000000007</v>
      </c>
      <c r="L60" s="222">
        <f>SUM(H26*$C$47)</f>
        <v>63295.000000000007</v>
      </c>
      <c r="M60" s="105"/>
      <c r="N60" s="104">
        <f t="shared" si="3"/>
        <v>658224.33271249791</v>
      </c>
    </row>
    <row r="61" spans="2:14" x14ac:dyDescent="0.2">
      <c r="B61" s="103" t="s">
        <v>77</v>
      </c>
      <c r="C61" s="104">
        <f>C27*$C$38</f>
        <v>13500</v>
      </c>
      <c r="D61" s="109">
        <f>C$27*$C$39</f>
        <v>27000</v>
      </c>
      <c r="E61" s="109">
        <f>C$27*$C$40</f>
        <v>27000</v>
      </c>
      <c r="F61" s="109">
        <f>C$27*$C$41</f>
        <v>6750</v>
      </c>
      <c r="G61" s="109">
        <f>D27*$C$42</f>
        <v>6950</v>
      </c>
      <c r="H61" s="109">
        <f>E27*$C$43</f>
        <v>6545</v>
      </c>
      <c r="I61" s="109">
        <f>$C$44*F27</f>
        <v>6516.4852371846109</v>
      </c>
      <c r="J61" s="109">
        <f>G27*$C$45</f>
        <v>6715</v>
      </c>
      <c r="K61" s="222">
        <f>+H27*$C$46</f>
        <v>6885</v>
      </c>
      <c r="L61" s="222">
        <f>+H27*$C$46</f>
        <v>6885</v>
      </c>
      <c r="M61" s="105"/>
      <c r="N61" s="104">
        <f t="shared" si="3"/>
        <v>114746.48523718461</v>
      </c>
    </row>
    <row r="62" spans="2:14" x14ac:dyDescent="0.2">
      <c r="B62" s="103" t="s">
        <v>78</v>
      </c>
      <c r="C62" s="104">
        <f>C28*$C$38</f>
        <v>3100</v>
      </c>
      <c r="D62" s="109">
        <f>C$28*$C$39</f>
        <v>6200</v>
      </c>
      <c r="E62" s="109">
        <f>C$28*$C$40</f>
        <v>6200</v>
      </c>
      <c r="F62" s="109">
        <f>F28*$C$41</f>
        <v>1912.2416711043836</v>
      </c>
      <c r="G62" s="109">
        <f>D28*$C$42</f>
        <v>2050</v>
      </c>
      <c r="H62" s="109">
        <f>E28*$C$43</f>
        <v>2010</v>
      </c>
      <c r="I62" s="109">
        <f>$C$44*F28</f>
        <v>1912.2416711043836</v>
      </c>
      <c r="J62" s="109">
        <f>G28*$C$45</f>
        <v>2065</v>
      </c>
      <c r="K62" s="222">
        <f t="shared" si="2"/>
        <v>2285</v>
      </c>
      <c r="L62" s="222">
        <f>+H28*$C$46</f>
        <v>2285</v>
      </c>
      <c r="M62" s="105"/>
      <c r="N62" s="104">
        <f t="shared" si="3"/>
        <v>30019.483342208769</v>
      </c>
    </row>
    <row r="63" spans="2:14" x14ac:dyDescent="0.2">
      <c r="B63" s="106"/>
      <c r="C63" s="128"/>
      <c r="D63" s="128"/>
      <c r="E63" s="128"/>
      <c r="F63" s="128"/>
      <c r="G63" s="128"/>
      <c r="H63" s="128"/>
      <c r="I63" s="128"/>
      <c r="J63" s="128"/>
      <c r="K63" s="106"/>
      <c r="L63" s="106"/>
      <c r="M63" s="106"/>
      <c r="N63" s="102"/>
    </row>
    <row r="64" spans="2:14" x14ac:dyDescent="0.2">
      <c r="B64" s="107" t="s">
        <v>90</v>
      </c>
      <c r="C64" s="104">
        <f t="shared" ref="C64:M64" si="4">SUM(C58:C62)</f>
        <v>1000000</v>
      </c>
      <c r="D64" s="104">
        <f t="shared" si="4"/>
        <v>2000000</v>
      </c>
      <c r="E64" s="104">
        <f t="shared" si="4"/>
        <v>2000000</v>
      </c>
      <c r="F64" s="104">
        <f t="shared" si="4"/>
        <v>500362.24167110439</v>
      </c>
      <c r="G64" s="104">
        <f t="shared" si="4"/>
        <v>500000</v>
      </c>
      <c r="H64" s="104">
        <f t="shared" si="4"/>
        <v>500000</v>
      </c>
      <c r="I64" s="104">
        <f t="shared" si="4"/>
        <v>500000</v>
      </c>
      <c r="J64" s="104">
        <f t="shared" si="4"/>
        <v>500000</v>
      </c>
      <c r="K64" s="104">
        <f t="shared" si="4"/>
        <v>500000</v>
      </c>
      <c r="L64" s="104">
        <f t="shared" si="4"/>
        <v>500000</v>
      </c>
      <c r="M64" s="104">
        <f t="shared" si="4"/>
        <v>0</v>
      </c>
      <c r="N64" s="104">
        <f>SUM(C64:M64)</f>
        <v>8500362.241671104</v>
      </c>
    </row>
    <row r="65" spans="2:5" x14ac:dyDescent="0.2">
      <c r="B65" s="141" t="s">
        <v>113</v>
      </c>
      <c r="C65" s="142"/>
      <c r="D65" s="142"/>
      <c r="E65" s="142"/>
    </row>
    <row r="67" spans="2:5" x14ac:dyDescent="0.2">
      <c r="B67" s="79" t="s">
        <v>114</v>
      </c>
    </row>
    <row r="69" spans="2:5" s="176" customFormat="1" x14ac:dyDescent="0.2"/>
  </sheetData>
  <mergeCells count="26">
    <mergeCell ref="B4:N4"/>
    <mergeCell ref="B3:N3"/>
    <mergeCell ref="B2:N2"/>
    <mergeCell ref="B19:N19"/>
    <mergeCell ref="C6:F6"/>
    <mergeCell ref="H6:J6"/>
    <mergeCell ref="B21:N21"/>
    <mergeCell ref="B20:N20"/>
    <mergeCell ref="C45:D45"/>
    <mergeCell ref="C46:D46"/>
    <mergeCell ref="C47:D47"/>
    <mergeCell ref="C41:D41"/>
    <mergeCell ref="C42:D42"/>
    <mergeCell ref="C43:D43"/>
    <mergeCell ref="C44:D44"/>
    <mergeCell ref="C37:D37"/>
    <mergeCell ref="C38:D38"/>
    <mergeCell ref="C39:D39"/>
    <mergeCell ref="C40:D40"/>
    <mergeCell ref="B54:N54"/>
    <mergeCell ref="B53:N53"/>
    <mergeCell ref="C50:D50"/>
    <mergeCell ref="B35:N35"/>
    <mergeCell ref="B34:N34"/>
    <mergeCell ref="C48:D48"/>
    <mergeCell ref="C49:D49"/>
  </mergeCells>
  <dataValidations disablePrompts="1" count="5">
    <dataValidation type="whole" allowBlank="1" showInputMessage="1" showErrorMessage="1" errorTitle="Do not delete" error="Do not delete" sqref="C38:D50" xr:uid="{4F8B9F4D-AD25-428D-B696-319B2BE892C6}">
      <formula1>250000</formula1>
      <formula2>2000000</formula2>
    </dataValidation>
    <dataValidation type="whole" operator="equal" allowBlank="1" showInputMessage="1" showErrorMessage="1" errorTitle="Values Dont Match" error="Value should be equal to approved amount in Table 6" sqref="C64" xr:uid="{25BC0A48-DFE5-490B-AB85-77DE35ED5A50}">
      <formula1>C38</formula1>
    </dataValidation>
    <dataValidation type="whole" operator="equal" allowBlank="1" showInputMessage="1" showErrorMessage="1" errorTitle="Error" error="Value should match Table 6" sqref="K64" xr:uid="{45A72CCC-A50C-4C7D-9497-1A9C276C520A}">
      <formula1>C46</formula1>
    </dataValidation>
    <dataValidation type="whole" operator="equal" allowBlank="1" showInputMessage="1" showErrorMessage="1" errorTitle="Error" error="Value should Match Table 6" sqref="L64" xr:uid="{4DEA6FF4-04CD-4EE8-8339-4EBFF8C2E6E1}">
      <formula1>C47</formula1>
    </dataValidation>
    <dataValidation type="whole" operator="equal" allowBlank="1" showInputMessage="1" errorTitle="Error" error="Value should match Table 6" sqref="M64" xr:uid="{0B1F8CE1-85A3-4A2E-A471-FEC031A48D0E}">
      <formula1>C48</formula1>
    </dataValidation>
  </dataValidations>
  <printOptions headings="1"/>
  <pageMargins left="0.27" right="0.26" top="1" bottom="1" header="0.5" footer="0.5"/>
  <pageSetup orientation="landscape" r:id="rId1"/>
  <headerFooter alignWithMargins="0">
    <oddHeader>&amp;CCumulative Totals (Table 3) - SOMAH Program IOU Semi-Annual Administrative Expense Report</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4FDD84DAF383448F8A6347BE75427A" ma:contentTypeVersion="20" ma:contentTypeDescription="Create a new document." ma:contentTypeScope="" ma:versionID="ae8b69b791158a6a0e4379b0d86afb4f">
  <xsd:schema xmlns:xsd="http://www.w3.org/2001/XMLSchema" xmlns:xs="http://www.w3.org/2001/XMLSchema" xmlns:p="http://schemas.microsoft.com/office/2006/metadata/properties" xmlns:ns1="http://schemas.microsoft.com/sharepoint/v3" xmlns:ns2="d2dc8662-3b5a-4c88-84b4-345cf2c39256" xmlns:ns3="c158a347-3fcf-4048-bb73-b8213421f0f8" targetNamespace="http://schemas.microsoft.com/office/2006/metadata/properties" ma:root="true" ma:fieldsID="624fdb9a8291fe4bf998b3dd9c62e069" ns1:_="" ns2:_="" ns3:_="">
    <xsd:import namespace="http://schemas.microsoft.com/sharepoint/v3"/>
    <xsd:import namespace="d2dc8662-3b5a-4c88-84b4-345cf2c39256"/>
    <xsd:import namespace="c158a347-3fcf-4048-bb73-b8213421f0f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Numbe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dc8662-3b5a-4c88-84b4-345cf2c392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Number" ma:index="2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c158a347-3fcf-4048-bb73-b8213421f0f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a261ccd-c23d-4522-9044-bdd153d88045}" ma:internalName="TaxCatchAll" ma:showField="CatchAllData" ma:web="c158a347-3fcf-4048-bb73-b8213421f0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2dc8662-3b5a-4c88-84b4-345cf2c39256">
      <Terms xmlns="http://schemas.microsoft.com/office/infopath/2007/PartnerControls"/>
    </lcf76f155ced4ddcb4097134ff3c332f>
    <TaxCatchAll xmlns="c158a347-3fcf-4048-bb73-b8213421f0f8" xsi:nil="true"/>
    <_ip_UnifiedCompliancePolicyUIAction xmlns="http://schemas.microsoft.com/sharepoint/v3" xsi:nil="true"/>
    <Number xmlns="d2dc8662-3b5a-4c88-84b4-345cf2c39256"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533818-389B-4F1E-9D4D-3A2D058725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2dc8662-3b5a-4c88-84b4-345cf2c39256"/>
    <ds:schemaRef ds:uri="c158a347-3fcf-4048-bb73-b8213421f0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B5F181-17F2-4898-8CF3-F310C40E8EAF}">
  <ds:schemaRefs>
    <ds:schemaRef ds:uri="http://purl.org/dc/dcmitype/"/>
    <ds:schemaRef ds:uri="http://purl.org/dc/elements/1.1/"/>
    <ds:schemaRef ds:uri="c158a347-3fcf-4048-bb73-b8213421f0f8"/>
    <ds:schemaRef ds:uri="d2dc8662-3b5a-4c88-84b4-345cf2c39256"/>
    <ds:schemaRef ds:uri="http://schemas.microsoft.com/office/2006/documentManagement/types"/>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schemas.microsoft.com/sharepoint/v3"/>
  </ds:schemaRefs>
</ds:datastoreItem>
</file>

<file path=customXml/itemProps3.xml><?xml version="1.0" encoding="utf-8"?>
<ds:datastoreItem xmlns:ds="http://schemas.openxmlformats.org/officeDocument/2006/customXml" ds:itemID="{DBB8FBD1-45F6-4B89-A1F1-E62F7C634FBA}">
  <ds:schemaRefs>
    <ds:schemaRef ds:uri="http://schemas.microsoft.com/sharepoint/v3/contenttype/forms"/>
  </ds:schemaRefs>
</ds:datastoreItem>
</file>

<file path=docMetadata/LabelInfo.xml><?xml version="1.0" encoding="utf-8"?>
<clbl:labelList xmlns:clbl="http://schemas.microsoft.com/office/2020/mipLabelMetadata">
  <clbl:label id="{6b0d6fe9-5d6a-4bc0-a54c-bcad7a1ba9de}" enabled="1" method="Privileged" siteId="{44ae661a-ece6-41aa-bc96-7c2c85a0894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Per IOU (Table 1)</vt:lpstr>
      <vt:lpstr>PG&amp;E (Table 1)</vt:lpstr>
      <vt:lpstr>SCE (Table 1)</vt:lpstr>
      <vt:lpstr>SDG&amp;E (Table 1)</vt:lpstr>
      <vt:lpstr>PacifiCorp (Table 1)</vt:lpstr>
      <vt:lpstr>Liberty (Table 1)</vt:lpstr>
      <vt:lpstr>All IOUs (Table 2)</vt:lpstr>
      <vt:lpstr>Cumulative Costs (Table 3)</vt:lpstr>
      <vt:lpstr>EM&amp;V (Table 4 to 7)</vt:lpstr>
      <vt:lpstr>'All IOUs (Table 2)'!Print_Area</vt:lpstr>
      <vt:lpstr>'Cumulative Costs (Table 3)'!Print_Area</vt:lpstr>
      <vt:lpstr>'EM&amp;V (Table 4 to 7)'!Print_Area</vt:lpstr>
      <vt:lpstr>'Per IOU (Table 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R1407002 - IOU_2024_Jul_SOMAH Semi Annual Expense Report</dc:subject>
  <dc:creator>Francisco, Tory</dc:creator>
  <cp:keywords/>
  <dc:description/>
  <cp:lastModifiedBy>Salavitch, Mark</cp:lastModifiedBy>
  <cp:revision/>
  <dcterms:created xsi:type="dcterms:W3CDTF">2019-04-22T17:20:11Z</dcterms:created>
  <dcterms:modified xsi:type="dcterms:W3CDTF">2026-01-26T17:01:57Z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0x010100B54FDD84DAF383448F8A6347BE75427A</vt:lpwstr>
  </property>
  <property fmtid="{D5CDD505-2E9C-101B-9397-08002B2CF9AE}" pid="3" name="pgeRecordCategory">
    <vt:lpwstr/>
  </property>
  <property fmtid="{D5CDD505-2E9C-101B-9397-08002B2CF9AE}" pid="4" name="MSIP_Label_6b0d6fe9-5d6a-4bc0-a54c-bcad7a1ba9de_Enabled">
    <vt:lpwstr>true</vt:lpwstr>
  </property>
  <property fmtid="{D5CDD505-2E9C-101B-9397-08002B2CF9AE}" pid="5" name="MSIP_Label_6b0d6fe9-5d6a-4bc0-a54c-bcad7a1ba9de_SetDate">
    <vt:lpwstr>2023-11-03T00:36:58Z</vt:lpwstr>
  </property>
  <property fmtid="{D5CDD505-2E9C-101B-9397-08002B2CF9AE}" pid="6" name="MSIP_Label_6b0d6fe9-5d6a-4bc0-a54c-bcad7a1ba9de_Method">
    <vt:lpwstr>Privileged</vt:lpwstr>
  </property>
  <property fmtid="{D5CDD505-2E9C-101B-9397-08002B2CF9AE}" pid="7" name="MSIP_Label_6b0d6fe9-5d6a-4bc0-a54c-bcad7a1ba9de_Name">
    <vt:lpwstr>Internal (No Markings)</vt:lpwstr>
  </property>
  <property fmtid="{D5CDD505-2E9C-101B-9397-08002B2CF9AE}" pid="8" name="MSIP_Label_6b0d6fe9-5d6a-4bc0-a54c-bcad7a1ba9de_SiteId">
    <vt:lpwstr>44ae661a-ece6-41aa-bc96-7c2c85a08941</vt:lpwstr>
  </property>
  <property fmtid="{D5CDD505-2E9C-101B-9397-08002B2CF9AE}" pid="9" name="MSIP_Label_6b0d6fe9-5d6a-4bc0-a54c-bcad7a1ba9de_ActionId">
    <vt:lpwstr>d0407163-9554-4e46-b9de-207a0829b971</vt:lpwstr>
  </property>
  <property fmtid="{D5CDD505-2E9C-101B-9397-08002B2CF9AE}" pid="10" name="MSIP_Label_6b0d6fe9-5d6a-4bc0-a54c-bcad7a1ba9de_ContentBits">
    <vt:lpwstr>0</vt:lpwstr>
  </property>
  <property fmtid="{D5CDD505-2E9C-101B-9397-08002B2CF9AE}" pid="11" name="MediaServiceImageTags">
    <vt:lpwstr/>
  </property>
  <property fmtid="{D5CDD505-2E9C-101B-9397-08002B2CF9AE}" pid="12" name="MSIP_Label_bc3dd1c7-2c40-4a31-84b2-bec599b321a0_Enabled">
    <vt:lpwstr>true</vt:lpwstr>
  </property>
  <property fmtid="{D5CDD505-2E9C-101B-9397-08002B2CF9AE}" pid="13" name="MSIP_Label_bc3dd1c7-2c40-4a31-84b2-bec599b321a0_SetDate">
    <vt:lpwstr>2024-06-11T18:43:59Z</vt:lpwstr>
  </property>
  <property fmtid="{D5CDD505-2E9C-101B-9397-08002B2CF9AE}" pid="14" name="MSIP_Label_bc3dd1c7-2c40-4a31-84b2-bec599b321a0_Method">
    <vt:lpwstr>Standard</vt:lpwstr>
  </property>
  <property fmtid="{D5CDD505-2E9C-101B-9397-08002B2CF9AE}" pid="15" name="MSIP_Label_bc3dd1c7-2c40-4a31-84b2-bec599b321a0_Name">
    <vt:lpwstr>bc3dd1c7-2c40-4a31-84b2-bec599b321a0</vt:lpwstr>
  </property>
  <property fmtid="{D5CDD505-2E9C-101B-9397-08002B2CF9AE}" pid="16" name="MSIP_Label_bc3dd1c7-2c40-4a31-84b2-bec599b321a0_SiteId">
    <vt:lpwstr>5b2a8fee-4c95-4bdc-8aae-196f8aacb1b6</vt:lpwstr>
  </property>
  <property fmtid="{D5CDD505-2E9C-101B-9397-08002B2CF9AE}" pid="17" name="MSIP_Label_bc3dd1c7-2c40-4a31-84b2-bec599b321a0_ActionId">
    <vt:lpwstr>87d390a4-3b4f-40f8-8098-a595485746b7</vt:lpwstr>
  </property>
  <property fmtid="{D5CDD505-2E9C-101B-9397-08002B2CF9AE}" pid="18" name="MSIP_Label_bc3dd1c7-2c40-4a31-84b2-bec599b321a0_ContentBits">
    <vt:lpwstr>0</vt:lpwstr>
  </property>
  <property fmtid="{D5CDD505-2E9C-101B-9397-08002B2CF9AE}" pid="19" name="_dlc_DocIdItemGuid">
    <vt:lpwstr>dbdda840-2753-4d90-9713-6534ae103e67</vt:lpwstr>
  </property>
</Properties>
</file>