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X:\Regulatory Affairs - NEW\Proceedings\5-Regulatory Calendars\Derek's Assignments\SOMAH Compliance\SOMAH SAR 07.26\FINAL\"/>
    </mc:Choice>
  </mc:AlternateContent>
  <xr:revisionPtr revIDLastSave="0" documentId="13_ncr:1_{FB3C00B6-10AD-48AC-9123-18A7CCFCB7D4}" xr6:coauthVersionLast="47" xr6:coauthVersionMax="47" xr10:uidLastSave="{00000000-0000-0000-0000-000000000000}"/>
  <bookViews>
    <workbookView xWindow="22932" yWindow="-108" windowWidth="23256" windowHeight="12456" tabRatio="817" firstSheet="1" activeTab="4" xr2:uid="{5FBF522B-CC71-4504-8151-9702B7D39162}"/>
  </bookViews>
  <sheets>
    <sheet name="Per IOU (Table 1)" sheetId="1" r:id="rId1"/>
    <sheet name="PG&amp;E (Table 1)" sheetId="10" r:id="rId2"/>
    <sheet name="SCE (Table 1)" sheetId="11" r:id="rId3"/>
    <sheet name="SDG&amp;E (Table 1)" sheetId="12" r:id="rId4"/>
    <sheet name="PacifiCorp (Table 1)" sheetId="8" r:id="rId5"/>
    <sheet name="Liberty (Table 1)" sheetId="9" r:id="rId6"/>
    <sheet name="All IOUs (Table 2)" sheetId="5" r:id="rId7"/>
    <sheet name="Cumulative Costs (Table 3)" sheetId="4" r:id="rId8"/>
    <sheet name="EM&amp;V (Table 4 to 7)" sheetId="7" r:id="rId9"/>
  </sheets>
  <externalReferences>
    <externalReference r:id="rId10"/>
  </externalReferences>
  <definedNames>
    <definedName name="NotTollFree">'[1]PG&amp;E'!$T$6:$T$12</definedName>
    <definedName name="_xlnm.Print_Area" localSheetId="6">'All IOUs (Table 2)'!$A$1:$D$4</definedName>
    <definedName name="_xlnm.Print_Area" localSheetId="7">'Cumulative Costs (Table 3)'!$A$1:$B$11</definedName>
    <definedName name="_xlnm.Print_Area" localSheetId="8">'EM&amp;V (Table 4 to 7)'!$B$2:$C$12</definedName>
    <definedName name="_xlnm.Print_Area" localSheetId="0">'Per IOU (Table 1)'!$B$1:$E$25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8" l="1"/>
  <c r="E18" i="8"/>
  <c r="D18" i="8"/>
  <c r="C18" i="8"/>
  <c r="D13" i="8"/>
  <c r="C13" i="8"/>
  <c r="D6" i="8"/>
  <c r="D25" i="8" s="1"/>
  <c r="D26" i="12" l="1"/>
  <c r="E18" i="12"/>
  <c r="D18" i="12"/>
  <c r="D13" i="12"/>
  <c r="D25" i="12" s="1"/>
  <c r="C26" i="10" l="1"/>
  <c r="C25" i="10"/>
  <c r="D6" i="10" s="1"/>
  <c r="D25" i="10" s="1"/>
  <c r="E18" i="10"/>
  <c r="D18" i="10"/>
  <c r="C18" i="10"/>
  <c r="D13" i="10"/>
  <c r="C13" i="10"/>
  <c r="D10" i="10"/>
  <c r="D7" i="10"/>
  <c r="D26" i="10" s="1"/>
  <c r="F8" i="7" s="1"/>
  <c r="F12" i="7"/>
  <c r="D12" i="7" l="1"/>
  <c r="D8" i="7"/>
  <c r="C12" i="7"/>
  <c r="C9" i="7"/>
  <c r="C8" i="7"/>
  <c r="F10" i="7"/>
  <c r="D10" i="7"/>
  <c r="C10" i="7"/>
  <c r="B7" i="4"/>
  <c r="H9" i="7"/>
  <c r="F9" i="7"/>
  <c r="D9" i="7"/>
  <c r="B6" i="4"/>
  <c r="D26" i="11"/>
  <c r="C26" i="11"/>
  <c r="E18" i="11"/>
  <c r="D18" i="11"/>
  <c r="C18" i="11"/>
  <c r="D13" i="11"/>
  <c r="C13" i="11"/>
  <c r="C25" i="11" s="1"/>
  <c r="D6" i="11" s="1"/>
  <c r="D25" i="11" s="1"/>
  <c r="D7" i="11"/>
  <c r="B5" i="4" l="1"/>
  <c r="F11" i="7"/>
  <c r="F14" i="7" s="1"/>
  <c r="D11" i="7"/>
  <c r="D14" i="7" s="1"/>
  <c r="C11" i="7"/>
  <c r="B8" i="4"/>
  <c r="B9" i="4"/>
  <c r="L62" i="7"/>
  <c r="K62" i="7"/>
  <c r="J62" i="7"/>
  <c r="I62" i="7"/>
  <c r="H62" i="7"/>
  <c r="G62" i="7"/>
  <c r="F62" i="7"/>
  <c r="E62" i="7"/>
  <c r="D62" i="7"/>
  <c r="L61" i="7"/>
  <c r="K61" i="7"/>
  <c r="J61" i="7"/>
  <c r="I61" i="7"/>
  <c r="H61" i="7"/>
  <c r="G61" i="7"/>
  <c r="F61" i="7"/>
  <c r="E61" i="7"/>
  <c r="D61" i="7"/>
  <c r="L60" i="7"/>
  <c r="K60" i="7"/>
  <c r="J60" i="7"/>
  <c r="I60" i="7"/>
  <c r="H60" i="7"/>
  <c r="G60" i="7"/>
  <c r="F60" i="7"/>
  <c r="E60" i="7"/>
  <c r="D60" i="7"/>
  <c r="L59" i="7"/>
  <c r="K59" i="7"/>
  <c r="J59" i="7"/>
  <c r="I59" i="7"/>
  <c r="H59" i="7"/>
  <c r="G59" i="7"/>
  <c r="F59" i="7"/>
  <c r="E59" i="7"/>
  <c r="D59" i="7"/>
  <c r="L58" i="7"/>
  <c r="L64" i="7" s="1"/>
  <c r="K58" i="7"/>
  <c r="K64" i="7" s="1"/>
  <c r="J58" i="7"/>
  <c r="J64" i="7" s="1"/>
  <c r="I58" i="7"/>
  <c r="I64" i="7" s="1"/>
  <c r="H58" i="7"/>
  <c r="H64" i="7" s="1"/>
  <c r="G58" i="7"/>
  <c r="G64" i="7" s="1"/>
  <c r="F58" i="7"/>
  <c r="F64" i="7" s="1"/>
  <c r="E58" i="7"/>
  <c r="E64" i="7" s="1"/>
  <c r="D58" i="7"/>
  <c r="D64" i="7" s="1"/>
  <c r="K57" i="7"/>
  <c r="J57" i="7"/>
  <c r="I57" i="7"/>
  <c r="H57" i="7"/>
  <c r="G57" i="7"/>
  <c r="F57" i="7"/>
  <c r="E57" i="7"/>
  <c r="D57" i="7"/>
  <c r="C57" i="7"/>
  <c r="C48" i="7"/>
  <c r="M62" i="7" s="1"/>
  <c r="M64" i="7" s="1"/>
  <c r="C38" i="7"/>
  <c r="C59" i="7" s="1"/>
  <c r="N59" i="7" s="1"/>
  <c r="J9" i="7" s="1"/>
  <c r="G30" i="7"/>
  <c r="F30" i="7"/>
  <c r="E30" i="7"/>
  <c r="D30" i="7"/>
  <c r="C30" i="7"/>
  <c r="E14" i="7"/>
  <c r="D26" i="9"/>
  <c r="C26" i="9"/>
  <c r="E18" i="9"/>
  <c r="D18" i="9"/>
  <c r="C18" i="9"/>
  <c r="D13" i="9"/>
  <c r="C13" i="9"/>
  <c r="C25" i="9" s="1"/>
  <c r="D6" i="9" s="1"/>
  <c r="D25" i="9" s="1"/>
  <c r="C14" i="7" l="1"/>
  <c r="C61" i="7"/>
  <c r="N61" i="7" s="1"/>
  <c r="J11" i="7" s="1"/>
  <c r="C50" i="7"/>
  <c r="C62" i="7"/>
  <c r="N62" i="7" s="1"/>
  <c r="J12" i="7" s="1"/>
  <c r="C60" i="7"/>
  <c r="N60" i="7" s="1"/>
  <c r="J10" i="7" s="1"/>
  <c r="C58" i="7"/>
  <c r="N58" i="7" l="1"/>
  <c r="J8" i="7" s="1"/>
  <c r="J14" i="7" s="1"/>
  <c r="C64" i="7"/>
  <c r="N64" i="7" s="1"/>
  <c r="C10" i="5" l="1"/>
  <c r="E11" i="4"/>
  <c r="B11" i="4"/>
  <c r="C13" i="1" l="1"/>
  <c r="C26" i="1"/>
  <c r="D7" i="1" s="1"/>
  <c r="D26" i="1" s="1"/>
  <c r="D18" i="1"/>
  <c r="C18" i="1"/>
  <c r="D13" i="1"/>
  <c r="C25" i="1" l="1"/>
  <c r="D6" i="1" s="1"/>
  <c r="D25" i="1" s="1"/>
  <c r="B10" i="5" l="1"/>
  <c r="B9" i="5"/>
  <c r="D16" i="5"/>
  <c r="D17" i="5"/>
  <c r="D15" i="5"/>
  <c r="D10" i="5"/>
  <c r="D9" i="5"/>
  <c r="C9" i="5"/>
  <c r="C11" i="5"/>
  <c r="C12" i="5"/>
  <c r="C15" i="5"/>
  <c r="C16" i="5"/>
  <c r="C17" i="5"/>
  <c r="C20" i="5"/>
  <c r="C22" i="5"/>
  <c r="C23" i="5"/>
  <c r="B11" i="5"/>
  <c r="B12" i="5"/>
  <c r="B15" i="5"/>
  <c r="B16" i="5"/>
  <c r="B17" i="5"/>
  <c r="B20" i="5"/>
  <c r="B22" i="5"/>
  <c r="B23" i="5"/>
  <c r="C7" i="5"/>
  <c r="B7" i="5"/>
  <c r="B6" i="5"/>
  <c r="C18" i="5" l="1"/>
  <c r="C13" i="5"/>
  <c r="B18" i="5"/>
  <c r="B13" i="5"/>
  <c r="B25" i="5" l="1"/>
  <c r="D18" i="5"/>
  <c r="C6" i="5" l="1"/>
  <c r="C25" i="5"/>
  <c r="C26" i="5"/>
  <c r="B2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tc={BFD65DE4-E520-4CE0-8507-94420C4A72F0}</author>
    <author>tc={912B3040-CE61-4B66-8A20-89F2535E969F}</author>
    <author>tc={6512C98D-A4C7-4866-AEF8-253E46F47D6F}</author>
    <author>tc={B3E2F3A1-DC9D-407D-A246-AA50A7E734DB}</author>
    <author>tc={9924CA81-0F73-4D08-A7C8-820822B75777}</author>
    <author>tc={0267A73A-06F6-46C0-BFB3-AAA73B137F46}</author>
  </authors>
  <commentList>
    <comment ref="C6" authorId="0" shapeId="0" xr:uid="{BFD65DE4-E520-4CE0-8507-94420C4A72F0}">
      <text>
        <t>[Threaded comment]
Your version of Excel allows you to read this threaded comment; however, any edits to it will get removed if the file is opened in a newer version of Excel. Learn more: https://go.microsoft.com/fwlink/?linkid=870924
Comment:
    Should Match The Previous Reprot</t>
      </text>
    </comment>
    <comment ref="D6" authorId="1" shapeId="0" xr:uid="{912B3040-CE61-4B66-8A20-89F2535E969F}">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C25" authorId="2" shapeId="0" xr:uid="{6512C98D-A4C7-4866-AEF8-253E46F47D6F}">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5" authorId="3" shapeId="0" xr:uid="{B3E2F3A1-DC9D-407D-A246-AA50A7E734DB}">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C26" authorId="4" shapeId="0" xr:uid="{9924CA81-0F73-4D08-A7C8-820822B75777}">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6" authorId="5" shapeId="0" xr:uid="{0267A73A-06F6-46C0-BFB3-AAA73B137F46}">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tc={2DAE246D-2B16-4FA1-B813-41B908025506}</author>
    <author>tc={5DCD7519-8A69-470C-88CE-8E366810903D}</author>
    <author>tc={3CF221DE-744D-47EB-98C9-BEADA84B3373}</author>
    <author>tc={60A86ED9-1E5C-4CAF-9433-2F8667F54750}</author>
    <author>tc={7BF3E89E-E0D8-4138-9D86-39A817563694}</author>
    <author>tc={52D6DE02-CDB8-44BF-B49B-4B3394037B37}</author>
    <author>tc={2ED855F3-9F5A-43E9-81AC-F48C60EF0C55}</author>
  </authors>
  <commentList>
    <comment ref="C6" authorId="0" shapeId="0" xr:uid="{2DAE246D-2B16-4FA1-B813-41B908025506}">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D6" authorId="1" shapeId="0" xr:uid="{5DCD7519-8A69-470C-88CE-8E366810903D}">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E15" authorId="2" shapeId="0" xr:uid="{3CF221DE-744D-47EB-98C9-BEADA84B3373}">
      <text>
        <t>[Threaded comment]
Your version of Excel allows you to read this threaded comment; however, any edits to it will get removed if the file is opened in a newer version of Excel. Learn more: https://go.microsoft.com/fwlink/?linkid=870924
Comment:
    Internal PG&amp;E Regulatory hourly charges are billed under Program Mgmt Support</t>
      </text>
    </comment>
    <comment ref="C25" authorId="3" shapeId="0" xr:uid="{60A86ED9-1E5C-4CAF-9433-2F8667F54750}">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5" authorId="4" shapeId="0" xr:uid="{7BF3E89E-E0D8-4138-9D86-39A817563694}">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C26" authorId="5" shapeId="0" xr:uid="{52D6DE02-CDB8-44BF-B49B-4B3394037B37}">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6" authorId="6" shapeId="0" xr:uid="{2ED855F3-9F5A-43E9-81AC-F48C60EF0C55}">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tc={F5DCA3C1-EDAF-4495-A58E-3A6FB5968AC2}</author>
    <author>tc={AEBD214A-82EE-4AA8-A7F2-528BBB68D664}</author>
    <author>tc={298DDC53-CD21-4D2D-8651-FFB40229EAA5}</author>
    <author>tc={6BF563D3-DF63-47AC-8B05-CD19BBC94035}</author>
    <author>tc={4AA6DAAB-976D-47F3-B729-6744DB2647CD}</author>
    <author>tc={9111F58B-4D93-4A74-B5EA-FD6DACE1BB35}</author>
  </authors>
  <commentList>
    <comment ref="C6" authorId="0" shapeId="0" xr:uid="{F5DCA3C1-EDAF-4495-A58E-3A6FB5968AC2}">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D6" authorId="1" shapeId="0" xr:uid="{AEBD214A-82EE-4AA8-A7F2-528BBB68D664}">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C25" authorId="2" shapeId="0" xr:uid="{298DDC53-CD21-4D2D-8651-FFB40229EAA5}">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5" authorId="3" shapeId="0" xr:uid="{6BF563D3-DF63-47AC-8B05-CD19BBC94035}">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C26" authorId="4" shapeId="0" xr:uid="{4AA6DAAB-976D-47F3-B729-6744DB2647CD}">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6" authorId="5" shapeId="0" xr:uid="{9111F58B-4D93-4A74-B5EA-FD6DACE1BB35}">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tc={FB6B1A43-BA22-4446-A803-26CE59A60C6C}</author>
    <author>tc={27828D4D-1981-4A9C-9015-2B335BF7904F}</author>
    <author>Orduno, Cindy D</author>
    <author>tc={FABBA8A4-9883-418F-8092-477F9AA01BA0}</author>
    <author>tc={16DFB57B-0CDF-4069-AC68-CC69A2F6BF12}</author>
    <author>tc={6234CED9-9A39-4D83-9783-4C3BA0D0A1DC}</author>
    <author>tc={2746BA3F-10D6-43AE-967A-AC6CF1D664EE}</author>
  </authors>
  <commentList>
    <comment ref="C6" authorId="0" shapeId="0" xr:uid="{FB6B1A43-BA22-4446-A803-26CE59A60C6C}">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D6" authorId="1" shapeId="0" xr:uid="{27828D4D-1981-4A9C-9015-2B335BF7904F}">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C22" authorId="2" shapeId="0" xr:uid="{E5E60D0B-F55A-4063-AA9A-C9AB830CB953}">
      <text>
        <r>
          <rPr>
            <b/>
            <sz val="9"/>
            <color indexed="81"/>
            <rFont val="Tahoma"/>
            <family val="2"/>
          </rPr>
          <t>Orduno, Cindy D:</t>
        </r>
        <r>
          <rPr>
            <sz val="9"/>
            <color indexed="81"/>
            <rFont val="Tahoma"/>
            <family val="2"/>
          </rPr>
          <t xml:space="preserve">
Includes $824,162.59 correcting journal entry related to 2023 expenses to move charges to the correct PA Admin category. SCE costs and mischarge related to SGIP.</t>
        </r>
      </text>
    </comment>
    <comment ref="D22" authorId="2" shapeId="0" xr:uid="{A804DB59-0DE0-4B08-9028-9E2C50D9BC94}">
      <text>
        <r>
          <rPr>
            <b/>
            <sz val="9"/>
            <color indexed="81"/>
            <rFont val="Tahoma"/>
            <family val="2"/>
          </rPr>
          <t>Orduno, Cindy D:</t>
        </r>
        <r>
          <rPr>
            <sz val="9"/>
            <color indexed="81"/>
            <rFont val="Tahoma"/>
            <family val="2"/>
          </rPr>
          <t xml:space="preserve">
Includes $824,162.59 correcting journal entry related to 2023 expenses to move charges to the correct PA Admin category. SCE costs and mischarge related to SGIP.</t>
        </r>
      </text>
    </comment>
    <comment ref="C23" authorId="2" shapeId="0" xr:uid="{21624607-D4A7-423C-87D8-92CC842B86FD}">
      <text>
        <r>
          <rPr>
            <b/>
            <sz val="9"/>
            <color indexed="81"/>
            <rFont val="Tahoma"/>
            <family val="2"/>
          </rPr>
          <t>Orduno, Cindy D:</t>
        </r>
        <r>
          <rPr>
            <sz val="9"/>
            <color indexed="81"/>
            <rFont val="Tahoma"/>
            <family val="2"/>
          </rPr>
          <t xml:space="preserve">
Includes $825,162.59 correcting journal entry to move 2023 SCE costs to the PA Admin category.</t>
        </r>
      </text>
    </comment>
    <comment ref="D23" authorId="2" shapeId="0" xr:uid="{95A52DA6-8F44-4513-A367-3173398C7830}">
      <text>
        <r>
          <rPr>
            <b/>
            <sz val="9"/>
            <color indexed="81"/>
            <rFont val="Tahoma"/>
            <family val="2"/>
          </rPr>
          <t>Orduno, Cindy D:</t>
        </r>
        <r>
          <rPr>
            <sz val="9"/>
            <color indexed="81"/>
            <rFont val="Tahoma"/>
            <family val="2"/>
          </rPr>
          <t xml:space="preserve">
Includes $825,162.59 correcting journal entry to move 2023 SCE costs to the PA Admin category.</t>
        </r>
      </text>
    </comment>
    <comment ref="C25" authorId="3" shapeId="0" xr:uid="{FABBA8A4-9883-418F-8092-477F9AA01BA0}">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5" authorId="4" shapeId="0" xr:uid="{16DFB57B-0CDF-4069-AC68-CC69A2F6BF12}">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C26" authorId="5" shapeId="0" xr:uid="{6234CED9-9A39-4D83-9783-4C3BA0D0A1DC}">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6" authorId="6" shapeId="0" xr:uid="{2746BA3F-10D6-43AE-967A-AC6CF1D664EE}">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tc={A14BC2A1-D916-4BC7-8425-74B015D9735B}</author>
    <author>tc={7FA86612-2F47-4702-9806-B6B03349F398}</author>
    <author>tc={EC0A7AA3-4FEB-4526-9CA7-6A4FDC06E4A5}</author>
    <author>tc={B55C8B9E-E0C5-4621-AD23-794A17F47D53}</author>
    <author>tc={69C516EF-3411-4875-9C45-F36119F9BA10}</author>
    <author>tc={502376C5-7764-4AB8-A98D-9FA668C97552}</author>
  </authors>
  <commentList>
    <comment ref="C6" authorId="0" shapeId="0" xr:uid="{A14BC2A1-D916-4BC7-8425-74B015D9735B}">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D6" authorId="1" shapeId="0" xr:uid="{7FA86612-2F47-4702-9806-B6B03349F398}">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C25" authorId="2" shapeId="0" xr:uid="{EC0A7AA3-4FEB-4526-9CA7-6A4FDC06E4A5}">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5" authorId="3" shapeId="0" xr:uid="{B55C8B9E-E0C5-4621-AD23-794A17F47D53}">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C26" authorId="4" shapeId="0" xr:uid="{69C516EF-3411-4875-9C45-F36119F9BA10}">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6" authorId="5" shapeId="0" xr:uid="{502376C5-7764-4AB8-A98D-9FA668C97552}">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tc={40CB463E-1454-44D4-84A6-900590BFD696}</author>
    <author>tc={400C91F8-9901-438B-83AB-A46F577AB783}</author>
    <author>tc={F82673D6-617D-4194-95CE-E7647DEE0D03}</author>
    <author>tc={5C1FAF4E-9210-47CA-B9C0-FE0EAF20A27A}</author>
    <author>tc={B127AC36-713B-4124-B29E-64864EFA7FD7}</author>
    <author>tc={02D9B3F5-C222-4208-B545-0B85C0ACE299}</author>
  </authors>
  <commentList>
    <comment ref="C6" authorId="0" shapeId="0" xr:uid="{40CB463E-1454-44D4-84A6-900590BFD696}">
      <text>
        <t>[Threaded comment]
Your version of Excel allows you to read this threaded comment; however, any edits to it will get removed if the file is opened in a newer version of Excel. Learn more: https://go.microsoft.com/fwlink/?linkid=870924
Comment:
    Should Match The Previous Reprot</t>
      </text>
    </comment>
    <comment ref="D6" authorId="1" shapeId="0" xr:uid="{400C91F8-9901-438B-83AB-A46F577AB783}">
      <text>
        <t>[Threaded comment]
Your version of Excel allows you to read this threaded comment; however, any edits to it will get removed if the file is opened in a newer version of Excel. Learn more: https://go.microsoft.com/fwlink/?linkid=870924
Comment:
    Value should equal Cell C25</t>
      </text>
    </comment>
    <comment ref="C25" authorId="2" shapeId="0" xr:uid="{F82673D6-617D-4194-95CE-E7647DEE0D03}">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5" authorId="3" shapeId="0" xr:uid="{5C1FAF4E-9210-47CA-B9C0-FE0EAF20A27A}">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C26" authorId="4" shapeId="0" xr:uid="{B127AC36-713B-4124-B29E-64864EFA7FD7}">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 ref="D26" authorId="5" shapeId="0" xr:uid="{02D9B3F5-C222-4208-B545-0B85C0ACE299}">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tc={6BE756D7-72F4-42D8-B128-D6C6447AFDA6}</author>
  </authors>
  <commentList>
    <comment ref="B25" authorId="0" shapeId="0" xr:uid="{6BE756D7-72F4-42D8-B128-D6C6447AFDA6}">
      <text>
        <t>[Threaded comment]
Your version of Excel allows you to read this threaded comment; however, any edits to it will get removed if the file is opened in a newer version of Excel. Learn more: https://go.microsoft.com/fwlink/?linkid=870924
Comment:
    This cell has a formula and will automatically populate when the values are added</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tc={A076DE1C-CFE2-4DF9-B9F4-2C37D94D3D89}</author>
    <author>tc={20C0C908-8E06-4794-8AEE-B285C3A7F11D}</author>
    <author>tc={834D73C5-3AB0-4120-B358-13C0284B16FB}</author>
    <author>tc={3183529F-9A99-4F11-AA5F-539AAFB5A9A3}</author>
    <author>tc={2260D413-7777-40CC-A775-680B47EEB077}</author>
    <author>tc={8DE163F0-EBC7-4897-A891-08521FCCF5E7}</author>
    <author>tc={AFCE516C-5C13-4737-BBED-C14C886C1101}</author>
    <author>tc={781912D5-8780-4CF3-8A46-7F2618FFA743}</author>
    <author>tc={95F0B705-EC88-498D-986D-6E5E85FDAC07}</author>
  </authors>
  <commentList>
    <comment ref="B3" authorId="0" shapeId="0" xr:uid="{A076DE1C-CFE2-4DF9-B9F4-2C37D94D3D89}">
      <text>
        <t>[Threaded comment]
Your version of Excel allows you to read this threaded comment; however, any edits to it will get removed if the file is opened in a newer version of Excel. Learn more: https://go.microsoft.com/fwlink/?linkid=870924
Comment:
    This is a joint table</t>
      </text>
    </comment>
    <comment ref="D7" authorId="1" shapeId="0" xr:uid="{20C0C908-8E06-4794-8AEE-B285C3A7F11D}">
      <text>
        <t>[Threaded comment]
Your version of Excel allows you to read this threaded comment; however, any edits to it will get removed if the file is opened in a newer version of Excel. Learn more: https://go.microsoft.com/fwlink/?linkid=870924
Comment:
    EM&amp;V expenditures from past 6 months</t>
      </text>
    </comment>
    <comment ref="E7" authorId="2" shapeId="0" xr:uid="{834D73C5-3AB0-4120-B358-13C0284B16FB}">
      <text>
        <t>[Threaded comment]
Your version of Excel allows you to read this threaded comment; however, any edits to it will get removed if the file is opened in a newer version of Excel. Learn more: https://go.microsoft.com/fwlink/?linkid=870924
Comment:
    EM&amp;V funds received from co-fund from past 6 months (SDG&amp;E only)</t>
      </text>
    </comment>
    <comment ref="I7" authorId="3" shapeId="0" xr:uid="{3183529F-9A99-4F11-AA5F-539AAFB5A9A3}">
      <text>
        <t>[Threaded comment]
Your version of Excel allows you to read this threaded comment; however, any edits to it will get removed if the file is opened in a newer version of Excel. Learn more: https://go.microsoft.com/fwlink/?linkid=870924
Comment:
    Only completed by SDG&amp;E</t>
      </text>
    </comment>
    <comment ref="J7" authorId="4" shapeId="0" xr:uid="{2260D413-7777-40CC-A775-680B47EEB077}">
      <text>
        <t>[Threaded comment]
Your version of Excel allows you to read this threaded comment; however, any edits to it will get removed if the file is opened in a newer version of Excel. Learn more: https://go.microsoft.com/fwlink/?linkid=870924
Comment:
    This column will auto populate using data from Table 4 and Table 7</t>
      </text>
    </comment>
    <comment ref="C8" authorId="5" shapeId="0" xr:uid="{8DE163F0-EBC7-4897-A891-08521FCCF5E7}">
      <text>
        <t xml:space="preserve">[Threaded comment]
Your version of Excel allows you to read this threaded comment; however, any edits to it will get removed if the file is opened in a newer version of Excel. Learn more: https://go.microsoft.com/fwlink/?linkid=870924
Comment:
    Sample data showing a scenario where $1000 was spent on EMV during the reporting period, and $500 of that $1000 was sent from PG&amp;E to SDG&amp;E. 
Reply:
    All Blue Text here is sample data </t>
      </text>
    </comment>
    <comment ref="J8" authorId="6" shapeId="0" xr:uid="{AFCE516C-5C13-4737-BBED-C14C886C1101}">
      <text>
        <t>[Threaded comment]
Your version of Excel allows you to read this threaded comment; however, any edits to it will get removed if the file is opened in a newer version of Excel. Learn more: https://go.microsoft.com/fwlink/?linkid=870924
Comment:
    These cells have formulas and will populate automatically</t>
      </text>
    </comment>
    <comment ref="G23" authorId="7" shapeId="0" xr:uid="{781912D5-8780-4CF3-8A46-7F2618FFA743}">
      <text>
        <t xml:space="preserve">[Threaded comment]
Your version of Excel allows you to read this threaded comment; however, any edits to it will get removed if the file is opened in a newer version of Excel. Learn more: https://go.microsoft.com/fwlink/?linkid=870924
Comment:
    IOUs will add to this table as needed </t>
      </text>
    </comment>
    <comment ref="C57" authorId="8" shapeId="0" xr:uid="{95F0B705-EC88-498D-986D-6E5E85FDAC07}">
      <text>
        <t>[Threaded comment]
Your version of Excel allows you to read this threaded comment; however, any edits to it will get removed if the file is opened in a newer version of Excel. Learn more: https://go.microsoft.com/fwlink/?linkid=870924
Comment:
    Update Funding Agreement As Correct</t>
      </text>
    </comment>
  </commentList>
</comments>
</file>

<file path=xl/sharedStrings.xml><?xml version="1.0" encoding="utf-8"?>
<sst xmlns="http://schemas.openxmlformats.org/spreadsheetml/2006/main" count="504" uniqueCount="126">
  <si>
    <t>SOMAH Program Table 1 - Status of SOMAH Balancing Account Funds</t>
  </si>
  <si>
    <t>Each Electric Company</t>
  </si>
  <si>
    <r>
      <t xml:space="preserve">Through </t>
    </r>
    <r>
      <rPr>
        <b/>
        <sz val="14"/>
        <color rgb="FFFF0000"/>
        <rFont val="Arial"/>
        <family val="2"/>
      </rPr>
      <t>Report</t>
    </r>
    <r>
      <rPr>
        <b/>
        <sz val="14"/>
        <rFont val="Arial"/>
        <family val="2"/>
      </rPr>
      <t xml:space="preserve"> </t>
    </r>
    <r>
      <rPr>
        <b/>
        <sz val="14"/>
        <color rgb="FFFF0000"/>
        <rFont val="Arial"/>
        <family val="2"/>
      </rPr>
      <t>Period Start and End Date</t>
    </r>
  </si>
  <si>
    <t>Prior Amounts Reported
In Last Report</t>
  </si>
  <si>
    <t>Amounts As of Report Date [12]</t>
  </si>
  <si>
    <t>Forecasted  Amounts (Next 6 Months) [13]</t>
  </si>
  <si>
    <t>Starting Balance</t>
  </si>
  <si>
    <t>A. Starting Balance of the 6-Month Reporting Period (including Carryover) [1]</t>
  </si>
  <si>
    <t>A1. Starting Sub-Balance of Funds Available to CPUC Energy Division for EM&amp;V (Information Only) [2]</t>
  </si>
  <si>
    <t>Funding</t>
  </si>
  <si>
    <t>B. Approved ERRA/ECAC funds transferred in this period [3]</t>
  </si>
  <si>
    <t>B1. ERRA/ECAC Budget approved for the current funding year (Information Only) [3A]</t>
  </si>
  <si>
    <t>C. Interest Accrued in this period [4]</t>
  </si>
  <si>
    <t>D. Funds Received per IOU Co-funding Agreements or similar [5]</t>
  </si>
  <si>
    <t>E. Total Funds Accrued in the Reporting Period (Sum of B+C+D)</t>
  </si>
  <si>
    <t>IOU Administrative Costs</t>
  </si>
  <si>
    <t>F. Regulatory Compliance [6]</t>
  </si>
  <si>
    <t>G. Program Management Support [7]</t>
  </si>
  <si>
    <t>H. IT / Customer Billing [8]</t>
  </si>
  <si>
    <t xml:space="preserve">I. IOU Administrative Costs TOTAL (Sum of F+G+H) </t>
  </si>
  <si>
    <t>Non-IOU, Non-PA Implementation Cost</t>
  </si>
  <si>
    <t>J. EM&amp;V Amount Transferred to or Expended on behalf of CPUC Energy Division, includes Co-funding Agreements for this purpose [9]</t>
  </si>
  <si>
    <t xml:space="preserve">Non-IOU Incentive and Program Administrative Costs </t>
  </si>
  <si>
    <t>K. Amount Transfered for SOMAH Customer Incentive Payments to SOMAH Program Administrator [10]</t>
  </si>
  <si>
    <t>L. Amount Transferred or Expended for SOMAH Co-funding Agreements for SOMAH Program Administrator (PA) administration [10]</t>
  </si>
  <si>
    <t>Ending Balance</t>
  </si>
  <si>
    <t>M. Ending Balance in Account Balance at Report Date [11] (Equals A Plus E Minus Sum of I, J, K and L)</t>
  </si>
  <si>
    <t>M1. Ending Balance of Funds Available to CPUC Energy Division for EM&amp;V [2] (Equals A1 Minus J)</t>
  </si>
  <si>
    <t>Notes, Table 2</t>
  </si>
  <si>
    <t>Additional Information Required?</t>
  </si>
  <si>
    <t>[1] Carryover includes unspent/uncommitted funds  that have not yet been allocated for or spent and carried over from the previous report period.  These can include administrative or incentive funds, or both.</t>
  </si>
  <si>
    <t xml:space="preserve">[2] Individual IOU's projected co-funding contributions to Energy Division's annual budget of $500,000 for activities related to implementation and oversight of the SOMAH Program. Use the formula from D.17-12-022, page 36, to determine each IOU's proportion of the total. Per D.17-12-022 OP 14, modified by D.19-03-15, Energy Division's EMV budget comes from the adminitrative budget and subject to those same rules. </t>
  </si>
  <si>
    <t xml:space="preserve">[3] For field "B" include only the Individual IOU's SOMAH funds approved and transferred in this report period, note the transfer date(s) and Decision citation(s) in the 'Response to Notes' table below (per Individual IOU). This is inclusive of all SOMAH funds to be transferred, including SOMAH Actual Set-Aside and any Prior Year True-Up Amounts. </t>
  </si>
  <si>
    <t>Yes</t>
  </si>
  <si>
    <r>
      <t>[3A]  Field "B1" each Individual IOU should include the total SOMAH budgeted amount (actual set-aside and true-up amount) to be set-aside for SOMAH during the report's calendar year (Jan - Dec) and is for informational purposes only. Each Individual IOU in the "Response to Notes" table, list 1) the ERRA/ECAC decision or application and 2) expected CPUC Decision date (if not yet approved). This is not added to the "Ending Balance" and is for information only. Each Individual IOU i</t>
    </r>
    <r>
      <rPr>
        <u/>
        <sz val="11"/>
        <rFont val="Arial"/>
        <family val="2"/>
      </rPr>
      <t>n the July Report</t>
    </r>
    <r>
      <rPr>
        <sz val="11"/>
        <rFont val="Arial"/>
        <family val="2"/>
      </rPr>
      <t xml:space="preserve"> submission, the "Forecasted Amounts" (Excel Column E) should capture the next year's SOMAH Budget request and provide the ERRA/ECAC application number in the 'Response to Notes' table below. If the Individual IOU's ERRA/ECAC Application has not been submitted by the July report submittal date, leave "Forecasted Amounts" (Excel Column E) empty.  </t>
    </r>
  </si>
  <si>
    <t>[4] Interest accrued in current reporting period of 6 months.</t>
  </si>
  <si>
    <t>[5] Lead Individual IOUs for joint contracts invoice the other IOUs for their portion of a contract. Only certain Lead Individual IOUs who are leading contract(s) will complete this line. Each Lead Individual IOU shall list in the 'Response to Notes' table all contract(s) with total budgeted dollar amount(s), start/end dates, and purpose(s). If Lead Individual IOU has a separate balancing account, then indicate that in 'Response To Notes' table, along with basic contract information (total budgeted dollar amount, start/end dates, and purpose) and do not enter a value in Excel Columns C or D in 'SOMAH Program' Table 1.</t>
  </si>
  <si>
    <t>[6] Compliance Filings Directed by SOMAH Decision(s), Creation of SOMAH Tariff, Ad-hoc Energy Division Data Requests Pertaining to SOMAH</t>
  </si>
  <si>
    <t>[7] Contract Management (Staffing, Legal Fees, Contract Processing/Support), Incentive Processing, SOMAH PA Data Requests, Working Group Meetings/Meetings with SOMAH PA, Internal Administration.</t>
  </si>
  <si>
    <t>[8] Operational Billing Activities, Billing System SOMAH Integration, Billing Operations / Ongoing Maintenance, Upfront IT build-out costs, Billing System Integration, System Automation of routine billing for SOMAH VNEM, Account set up (Initial and New Party), Manual routine billing, Exception Processing</t>
  </si>
  <si>
    <t>[9] Sum of any invoices paid to Energy Division or for EM&amp;V on behalf of Energy Division in the report period. Detail the amount/purpose in 'Response to Notes' table below.</t>
  </si>
  <si>
    <t>[10] Sum of any invoices paid to SOMAH PA for the purposes of incentive payments (including progress and final payments) and program administrative expenses.</t>
  </si>
  <si>
    <t>[11] Semi-Annual Ending Balance is the total of the Starting Balance of the 6-month Period including Carryover and other revenues minus all costs. It is expected to be the basis for the next report's Carryover.</t>
  </si>
  <si>
    <t xml:space="preserve">[12] If there are cash flows to the SOMAH Balancing Account not captured in this column, Individual IOUs will describe (with dollar amount, date transferred, and purpose) in the 'Response to Notes' table below. </t>
  </si>
  <si>
    <t>[13] Forecast amounts should be entered for the cells without color; the grayed out cells do not need to be filled in. If no forecast is provided, explain why in 'Resposne to Notes' table below.</t>
  </si>
  <si>
    <r>
      <t xml:space="preserve">Response to Notes, Table 3 </t>
    </r>
    <r>
      <rPr>
        <sz val="11"/>
        <rFont val="Arial"/>
        <family val="2"/>
      </rPr>
      <t>(IOUs will respond to Notes above which require specific information as part of the reporting)</t>
    </r>
  </si>
  <si>
    <t xml:space="preserve">[3] Response </t>
  </si>
  <si>
    <t>[3A] Response</t>
  </si>
  <si>
    <t>[5] Response</t>
  </si>
  <si>
    <t xml:space="preserve">[9] Response </t>
  </si>
  <si>
    <t>[12] Response</t>
  </si>
  <si>
    <t xml:space="preserve">[13] Response </t>
  </si>
  <si>
    <t>New Template Issued December 2021</t>
  </si>
  <si>
    <t>PG&amp;E</t>
  </si>
  <si>
    <t>PG&amp;E does not lead any co-funding agreements for the SOMAH program</t>
  </si>
  <si>
    <t>N/A</t>
  </si>
  <si>
    <t>Southern California Edison</t>
  </si>
  <si>
    <t>San Diego Gas &amp; Electric</t>
  </si>
  <si>
    <t>No</t>
  </si>
  <si>
    <t>PacifiCorp</t>
  </si>
  <si>
    <t> </t>
  </si>
  <si>
    <t xml:space="preserve"> $                                           -</t>
  </si>
  <si>
    <t>Liberty</t>
  </si>
  <si>
    <t>All 5 IOUs</t>
  </si>
  <si>
    <t>Through December 31, 2025</t>
  </si>
  <si>
    <t>SOMAH Program Table 3 - Total IOU SOMAH Program Administration Expenses to date</t>
  </si>
  <si>
    <t>SOMAH Program Table 3 - Total IOU SOMAH Program Administration Expenses to Date</t>
  </si>
  <si>
    <t>Cumulative totals for all 5 IOUs</t>
  </si>
  <si>
    <t xml:space="preserve">Utility </t>
  </si>
  <si>
    <t>Total SOMAH IOU Program Administration Expenses (to date)</t>
  </si>
  <si>
    <t>Pacific Gas and Electric Company [1]</t>
  </si>
  <si>
    <t>Southern California Edison [2]</t>
  </si>
  <si>
    <t>San Diego Gas &amp; Electric Company [3]</t>
  </si>
  <si>
    <t>PacifiCorp Company [4]</t>
  </si>
  <si>
    <t>Liberty Utilities Company [5]</t>
  </si>
  <si>
    <t>All IOU Administrative Costs TOTAL (Sum of [1]-[5])</t>
  </si>
  <si>
    <t>SOMAH Program Table 4 - Available EM&amp;V Funds</t>
  </si>
  <si>
    <t>Reporting Period</t>
  </si>
  <si>
    <t>Since Program Start in 2016 through Reporting Period</t>
  </si>
  <si>
    <t>Total Starting Sub-Balance of Funds Available to CPUC Energy Division for EM&amp;V [Table 1 A1]</t>
  </si>
  <si>
    <t>EM&amp;V Amount Transferred to or Expended on behalf of CPUC Energy Division (during Reporting Period) [Table 1 J]</t>
  </si>
  <si>
    <t>EM&amp;V Funds Received per IOU Co-funding Agreements or similar (during Reporting Period) [Table 1 D]</t>
  </si>
  <si>
    <t>Total Ending Sub-Balance of Funds Available to CPUC Energy Division for EM&amp;V (At Close of Reporting Period) [Table 1 M1]</t>
  </si>
  <si>
    <r>
      <t xml:space="preserve">Total EM&amp;V Amount </t>
    </r>
    <r>
      <rPr>
        <b/>
        <u/>
        <sz val="10"/>
        <rFont val="Arial"/>
        <family val="2"/>
      </rPr>
      <t>Expended</t>
    </r>
    <r>
      <rPr>
        <b/>
        <sz val="10"/>
        <rFont val="Arial"/>
        <family val="2"/>
      </rPr>
      <t xml:space="preserve"> (from 2016 through Reporting Period)</t>
    </r>
  </si>
  <si>
    <r>
      <t xml:space="preserve">Total EM&amp;V Amount </t>
    </r>
    <r>
      <rPr>
        <b/>
        <u/>
        <sz val="10"/>
        <rFont val="Arial"/>
        <family val="2"/>
      </rPr>
      <t>Collected</t>
    </r>
    <r>
      <rPr>
        <b/>
        <sz val="10"/>
        <rFont val="Arial"/>
        <family val="2"/>
      </rPr>
      <t xml:space="preserve"> per EMV Co-Funding Agreement (from 2016 trhough Reporting Period)</t>
    </r>
  </si>
  <si>
    <t>Total Ending Balance of Funds Available to CPUC Energy Division for EM&amp;V (Budget Table 7 Minus Expenses Table 4)</t>
  </si>
  <si>
    <t>All IOUs (Sum of [1]-[5])</t>
  </si>
  <si>
    <t xml:space="preserve">Note: San Deigo Gas &amp; Electric Company holds the EMV contracts. Their expended amounts may exceed their budgeted amounts since they must collect from the other IOUs per their co-funding agreements. </t>
  </si>
  <si>
    <t>SOMAH Program Table 5 - Cost Share Tracking for IOUs for EMV Evaluations</t>
  </si>
  <si>
    <t>Historical IOU Cost Share Per SOMAH Admin Co-Funding Agreement</t>
  </si>
  <si>
    <t>Original Agreement</t>
  </si>
  <si>
    <t>Amendment #1</t>
  </si>
  <si>
    <t>Amendment #2</t>
  </si>
  <si>
    <t>Amendment #3</t>
  </si>
  <si>
    <t>Amendment #4</t>
  </si>
  <si>
    <t>Amendment #5</t>
  </si>
  <si>
    <t>Note: These funding agreement divisions represent those used for the program administration contract. These should updated or adjusted as appropriate given how the EMV contract cost sharing is structured. Add columns to this table as needed.</t>
  </si>
  <si>
    <t>SOMAH Program Table 6 - SOMAH EM&amp;V Budget Collections by Year</t>
  </si>
  <si>
    <t>All 5 IOUs - Fixed - Do not adjust for reference only</t>
  </si>
  <si>
    <t>Year</t>
  </si>
  <si>
    <t>Sub-Balance of Funds Available to CPUC Energy Division for EM&amp;V Through June 30, 2026 (Before Expenses)</t>
  </si>
  <si>
    <t>2016 July - Dec</t>
  </si>
  <si>
    <t>2026 Jan - June</t>
  </si>
  <si>
    <t>Total</t>
  </si>
  <si>
    <t>SOMAH Program Table 7 - SOMAH EM&amp;V Budget Collections by Year AND by IOU</t>
  </si>
  <si>
    <t>All 5 IOUs - Table updated Annually</t>
  </si>
  <si>
    <t>Historical Budget by IOU</t>
  </si>
  <si>
    <t>Total by IOU</t>
  </si>
  <si>
    <t xml:space="preserve">Agreement </t>
  </si>
  <si>
    <t xml:space="preserve">Note: IOUs must updated Line 57 with the correct funding agreement to identify the divide of the budget and expenses. </t>
  </si>
  <si>
    <t>New Template Issued January 2024</t>
  </si>
  <si>
    <t xml:space="preserve">  $                                              -   </t>
  </si>
  <si>
    <t xml:space="preserve">   </t>
  </si>
  <si>
    <t xml:space="preserve"> $- </t>
  </si>
  <si>
    <t>PG&amp;E has received 3 invoices for EM&amp;V as of this report date.</t>
  </si>
  <si>
    <t>Through June 30, 2026</t>
  </si>
  <si>
    <t>January 1, 2026 - June 30, 2026</t>
  </si>
  <si>
    <t>[13] Forecast amounts should be entered for the cells without color; the grayed out cells do not need to be filled in. If no forecast is provided, explain why in 'Response to Notes' table below.</t>
  </si>
  <si>
    <t>Liberty's 2025 set-aside amount  is $24,696. Liberty's ECAC Application A.25-10-010 was filed October 21, 2025.</t>
  </si>
  <si>
    <t>Liberty's forecast set-aside for 2025 is $24,696. Liberty's 2026 ECAC will be filed after a decision is issued for 2025.</t>
  </si>
  <si>
    <t xml:space="preserve">Expenses related to IT and customer billing are dependent on participation in the Program. Liberty is has one participant in its service territory. At the time of this report, Liberty does anticipate incurring  expenses in this category for the forecasted reporting period. </t>
  </si>
  <si>
    <t>Per D.22-09-009 and D.23-12-044, a forecasted amount of $19,878,689.42 was directed to be set aside for the 1st half of 2026 along with the 2024 true-up of $4,682,558.00. During the reporting period, $5,256,786.71 was transferred to the SOMAHBA in January 2026 and $9,939,344.71 in April 2026. PG&amp;E expects to transfer $0 in July, 2026 and $0 in October 2026.</t>
  </si>
  <si>
    <t>D.25-12-027 approved the 2026 forecasted SOMAH set aside of $19.87M and the 2024 true-up of $4.68M. As of this report date, PG&amp;E has filed its 2026 ERRA forecast (Application A.26-05-007). In its spring ERRA filing, PG&amp;E did not proposed a set aside for SOMAH due to program funding expiring in June 2026.</t>
  </si>
  <si>
    <t>[8] Response: IT/Customer Billing:  IT/Billing charges decreased this reporting period due to SDG&amp;E’s transition of billing functions to a managed service provider, reflecting a change in cost allocation from individual activity billing to the managed services arrangement</t>
  </si>
  <si>
    <t>Column C - Carryover from prior report (cell D9)
Column D - Funding has not yet been approved for this reporting period.
Column E – This cell is now blank as there will be no additional funding of the program.</t>
  </si>
  <si>
    <t>Column C - Carryover from prior report (cell D9)                                                                                                                                                                                                                    Column D - Funding has not yet been approved for this reporting period. 
Column E – This cell is now blank as there will be no additional funding of the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</si>
</sst>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409]* #,##0.00_);_([$$-409]* \(#,##0.00\);_([$$-409]* &quot;-&quot;??_);_(@_)"/>
    <numFmt numFmtId="166" formatCode="_(* #,##0_);_(* \(#,##0\);_(* &quot;-&quot;??_);_(@_)"/>
    <numFmt numFmtId="167" formatCode="_([$$-409]* #,##0_);_([$$-409]* \(#,##0\);_([$$-409]* &quot;-&quot;??_);_(@_)"/>
    <numFmt numFmtId="168" formatCode="_(&quot;$&quot;* #,##0.00_);_(&quot;$&quot;* \(#,##0.00\);_(&quot;$&quot;* &quot;-&quot;_);_(@_)"/>
    <numFmt numFmtId="169" formatCode="0.000%"/>
    <numFmt numFmtId="170" formatCode="_(* #,##0.000000_);_(* \(#,##0.000000\);_(* &quot;-&quot;??_);_(@_)"/>
  </numFmts>
  <fonts count="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sz val="9"/>
      <name val="Arial"/>
      <family val="2"/>
    </font>
    <font>
      <b/>
      <sz val="12"/>
      <color rgb="FFFF0000"/>
      <name val="Arial"/>
      <family val="2"/>
    </font>
    <font>
      <sz val="10"/>
      <color rgb="FFFF0000"/>
      <name val="Arial"/>
      <family val="2"/>
    </font>
    <font>
      <sz val="10"/>
      <color theme="9" tint="-0.249977111117893"/>
      <name val="Arial"/>
      <family val="2"/>
    </font>
    <font>
      <sz val="12"/>
      <name val="Arial"/>
      <family val="2"/>
    </font>
    <font>
      <b/>
      <sz val="14"/>
      <name val="Arial"/>
      <family val="2"/>
    </font>
    <font>
      <b/>
      <sz val="14"/>
      <color rgb="FFFF0000"/>
      <name val="Arial"/>
      <family val="2"/>
    </font>
    <font>
      <sz val="14"/>
      <color rgb="FFFF0000"/>
      <name val="Arial"/>
      <family val="2"/>
    </font>
    <font>
      <b/>
      <sz val="11"/>
      <name val="Arial"/>
      <family val="2"/>
    </font>
    <font>
      <sz val="11"/>
      <name val="Arial"/>
      <family val="2"/>
    </font>
    <font>
      <b/>
      <sz val="11"/>
      <color rgb="FF000000"/>
      <name val="Arial"/>
      <family val="2"/>
    </font>
    <font>
      <sz val="11"/>
      <color theme="1"/>
      <name val="Arial"/>
      <family val="2"/>
    </font>
    <font>
      <sz val="11"/>
      <color rgb="FF548235"/>
      <name val="Arial"/>
      <family val="2"/>
    </font>
    <font>
      <b/>
      <sz val="11"/>
      <color theme="1"/>
      <name val="Arial"/>
      <family val="2"/>
    </font>
    <font>
      <sz val="11"/>
      <color theme="9" tint="-0.249977111117893"/>
      <name val="Arial"/>
      <family val="2"/>
    </font>
    <font>
      <u/>
      <sz val="11"/>
      <name val="Arial"/>
      <family val="2"/>
    </font>
    <font>
      <i/>
      <sz val="10"/>
      <name val="Arial"/>
      <family val="2"/>
    </font>
    <font>
      <b/>
      <u/>
      <sz val="10"/>
      <name val="Arial"/>
      <family val="2"/>
    </font>
    <font>
      <sz val="10"/>
      <color theme="8" tint="-0.249977111117893"/>
      <name val="Arial"/>
      <family val="2"/>
    </font>
    <font>
      <sz val="11"/>
      <color rgb="FF000000"/>
      <name val="Arial"/>
      <family val="2"/>
    </font>
    <font>
      <sz val="10"/>
      <name val="Arial"/>
      <family val="2"/>
    </font>
    <font>
      <sz val="10"/>
      <color theme="1"/>
      <name val="Arial"/>
      <family val="2"/>
    </font>
    <font>
      <sz val="11"/>
      <color rgb="FF0070C0"/>
      <name val="Arial"/>
      <family val="2"/>
    </font>
    <font>
      <sz val="10"/>
      <color rgb="FF0070C0"/>
      <name val="Arial"/>
      <family val="2"/>
    </font>
    <font>
      <sz val="12"/>
      <color rgb="FF0070C0"/>
      <name val="Arial"/>
      <family val="2"/>
    </font>
    <font>
      <b/>
      <sz val="9"/>
      <color indexed="81"/>
      <name val="Tahoma"/>
      <family val="2"/>
    </font>
    <font>
      <sz val="9"/>
      <color indexed="81"/>
      <name val="Tahoma"/>
      <family val="2"/>
    </font>
    <font>
      <sz val="11"/>
      <color rgb="FF242424"/>
      <name val="Arial"/>
      <family val="2"/>
    </font>
    <font>
      <b/>
      <sz val="10"/>
      <color rgb="FF000000"/>
      <name val="Arial"/>
      <family val="2"/>
    </font>
    <font>
      <sz val="10"/>
      <color rgb="FF000000"/>
      <name val="Arial"/>
      <family val="2"/>
    </font>
    <font>
      <sz val="11"/>
      <color rgb="FF242424"/>
      <name val="Aptos Narrow"/>
      <family val="2"/>
    </font>
    <font>
      <b/>
      <sz val="12"/>
      <color rgb="FF000000"/>
      <name val="Arial"/>
      <family val="2"/>
    </font>
    <font>
      <sz val="12"/>
      <color theme="1"/>
      <name val="Arial"/>
      <family val="2"/>
    </font>
    <font>
      <sz val="8"/>
      <name val="Arial"/>
    </font>
    <font>
      <sz val="10"/>
      <name val="Arial"/>
    </font>
    <font>
      <sz val="9"/>
      <color indexed="81"/>
      <name val="Tahoma"/>
      <charset val="1"/>
    </font>
  </fonts>
  <fills count="19">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rgb="FFBFBFBF"/>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rgb="FFFFFF00"/>
        <bgColor indexed="64"/>
      </patternFill>
    </fill>
    <fill>
      <patternFill patternType="solid">
        <fgColor rgb="FFBFBFBF"/>
        <bgColor rgb="FF000000"/>
      </patternFill>
    </fill>
    <fill>
      <patternFill patternType="solid">
        <fgColor rgb="FFC0C0C0"/>
        <bgColor rgb="FF000000"/>
      </patternFill>
    </fill>
    <fill>
      <patternFill patternType="solid">
        <fgColor rgb="FFD9E1F2"/>
        <bgColor rgb="FF000000"/>
      </patternFill>
    </fill>
    <fill>
      <patternFill patternType="solid">
        <fgColor rgb="FFFFFFFF"/>
        <bgColor rgb="FF000000"/>
      </patternFill>
    </fill>
    <fill>
      <patternFill patternType="solid">
        <fgColor rgb="FFC0C0C0"/>
        <bgColor indexed="64"/>
      </patternFill>
    </fill>
  </fills>
  <borders count="87">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double">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medium">
        <color indexed="64"/>
      </right>
      <top style="medium">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medium">
        <color rgb="FF000000"/>
      </bottom>
      <diagonal/>
    </border>
    <border>
      <left style="thin">
        <color indexed="64"/>
      </left>
      <right style="thin">
        <color rgb="FF000000"/>
      </right>
      <top/>
      <bottom style="medium">
        <color rgb="FF000000"/>
      </bottom>
      <diagonal/>
    </border>
    <border>
      <left style="thin">
        <color indexed="64"/>
      </left>
      <right style="thin">
        <color indexed="64"/>
      </right>
      <top/>
      <bottom style="medium">
        <color rgb="FF000000"/>
      </bottom>
      <diagonal/>
    </border>
    <border>
      <left/>
      <right style="thin">
        <color indexed="64"/>
      </right>
      <top/>
      <bottom style="medium">
        <color indexed="64"/>
      </bottom>
      <diagonal/>
    </border>
    <border>
      <left/>
      <right style="thin">
        <color indexed="64"/>
      </right>
      <top/>
      <bottom/>
      <diagonal/>
    </border>
    <border>
      <left/>
      <right style="medium">
        <color rgb="FF000000"/>
      </right>
      <top/>
      <bottom style="medium">
        <color rgb="FF000000"/>
      </bottom>
      <diagonal/>
    </border>
    <border>
      <left style="thin">
        <color indexed="64"/>
      </left>
      <right/>
      <top/>
      <bottom style="medium">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s>
  <cellStyleXfs count="35">
    <xf numFmtId="0" fontId="0"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9" fillId="0" borderId="0"/>
    <xf numFmtId="43" fontId="6" fillId="0" borderId="0" applyFont="0" applyFill="0" applyBorder="0" applyAlignment="0" applyProtection="0"/>
    <xf numFmtId="44" fontId="29" fillId="0" borderId="0" applyFont="0" applyFill="0" applyBorder="0" applyAlignment="0" applyProtection="0"/>
    <xf numFmtId="0" fontId="6"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90">
    <xf numFmtId="0" fontId="0" fillId="0" borderId="0" xfId="0"/>
    <xf numFmtId="0" fontId="8" fillId="2" borderId="2" xfId="1" applyFont="1" applyFill="1" applyBorder="1"/>
    <xf numFmtId="0" fontId="6" fillId="0" borderId="3" xfId="1" applyBorder="1"/>
    <xf numFmtId="0" fontId="8" fillId="2" borderId="3" xfId="1" applyFont="1" applyFill="1" applyBorder="1"/>
    <xf numFmtId="0" fontId="6" fillId="0" borderId="6" xfId="1" applyBorder="1"/>
    <xf numFmtId="0" fontId="8" fillId="2" borderId="2" xfId="1" applyFont="1" applyFill="1" applyBorder="1" applyAlignment="1">
      <alignment horizontal="center" wrapText="1"/>
    </xf>
    <xf numFmtId="0" fontId="11" fillId="0" borderId="0" xfId="2" applyFont="1"/>
    <xf numFmtId="0" fontId="6" fillId="0" borderId="4" xfId="1" applyBorder="1"/>
    <xf numFmtId="0" fontId="0" fillId="0" borderId="0" xfId="0" applyAlignment="1">
      <alignment vertical="center"/>
    </xf>
    <xf numFmtId="0" fontId="13" fillId="0" borderId="0" xfId="0" applyFont="1"/>
    <xf numFmtId="0" fontId="17" fillId="2" borderId="27" xfId="1" applyFont="1" applyFill="1" applyBorder="1" applyAlignment="1">
      <alignment vertical="center"/>
    </xf>
    <xf numFmtId="0" fontId="17" fillId="2" borderId="27" xfId="1" applyFont="1" applyFill="1" applyBorder="1" applyAlignment="1">
      <alignment horizontal="center" vertical="center" wrapText="1"/>
    </xf>
    <xf numFmtId="0" fontId="18" fillId="0" borderId="0" xfId="0" applyFont="1"/>
    <xf numFmtId="0" fontId="17" fillId="2" borderId="23" xfId="1" applyFont="1" applyFill="1" applyBorder="1" applyAlignment="1">
      <alignment vertical="center"/>
    </xf>
    <xf numFmtId="0" fontId="17" fillId="2" borderId="23" xfId="1" applyFont="1" applyFill="1" applyBorder="1"/>
    <xf numFmtId="0" fontId="18" fillId="2" borderId="23" xfId="1" applyFont="1" applyFill="1" applyBorder="1"/>
    <xf numFmtId="0" fontId="18" fillId="0" borderId="20" xfId="1" applyFont="1" applyBorder="1" applyAlignment="1">
      <alignment vertical="center"/>
    </xf>
    <xf numFmtId="0" fontId="18" fillId="0" borderId="20" xfId="1" applyFont="1" applyBorder="1"/>
    <xf numFmtId="164" fontId="18" fillId="0" borderId="20" xfId="3" applyNumberFormat="1" applyFont="1" applyFill="1" applyBorder="1"/>
    <xf numFmtId="0" fontId="17" fillId="2" borderId="20" xfId="1" applyFont="1" applyFill="1" applyBorder="1"/>
    <xf numFmtId="0" fontId="18" fillId="0" borderId="19" xfId="1" applyFont="1" applyBorder="1" applyAlignment="1">
      <alignment horizontal="left" vertical="center" wrapText="1" indent="1"/>
    </xf>
    <xf numFmtId="0" fontId="18" fillId="0" borderId="19" xfId="1" applyFont="1" applyBorder="1"/>
    <xf numFmtId="164" fontId="18" fillId="0" borderId="19" xfId="3" applyNumberFormat="1" applyFont="1" applyFill="1" applyBorder="1"/>
    <xf numFmtId="0" fontId="17" fillId="2" borderId="19" xfId="1" applyFont="1" applyFill="1" applyBorder="1"/>
    <xf numFmtId="0" fontId="19" fillId="4" borderId="23" xfId="0" applyFont="1" applyFill="1" applyBorder="1" applyAlignment="1">
      <alignment vertical="center"/>
    </xf>
    <xf numFmtId="0" fontId="18" fillId="4" borderId="23" xfId="1" applyFont="1" applyFill="1" applyBorder="1"/>
    <xf numFmtId="164" fontId="18" fillId="4" borderId="23" xfId="3" applyNumberFormat="1" applyFont="1" applyFill="1" applyBorder="1"/>
    <xf numFmtId="0" fontId="18" fillId="0" borderId="22" xfId="1" applyFont="1" applyBorder="1" applyAlignment="1">
      <alignment vertical="center"/>
    </xf>
    <xf numFmtId="0" fontId="18" fillId="0" borderId="22" xfId="1" applyFont="1" applyBorder="1"/>
    <xf numFmtId="164" fontId="18" fillId="0" borderId="22" xfId="3" applyNumberFormat="1" applyFont="1" applyFill="1" applyBorder="1"/>
    <xf numFmtId="0" fontId="18" fillId="0" borderId="19" xfId="1" applyFont="1" applyBorder="1" applyAlignment="1">
      <alignment vertical="center"/>
    </xf>
    <xf numFmtId="0" fontId="18" fillId="0" borderId="23" xfId="1" applyFont="1" applyBorder="1" applyAlignment="1">
      <alignment vertical="center"/>
    </xf>
    <xf numFmtId="0" fontId="18" fillId="0" borderId="23" xfId="1" applyFont="1" applyBorder="1"/>
    <xf numFmtId="164" fontId="18" fillId="0" borderId="23" xfId="3" applyNumberFormat="1" applyFont="1" applyFill="1" applyBorder="1"/>
    <xf numFmtId="0" fontId="17" fillId="0" borderId="20" xfId="0" applyFont="1" applyBorder="1" applyAlignment="1">
      <alignment vertical="center"/>
    </xf>
    <xf numFmtId="165" fontId="18" fillId="0" borderId="20" xfId="1" applyNumberFormat="1" applyFont="1" applyBorder="1"/>
    <xf numFmtId="165" fontId="18" fillId="0" borderId="20" xfId="3" applyNumberFormat="1" applyFont="1" applyFill="1" applyBorder="1"/>
    <xf numFmtId="165" fontId="18" fillId="0" borderId="19" xfId="1" applyNumberFormat="1" applyFont="1" applyBorder="1"/>
    <xf numFmtId="165" fontId="18" fillId="0" borderId="19" xfId="3" applyNumberFormat="1" applyFont="1" applyFill="1" applyBorder="1"/>
    <xf numFmtId="165" fontId="18" fillId="0" borderId="23" xfId="1" applyNumberFormat="1" applyFont="1" applyBorder="1"/>
    <xf numFmtId="165" fontId="18" fillId="0" borderId="23" xfId="3" applyNumberFormat="1" applyFont="1" applyFill="1" applyBorder="1"/>
    <xf numFmtId="0" fontId="17" fillId="0" borderId="20" xfId="1" applyFont="1" applyBorder="1" applyAlignment="1">
      <alignment vertical="center"/>
    </xf>
    <xf numFmtId="165" fontId="17" fillId="0" borderId="20" xfId="1" applyNumberFormat="1" applyFont="1" applyBorder="1"/>
    <xf numFmtId="0" fontId="20" fillId="0" borderId="20" xfId="2" applyFont="1" applyBorder="1" applyAlignment="1">
      <alignment vertical="center" wrapText="1"/>
    </xf>
    <xf numFmtId="165" fontId="18" fillId="6" borderId="20" xfId="1" applyNumberFormat="1" applyFont="1" applyFill="1" applyBorder="1"/>
    <xf numFmtId="0" fontId="17" fillId="4" borderId="23" xfId="2" applyFont="1" applyFill="1" applyBorder="1" applyAlignment="1">
      <alignment vertical="center"/>
    </xf>
    <xf numFmtId="0" fontId="18" fillId="5" borderId="20" xfId="1" applyFont="1" applyFill="1" applyBorder="1"/>
    <xf numFmtId="0" fontId="18" fillId="6" borderId="20" xfId="1" applyFont="1" applyFill="1" applyBorder="1"/>
    <xf numFmtId="0" fontId="20" fillId="0" borderId="24" xfId="2" applyFont="1" applyBorder="1" applyAlignment="1">
      <alignment vertical="center" wrapText="1"/>
    </xf>
    <xf numFmtId="0" fontId="18" fillId="5" borderId="24" xfId="1" applyFont="1" applyFill="1" applyBorder="1"/>
    <xf numFmtId="0" fontId="18" fillId="6" borderId="24" xfId="1" applyFont="1" applyFill="1" applyBorder="1"/>
    <xf numFmtId="0" fontId="17" fillId="2" borderId="23" xfId="1" applyFont="1" applyFill="1" applyBorder="1" applyAlignment="1">
      <alignment horizontal="center" wrapText="1"/>
    </xf>
    <xf numFmtId="0" fontId="20" fillId="0" borderId="20" xfId="1" applyFont="1" applyBorder="1" applyAlignment="1">
      <alignment vertical="center" wrapText="1"/>
    </xf>
    <xf numFmtId="165" fontId="17" fillId="4" borderId="20" xfId="1" applyNumberFormat="1" applyFont="1" applyFill="1" applyBorder="1" applyAlignment="1">
      <alignment wrapText="1"/>
    </xf>
    <xf numFmtId="0" fontId="20" fillId="0" borderId="23" xfId="1" applyFont="1" applyBorder="1" applyAlignment="1">
      <alignment horizontal="left" vertical="center" wrapText="1" indent="1"/>
    </xf>
    <xf numFmtId="165" fontId="17" fillId="4" borderId="23" xfId="1" applyNumberFormat="1" applyFont="1" applyFill="1" applyBorder="1" applyAlignment="1">
      <alignment wrapText="1"/>
    </xf>
    <xf numFmtId="0" fontId="21" fillId="0" borderId="0" xfId="1" applyFont="1" applyAlignment="1">
      <alignment horizontal="left" vertical="center" wrapText="1" indent="1"/>
    </xf>
    <xf numFmtId="165" fontId="17" fillId="3" borderId="0" xfId="1" applyNumberFormat="1" applyFont="1" applyFill="1" applyAlignment="1">
      <alignment horizontal="center" wrapText="1"/>
    </xf>
    <xf numFmtId="165" fontId="17" fillId="0" borderId="0" xfId="1" applyNumberFormat="1" applyFont="1" applyAlignment="1">
      <alignment wrapText="1"/>
    </xf>
    <xf numFmtId="0" fontId="22" fillId="7" borderId="31" xfId="0" applyFont="1" applyFill="1" applyBorder="1" applyAlignment="1">
      <alignment wrapText="1"/>
    </xf>
    <xf numFmtId="0" fontId="23" fillId="0" borderId="20" xfId="0" applyFont="1" applyBorder="1"/>
    <xf numFmtId="0" fontId="23" fillId="0" borderId="19" xfId="0" applyFont="1" applyBorder="1"/>
    <xf numFmtId="0" fontId="20" fillId="0" borderId="19" xfId="0" applyFont="1" applyBorder="1"/>
    <xf numFmtId="0" fontId="18" fillId="0" borderId="0" xfId="0" applyFont="1" applyAlignment="1">
      <alignment vertical="center"/>
    </xf>
    <xf numFmtId="0" fontId="17" fillId="5" borderId="20" xfId="1" applyFont="1" applyFill="1" applyBorder="1"/>
    <xf numFmtId="0" fontId="12" fillId="0" borderId="0" xfId="2" applyFont="1" applyAlignment="1">
      <alignment vertical="center" wrapText="1"/>
    </xf>
    <xf numFmtId="0" fontId="18" fillId="0" borderId="20" xfId="1" applyFont="1" applyBorder="1" applyAlignment="1">
      <alignment horizontal="left" vertical="center" wrapText="1" indent="1"/>
    </xf>
    <xf numFmtId="0" fontId="18" fillId="0" borderId="20" xfId="1" applyFont="1" applyBorder="1" applyAlignment="1">
      <alignment vertical="center" wrapText="1"/>
    </xf>
    <xf numFmtId="0" fontId="18" fillId="0" borderId="19" xfId="1" applyFont="1" applyBorder="1" applyAlignment="1">
      <alignment horizontal="left" vertical="center" wrapText="1"/>
    </xf>
    <xf numFmtId="0" fontId="19" fillId="4" borderId="23" xfId="0" applyFont="1" applyFill="1" applyBorder="1" applyAlignment="1">
      <alignment vertical="center" wrapText="1"/>
    </xf>
    <xf numFmtId="0" fontId="18" fillId="0" borderId="22" xfId="1" applyFont="1" applyBorder="1" applyAlignment="1">
      <alignment vertical="center" wrapText="1"/>
    </xf>
    <xf numFmtId="0" fontId="18" fillId="0" borderId="20" xfId="1" applyFont="1" applyBorder="1" applyAlignment="1">
      <alignment horizontal="left" vertical="center" wrapText="1"/>
    </xf>
    <xf numFmtId="0" fontId="18" fillId="0" borderId="19" xfId="1" applyFont="1" applyBorder="1" applyAlignment="1">
      <alignment vertical="center" wrapText="1"/>
    </xf>
    <xf numFmtId="0" fontId="18" fillId="0" borderId="23" xfId="1" applyFont="1" applyBorder="1" applyAlignment="1">
      <alignment vertical="center" wrapText="1"/>
    </xf>
    <xf numFmtId="0" fontId="17" fillId="0" borderId="20" xfId="0" applyFont="1" applyBorder="1" applyAlignment="1">
      <alignment vertical="center" wrapText="1"/>
    </xf>
    <xf numFmtId="0" fontId="17" fillId="2" borderId="23" xfId="1" applyFont="1" applyFill="1" applyBorder="1" applyAlignment="1">
      <alignment vertical="center" wrapText="1"/>
    </xf>
    <xf numFmtId="0" fontId="17" fillId="0" borderId="20" xfId="1" applyFont="1" applyBorder="1" applyAlignment="1">
      <alignment vertical="center" wrapText="1"/>
    </xf>
    <xf numFmtId="0" fontId="17" fillId="4" borderId="23" xfId="2" applyFont="1" applyFill="1" applyBorder="1" applyAlignment="1">
      <alignment vertical="center" wrapText="1"/>
    </xf>
    <xf numFmtId="0" fontId="20" fillId="0" borderId="23" xfId="1" applyFont="1" applyBorder="1" applyAlignment="1">
      <alignment horizontal="left" vertical="center" wrapText="1"/>
    </xf>
    <xf numFmtId="0" fontId="25" fillId="0" borderId="0" xfId="0" applyFont="1" applyAlignment="1">
      <alignment vertical="center"/>
    </xf>
    <xf numFmtId="166" fontId="6" fillId="0" borderId="3" xfId="1" applyNumberFormat="1" applyBorder="1"/>
    <xf numFmtId="0" fontId="6" fillId="0" borderId="40" xfId="1" applyBorder="1"/>
    <xf numFmtId="0" fontId="6" fillId="0" borderId="17" xfId="1" applyBorder="1"/>
    <xf numFmtId="0" fontId="8" fillId="2" borderId="17" xfId="1" applyFont="1" applyFill="1" applyBorder="1"/>
    <xf numFmtId="0" fontId="6" fillId="0" borderId="15" xfId="1" applyBorder="1" applyAlignment="1">
      <alignment wrapText="1"/>
    </xf>
    <xf numFmtId="0" fontId="8" fillId="2" borderId="26" xfId="1" applyFont="1" applyFill="1" applyBorder="1"/>
    <xf numFmtId="0" fontId="6" fillId="0" borderId="40" xfId="1" applyBorder="1" applyAlignment="1">
      <alignment horizontal="right"/>
    </xf>
    <xf numFmtId="0" fontId="6" fillId="0" borderId="17" xfId="1" applyBorder="1" applyAlignment="1">
      <alignment horizontal="right"/>
    </xf>
    <xf numFmtId="0" fontId="6" fillId="0" borderId="15" xfId="1" applyBorder="1" applyAlignment="1">
      <alignment horizontal="right" wrapText="1"/>
    </xf>
    <xf numFmtId="0" fontId="10" fillId="0" borderId="0" xfId="2" applyFont="1" applyAlignment="1">
      <alignment horizontal="center"/>
    </xf>
    <xf numFmtId="0" fontId="7" fillId="0" borderId="38" xfId="1" applyFont="1" applyBorder="1" applyAlignment="1">
      <alignment horizontal="center"/>
    </xf>
    <xf numFmtId="0" fontId="7" fillId="0" borderId="39" xfId="1" applyFont="1" applyBorder="1" applyAlignment="1">
      <alignment horizontal="center"/>
    </xf>
    <xf numFmtId="0" fontId="8" fillId="2" borderId="38" xfId="1" applyFont="1" applyFill="1" applyBorder="1" applyAlignment="1">
      <alignment wrapText="1"/>
    </xf>
    <xf numFmtId="0" fontId="8" fillId="2" borderId="5" xfId="1" applyFont="1" applyFill="1" applyBorder="1" applyAlignment="1">
      <alignment horizontal="center" wrapText="1"/>
    </xf>
    <xf numFmtId="0" fontId="7" fillId="0" borderId="45" xfId="1" applyFont="1" applyBorder="1" applyAlignment="1">
      <alignment horizontal="center"/>
    </xf>
    <xf numFmtId="0" fontId="8" fillId="2" borderId="38" xfId="1" applyFont="1" applyFill="1" applyBorder="1" applyAlignment="1">
      <alignment horizontal="center" wrapText="1"/>
    </xf>
    <xf numFmtId="0" fontId="10" fillId="0" borderId="39" xfId="2" applyFont="1" applyBorder="1" applyAlignment="1">
      <alignment horizontal="center"/>
    </xf>
    <xf numFmtId="166" fontId="6" fillId="9" borderId="3" xfId="1" applyNumberFormat="1" applyFill="1" applyBorder="1"/>
    <xf numFmtId="0" fontId="6" fillId="0" borderId="0" xfId="1" applyAlignment="1">
      <alignment horizontal="right" wrapText="1"/>
    </xf>
    <xf numFmtId="166" fontId="6" fillId="0" borderId="0" xfId="1" applyNumberFormat="1" applyAlignment="1">
      <alignment horizontal="center" wrapText="1"/>
    </xf>
    <xf numFmtId="0" fontId="0" fillId="0" borderId="0" xfId="0" applyAlignment="1">
      <alignment wrapText="1"/>
    </xf>
    <xf numFmtId="0" fontId="0" fillId="6" borderId="19" xfId="0" applyFill="1" applyBorder="1"/>
    <xf numFmtId="0" fontId="6" fillId="0" borderId="19" xfId="1" applyBorder="1"/>
    <xf numFmtId="43" fontId="0" fillId="0" borderId="19" xfId="0" applyNumberFormat="1" applyBorder="1"/>
    <xf numFmtId="0" fontId="0" fillId="0" borderId="19" xfId="0" applyBorder="1"/>
    <xf numFmtId="0" fontId="8" fillId="2" borderId="19" xfId="1" applyFont="1" applyFill="1" applyBorder="1"/>
    <xf numFmtId="0" fontId="6" fillId="0" borderId="19" xfId="1" applyBorder="1" applyAlignment="1">
      <alignment wrapText="1"/>
    </xf>
    <xf numFmtId="0" fontId="6" fillId="0" borderId="20" xfId="1" applyBorder="1"/>
    <xf numFmtId="43" fontId="0" fillId="0" borderId="20" xfId="0" applyNumberFormat="1" applyBorder="1"/>
    <xf numFmtId="0" fontId="0" fillId="0" borderId="20" xfId="0" applyBorder="1"/>
    <xf numFmtId="0" fontId="8" fillId="6" borderId="46" xfId="0" applyFont="1" applyFill="1" applyBorder="1" applyAlignment="1">
      <alignment wrapText="1"/>
    </xf>
    <xf numFmtId="0" fontId="8" fillId="6" borderId="22" xfId="1" applyFont="1" applyFill="1" applyBorder="1" applyAlignment="1">
      <alignment horizontal="center" wrapText="1"/>
    </xf>
    <xf numFmtId="0" fontId="0" fillId="6" borderId="23" xfId="0" applyFill="1" applyBorder="1"/>
    <xf numFmtId="166" fontId="6" fillId="0" borderId="17" xfId="1" applyNumberFormat="1" applyBorder="1"/>
    <xf numFmtId="166" fontId="6" fillId="8" borderId="41" xfId="1" applyNumberFormat="1" applyFill="1" applyBorder="1"/>
    <xf numFmtId="0" fontId="8" fillId="2" borderId="41" xfId="1" applyFont="1" applyFill="1" applyBorder="1"/>
    <xf numFmtId="166" fontId="6" fillId="8" borderId="29" xfId="1" applyNumberFormat="1" applyFill="1" applyBorder="1"/>
    <xf numFmtId="0" fontId="0" fillId="6" borderId="20" xfId="0" applyFill="1" applyBorder="1"/>
    <xf numFmtId="0" fontId="8" fillId="6" borderId="47" xfId="0" applyFont="1" applyFill="1" applyBorder="1" applyAlignment="1">
      <alignment wrapText="1"/>
    </xf>
    <xf numFmtId="0" fontId="8" fillId="6" borderId="49" xfId="0" applyFont="1" applyFill="1" applyBorder="1"/>
    <xf numFmtId="0" fontId="8" fillId="2" borderId="38" xfId="1" applyFont="1" applyFill="1" applyBorder="1"/>
    <xf numFmtId="0" fontId="8" fillId="2" borderId="5" xfId="1" applyFont="1" applyFill="1" applyBorder="1" applyAlignment="1">
      <alignment horizontal="center" vertical="center" wrapText="1"/>
    </xf>
    <xf numFmtId="0" fontId="6" fillId="6" borderId="48" xfId="0" applyFont="1" applyFill="1" applyBorder="1"/>
    <xf numFmtId="165" fontId="17" fillId="10" borderId="20" xfId="1" applyNumberFormat="1" applyFont="1" applyFill="1" applyBorder="1" applyAlignment="1">
      <alignment horizontal="center" wrapText="1"/>
    </xf>
    <xf numFmtId="165" fontId="17" fillId="10" borderId="23" xfId="1" applyNumberFormat="1" applyFont="1" applyFill="1" applyBorder="1" applyAlignment="1">
      <alignment horizontal="center" wrapText="1"/>
    </xf>
    <xf numFmtId="0" fontId="0" fillId="0" borderId="23" xfId="0" applyBorder="1"/>
    <xf numFmtId="0" fontId="0" fillId="6" borderId="21" xfId="0" applyFill="1" applyBorder="1"/>
    <xf numFmtId="0" fontId="8" fillId="6" borderId="19" xfId="1" applyFont="1" applyFill="1" applyBorder="1"/>
    <xf numFmtId="0" fontId="7" fillId="0" borderId="0" xfId="1" applyFont="1" applyAlignment="1">
      <alignment horizontal="center"/>
    </xf>
    <xf numFmtId="0" fontId="6" fillId="0" borderId="0" xfId="1"/>
    <xf numFmtId="166" fontId="6" fillId="6" borderId="26" xfId="1" applyNumberFormat="1" applyFill="1" applyBorder="1"/>
    <xf numFmtId="0" fontId="7" fillId="0" borderId="43" xfId="1" applyFont="1" applyBorder="1" applyAlignment="1">
      <alignment horizontal="center"/>
    </xf>
    <xf numFmtId="0" fontId="8" fillId="2" borderId="38" xfId="1" applyFont="1" applyFill="1" applyBorder="1" applyAlignment="1">
      <alignment horizontal="center" vertical="center" wrapText="1"/>
    </xf>
    <xf numFmtId="0" fontId="10" fillId="0" borderId="36" xfId="2" applyFont="1" applyBorder="1" applyAlignment="1">
      <alignment horizontal="center"/>
    </xf>
    <xf numFmtId="0" fontId="8" fillId="11" borderId="5" xfId="1" applyFont="1" applyFill="1" applyBorder="1" applyAlignment="1">
      <alignment horizontal="center" wrapText="1"/>
    </xf>
    <xf numFmtId="0" fontId="7" fillId="11" borderId="50" xfId="1" applyFont="1" applyFill="1" applyBorder="1" applyAlignment="1">
      <alignment horizontal="center"/>
    </xf>
    <xf numFmtId="0" fontId="8" fillId="12" borderId="3" xfId="1" applyFont="1" applyFill="1" applyBorder="1"/>
    <xf numFmtId="0" fontId="6" fillId="13" borderId="24" xfId="1" applyFill="1" applyBorder="1"/>
    <xf numFmtId="0" fontId="0" fillId="13" borderId="0" xfId="0" applyFill="1"/>
    <xf numFmtId="0" fontId="6" fillId="0" borderId="10" xfId="1" applyBorder="1"/>
    <xf numFmtId="166" fontId="30" fillId="6" borderId="26" xfId="1" applyNumberFormat="1" applyFont="1" applyFill="1" applyBorder="1"/>
    <xf numFmtId="166" fontId="30" fillId="0" borderId="3" xfId="1" applyNumberFormat="1" applyFont="1" applyBorder="1"/>
    <xf numFmtId="42" fontId="18" fillId="0" borderId="20" xfId="1" applyNumberFormat="1" applyFont="1" applyBorder="1"/>
    <xf numFmtId="42" fontId="17" fillId="0" borderId="20" xfId="1" applyNumberFormat="1" applyFont="1" applyBorder="1"/>
    <xf numFmtId="42" fontId="17" fillId="10" borderId="20" xfId="1" applyNumberFormat="1" applyFont="1" applyFill="1" applyBorder="1" applyAlignment="1">
      <alignment horizontal="center" wrapText="1"/>
    </xf>
    <xf numFmtId="167" fontId="17" fillId="10" borderId="20" xfId="1" applyNumberFormat="1" applyFont="1" applyFill="1" applyBorder="1" applyAlignment="1">
      <alignment horizontal="center" wrapText="1"/>
    </xf>
    <xf numFmtId="166" fontId="27" fillId="0" borderId="26" xfId="1" applyNumberFormat="1" applyFont="1" applyBorder="1"/>
    <xf numFmtId="164" fontId="18" fillId="0" borderId="0" xfId="0" applyNumberFormat="1" applyFont="1"/>
    <xf numFmtId="164" fontId="6" fillId="0" borderId="3" xfId="1" applyNumberFormat="1" applyBorder="1"/>
    <xf numFmtId="167" fontId="6" fillId="0" borderId="3" xfId="1" applyNumberFormat="1" applyBorder="1"/>
    <xf numFmtId="44" fontId="18" fillId="0" borderId="20" xfId="3" applyFont="1" applyFill="1" applyBorder="1"/>
    <xf numFmtId="44" fontId="17" fillId="0" borderId="20" xfId="3" applyFont="1" applyBorder="1"/>
    <xf numFmtId="44" fontId="18" fillId="0" borderId="20" xfId="3" applyFont="1" applyBorder="1"/>
    <xf numFmtId="44" fontId="18" fillId="0" borderId="19" xfId="3" applyFont="1" applyFill="1" applyBorder="1"/>
    <xf numFmtId="44" fontId="17" fillId="0" borderId="20" xfId="1" applyNumberFormat="1" applyFont="1" applyBorder="1"/>
    <xf numFmtId="0" fontId="32" fillId="0" borderId="0" xfId="0" applyFont="1"/>
    <xf numFmtId="164" fontId="31" fillId="0" borderId="0" xfId="8" applyNumberFormat="1" applyFont="1"/>
    <xf numFmtId="0" fontId="31" fillId="0" borderId="0" xfId="0" applyFont="1"/>
    <xf numFmtId="0" fontId="31" fillId="0" borderId="0" xfId="0" applyFont="1" applyAlignment="1">
      <alignment wrapText="1"/>
    </xf>
    <xf numFmtId="0" fontId="33" fillId="0" borderId="0" xfId="0" applyFont="1"/>
    <xf numFmtId="0" fontId="32" fillId="0" borderId="0" xfId="2" applyFont="1" applyAlignment="1">
      <alignment vertical="center" wrapText="1"/>
    </xf>
    <xf numFmtId="44" fontId="18" fillId="4" borderId="23" xfId="3" applyFont="1" applyFill="1" applyBorder="1"/>
    <xf numFmtId="44" fontId="18" fillId="2" borderId="23" xfId="1" applyNumberFormat="1" applyFont="1" applyFill="1" applyBorder="1"/>
    <xf numFmtId="44" fontId="18" fillId="0" borderId="23" xfId="3" applyFont="1" applyFill="1" applyBorder="1"/>
    <xf numFmtId="44" fontId="18" fillId="4" borderId="23" xfId="1" applyNumberFormat="1" applyFont="1" applyFill="1" applyBorder="1"/>
    <xf numFmtId="44" fontId="18" fillId="0" borderId="20" xfId="1" applyNumberFormat="1" applyFont="1" applyBorder="1"/>
    <xf numFmtId="44" fontId="17" fillId="2" borderId="23" xfId="1" applyNumberFormat="1" applyFont="1" applyFill="1" applyBorder="1" applyAlignment="1">
      <alignment horizontal="center" wrapText="1"/>
    </xf>
    <xf numFmtId="44" fontId="17" fillId="10" borderId="20" xfId="1" applyNumberFormat="1" applyFont="1" applyFill="1" applyBorder="1" applyAlignment="1">
      <alignment horizontal="center" wrapText="1"/>
    </xf>
    <xf numFmtId="44" fontId="17" fillId="10" borderId="23" xfId="1" applyNumberFormat="1" applyFont="1" applyFill="1" applyBorder="1" applyAlignment="1">
      <alignment horizontal="center" wrapText="1"/>
    </xf>
    <xf numFmtId="44" fontId="17" fillId="5" borderId="20" xfId="1" applyNumberFormat="1" applyFont="1" applyFill="1" applyBorder="1"/>
    <xf numFmtId="169" fontId="8" fillId="2" borderId="3" xfId="1" applyNumberFormat="1" applyFont="1" applyFill="1" applyBorder="1"/>
    <xf numFmtId="169" fontId="8" fillId="2" borderId="17" xfId="1" applyNumberFormat="1" applyFont="1" applyFill="1" applyBorder="1"/>
    <xf numFmtId="10" fontId="6" fillId="0" borderId="3" xfId="4" applyNumberFormat="1" applyFont="1" applyBorder="1"/>
    <xf numFmtId="6" fontId="18" fillId="0" borderId="0" xfId="0" applyNumberFormat="1" applyFont="1"/>
    <xf numFmtId="164" fontId="0" fillId="0" borderId="0" xfId="0" applyNumberFormat="1"/>
    <xf numFmtId="0" fontId="18" fillId="0" borderId="0" xfId="0" applyFont="1" applyAlignment="1">
      <alignment wrapText="1"/>
    </xf>
    <xf numFmtId="166" fontId="0" fillId="0" borderId="0" xfId="0" applyNumberFormat="1"/>
    <xf numFmtId="0" fontId="18" fillId="0" borderId="0" xfId="2" applyFont="1" applyAlignment="1">
      <alignment horizontal="left" wrapText="1"/>
    </xf>
    <xf numFmtId="10" fontId="0" fillId="0" borderId="0" xfId="0" applyNumberFormat="1"/>
    <xf numFmtId="169" fontId="6" fillId="0" borderId="3" xfId="4" applyNumberFormat="1" applyFont="1" applyBorder="1"/>
    <xf numFmtId="169" fontId="6" fillId="0" borderId="17" xfId="4" applyNumberFormat="1" applyFont="1" applyBorder="1"/>
    <xf numFmtId="0" fontId="22" fillId="7" borderId="59" xfId="0" applyFont="1" applyFill="1" applyBorder="1" applyAlignment="1">
      <alignment wrapText="1"/>
    </xf>
    <xf numFmtId="43" fontId="0" fillId="0" borderId="0" xfId="0" applyNumberFormat="1"/>
    <xf numFmtId="170" fontId="0" fillId="0" borderId="0" xfId="0" applyNumberFormat="1"/>
    <xf numFmtId="0" fontId="0" fillId="6" borderId="23" xfId="0" applyFill="1" applyBorder="1" applyAlignment="1">
      <alignment horizontal="center"/>
    </xf>
    <xf numFmtId="0" fontId="38" fillId="6" borderId="23" xfId="0" applyFont="1" applyFill="1" applyBorder="1" applyAlignment="1">
      <alignment horizontal="center"/>
    </xf>
    <xf numFmtId="43" fontId="38" fillId="0" borderId="20" xfId="0" applyNumberFormat="1" applyFont="1" applyBorder="1"/>
    <xf numFmtId="0" fontId="37" fillId="6" borderId="38" xfId="1" applyFont="1" applyFill="1" applyBorder="1" applyAlignment="1">
      <alignment horizontal="center" wrapText="1"/>
    </xf>
    <xf numFmtId="169" fontId="38" fillId="5" borderId="17" xfId="4" applyNumberFormat="1" applyFont="1" applyFill="1" applyBorder="1"/>
    <xf numFmtId="44" fontId="18" fillId="0" borderId="78" xfId="0" applyNumberFormat="1" applyFont="1" applyBorder="1"/>
    <xf numFmtId="8" fontId="17" fillId="0" borderId="20" xfId="0" applyNumberFormat="1" applyFont="1" applyBorder="1"/>
    <xf numFmtId="44" fontId="18" fillId="2" borderId="23" xfId="3" applyFont="1" applyFill="1" applyBorder="1"/>
    <xf numFmtId="44" fontId="18" fillId="0" borderId="34" xfId="0" applyNumberFormat="1" applyFont="1" applyBorder="1"/>
    <xf numFmtId="44" fontId="18" fillId="5" borderId="20" xfId="3" applyFont="1" applyFill="1" applyBorder="1"/>
    <xf numFmtId="44" fontId="18" fillId="5" borderId="24" xfId="3" applyFont="1" applyFill="1" applyBorder="1"/>
    <xf numFmtId="44" fontId="17" fillId="2" borderId="23" xfId="3" applyFont="1" applyFill="1" applyBorder="1" applyAlignment="1">
      <alignment horizontal="center" wrapText="1"/>
    </xf>
    <xf numFmtId="0" fontId="37" fillId="18" borderId="45" xfId="0" applyFont="1" applyFill="1" applyBorder="1" applyAlignment="1">
      <alignment vertical="center"/>
    </xf>
    <xf numFmtId="44" fontId="17" fillId="2" borderId="20" xfId="1" applyNumberFormat="1" applyFont="1" applyFill="1" applyBorder="1"/>
    <xf numFmtId="44" fontId="17" fillId="2" borderId="19" xfId="1" applyNumberFormat="1" applyFont="1" applyFill="1" applyBorder="1"/>
    <xf numFmtId="44" fontId="17" fillId="2" borderId="23" xfId="1" applyNumberFormat="1" applyFont="1" applyFill="1" applyBorder="1"/>
    <xf numFmtId="44" fontId="18" fillId="0" borderId="19" xfId="1" applyNumberFormat="1" applyFont="1" applyBorder="1"/>
    <xf numFmtId="44" fontId="18" fillId="6" borderId="20" xfId="1" applyNumberFormat="1" applyFont="1" applyFill="1" applyBorder="1"/>
    <xf numFmtId="44" fontId="18" fillId="6" borderId="24" xfId="1" applyNumberFormat="1" applyFont="1" applyFill="1" applyBorder="1"/>
    <xf numFmtId="44" fontId="17" fillId="4" borderId="20" xfId="1" applyNumberFormat="1" applyFont="1" applyFill="1" applyBorder="1" applyAlignment="1">
      <alignment wrapText="1"/>
    </xf>
    <xf numFmtId="44" fontId="17" fillId="4" borderId="23" xfId="1" applyNumberFormat="1" applyFont="1" applyFill="1" applyBorder="1" applyAlignment="1">
      <alignment wrapText="1"/>
    </xf>
    <xf numFmtId="44" fontId="18" fillId="0" borderId="18" xfId="0" applyNumberFormat="1" applyFont="1" applyBorder="1"/>
    <xf numFmtId="44" fontId="18" fillId="0" borderId="33" xfId="0" applyNumberFormat="1" applyFont="1" applyBorder="1"/>
    <xf numFmtId="0" fontId="18" fillId="0" borderId="34" xfId="0" applyFont="1" applyBorder="1"/>
    <xf numFmtId="44" fontId="18" fillId="14" borderId="78" xfId="0" applyNumberFormat="1" applyFont="1" applyFill="1" applyBorder="1"/>
    <xf numFmtId="44" fontId="0" fillId="0" borderId="0" xfId="0" applyNumberFormat="1"/>
    <xf numFmtId="0" fontId="0" fillId="6" borderId="0" xfId="0" applyFill="1"/>
    <xf numFmtId="164" fontId="8" fillId="0" borderId="3" xfId="1" applyNumberFormat="1" applyFont="1" applyBorder="1"/>
    <xf numFmtId="0" fontId="20" fillId="0" borderId="20" xfId="2" applyFont="1" applyBorder="1" applyAlignment="1">
      <alignment horizontal="left" vertical="center" wrapText="1"/>
    </xf>
    <xf numFmtId="44" fontId="18" fillId="0" borderId="0" xfId="0" applyNumberFormat="1" applyFont="1"/>
    <xf numFmtId="8" fontId="18" fillId="0" borderId="20" xfId="0" applyNumberFormat="1" applyFont="1" applyBorder="1"/>
    <xf numFmtId="0" fontId="18" fillId="14" borderId="51" xfId="0" applyFont="1" applyFill="1" applyBorder="1"/>
    <xf numFmtId="0" fontId="18" fillId="0" borderId="20" xfId="0" applyFont="1" applyBorder="1"/>
    <xf numFmtId="0" fontId="18" fillId="0" borderId="51" xfId="0" applyFont="1" applyBorder="1"/>
    <xf numFmtId="0" fontId="18" fillId="15" borderId="51" xfId="0" applyFont="1" applyFill="1" applyBorder="1"/>
    <xf numFmtId="0" fontId="17" fillId="15" borderId="23" xfId="0" applyFont="1" applyFill="1" applyBorder="1" applyAlignment="1">
      <alignment wrapText="1"/>
    </xf>
    <xf numFmtId="0" fontId="17" fillId="0" borderId="19" xfId="0" applyFont="1" applyBorder="1" applyAlignment="1">
      <alignment horizontal="left" vertical="center"/>
    </xf>
    <xf numFmtId="166" fontId="6" fillId="0" borderId="19" xfId="7" applyNumberFormat="1" applyFont="1" applyFill="1" applyBorder="1"/>
    <xf numFmtId="164" fontId="6" fillId="0" borderId="45" xfId="8" applyNumberFormat="1" applyFont="1" applyBorder="1" applyAlignment="1">
      <alignment vertical="center"/>
    </xf>
    <xf numFmtId="164" fontId="6" fillId="0" borderId="80" xfId="8" applyNumberFormat="1" applyFont="1" applyBorder="1" applyAlignment="1">
      <alignment vertical="center"/>
    </xf>
    <xf numFmtId="164" fontId="6" fillId="0" borderId="45" xfId="0" applyNumberFormat="1" applyFont="1" applyBorder="1" applyAlignment="1">
      <alignment vertical="center"/>
    </xf>
    <xf numFmtId="8" fontId="18" fillId="0" borderId="20" xfId="1" applyNumberFormat="1" applyFont="1" applyBorder="1"/>
    <xf numFmtId="166" fontId="27" fillId="10" borderId="6" xfId="7" applyNumberFormat="1" applyFont="1" applyFill="1" applyBorder="1"/>
    <xf numFmtId="166" fontId="0" fillId="10" borderId="15" xfId="7" applyNumberFormat="1" applyFont="1" applyFill="1" applyBorder="1"/>
    <xf numFmtId="166" fontId="0" fillId="9" borderId="6" xfId="7" applyNumberFormat="1" applyFont="1" applyFill="1" applyBorder="1"/>
    <xf numFmtId="166" fontId="0" fillId="6" borderId="15" xfId="7" applyNumberFormat="1" applyFont="1" applyFill="1" applyBorder="1"/>
    <xf numFmtId="169" fontId="6" fillId="0" borderId="6" xfId="4" applyNumberFormat="1" applyFont="1" applyBorder="1"/>
    <xf numFmtId="169" fontId="6" fillId="0" borderId="15" xfId="4" applyNumberFormat="1" applyFont="1" applyBorder="1"/>
    <xf numFmtId="8" fontId="13" fillId="0" borderId="0" xfId="0" applyNumberFormat="1" applyFont="1"/>
    <xf numFmtId="8" fontId="13" fillId="0" borderId="72" xfId="0" applyNumberFormat="1" applyFont="1" applyBorder="1"/>
    <xf numFmtId="0" fontId="13" fillId="14" borderId="23" xfId="0" applyFont="1" applyFill="1" applyBorder="1"/>
    <xf numFmtId="8" fontId="13" fillId="0" borderId="74" xfId="0" applyNumberFormat="1" applyFont="1" applyBorder="1"/>
    <xf numFmtId="0" fontId="13" fillId="0" borderId="75" xfId="0" applyFont="1" applyBorder="1"/>
    <xf numFmtId="0" fontId="13" fillId="15" borderId="51" xfId="0" applyFont="1" applyFill="1" applyBorder="1"/>
    <xf numFmtId="0" fontId="13" fillId="0" borderId="32" xfId="0" applyFont="1" applyBorder="1"/>
    <xf numFmtId="0" fontId="13" fillId="0" borderId="76" xfId="0" applyFont="1" applyBorder="1"/>
    <xf numFmtId="0" fontId="13" fillId="0" borderId="20" xfId="0" applyFont="1" applyBorder="1"/>
    <xf numFmtId="0" fontId="13" fillId="14" borderId="51" xfId="0" applyFont="1" applyFill="1" applyBorder="1"/>
    <xf numFmtId="0" fontId="7" fillId="15" borderId="51" xfId="0" applyFont="1" applyFill="1" applyBorder="1" applyAlignment="1">
      <alignment wrapText="1"/>
    </xf>
    <xf numFmtId="8" fontId="7" fillId="16" borderId="20" xfId="0" applyNumberFormat="1" applyFont="1" applyFill="1" applyBorder="1" applyAlignment="1">
      <alignment wrapText="1"/>
    </xf>
    <xf numFmtId="8" fontId="7" fillId="16" borderId="77" xfId="0" applyNumberFormat="1" applyFont="1" applyFill="1" applyBorder="1" applyAlignment="1">
      <alignment wrapText="1"/>
    </xf>
    <xf numFmtId="8" fontId="13" fillId="0" borderId="54" xfId="0" applyNumberFormat="1" applyFont="1" applyBorder="1"/>
    <xf numFmtId="0" fontId="13" fillId="0" borderId="20" xfId="1" applyFont="1" applyBorder="1" applyAlignment="1">
      <alignment vertical="center"/>
    </xf>
    <xf numFmtId="168" fontId="13" fillId="0" borderId="20" xfId="1" applyNumberFormat="1" applyFont="1" applyBorder="1" applyAlignment="1">
      <alignment horizontal="center" wrapText="1"/>
    </xf>
    <xf numFmtId="0" fontId="7" fillId="2" borderId="20" xfId="1" applyFont="1" applyFill="1" applyBorder="1"/>
    <xf numFmtId="0" fontId="13" fillId="0" borderId="19" xfId="1" applyFont="1" applyBorder="1" applyAlignment="1">
      <alignment horizontal="left" vertical="center" wrapText="1" indent="1"/>
    </xf>
    <xf numFmtId="168" fontId="13" fillId="0" borderId="19" xfId="3" applyNumberFormat="1" applyFont="1" applyFill="1" applyBorder="1"/>
    <xf numFmtId="0" fontId="7" fillId="2" borderId="19" xfId="1" applyFont="1" applyFill="1" applyBorder="1"/>
    <xf numFmtId="0" fontId="40" fillId="4" borderId="23" xfId="0" applyFont="1" applyFill="1" applyBorder="1" applyAlignment="1">
      <alignment vertical="center"/>
    </xf>
    <xf numFmtId="168" fontId="13" fillId="4" borderId="66" xfId="3" applyNumberFormat="1" applyFont="1" applyFill="1" applyBorder="1"/>
    <xf numFmtId="0" fontId="7" fillId="2" borderId="23" xfId="1" applyFont="1" applyFill="1" applyBorder="1"/>
    <xf numFmtId="0" fontId="13" fillId="0" borderId="22" xfId="1" applyFont="1" applyBorder="1" applyAlignment="1">
      <alignment vertical="center"/>
    </xf>
    <xf numFmtId="44" fontId="13" fillId="0" borderId="19" xfId="3" applyFont="1" applyBorder="1"/>
    <xf numFmtId="0" fontId="13" fillId="0" borderId="20" xfId="1" applyFont="1" applyBorder="1" applyAlignment="1">
      <alignment horizontal="left" vertical="center" wrapText="1" indent="1"/>
    </xf>
    <xf numFmtId="0" fontId="13" fillId="0" borderId="19" xfId="1" applyFont="1" applyBorder="1" applyAlignment="1">
      <alignment vertical="center"/>
    </xf>
    <xf numFmtId="0" fontId="13" fillId="0" borderId="23" xfId="1" applyFont="1" applyBorder="1" applyAlignment="1">
      <alignment vertical="center"/>
    </xf>
    <xf numFmtId="168" fontId="13" fillId="0" borderId="23" xfId="3" applyNumberFormat="1" applyFont="1" applyFill="1" applyBorder="1"/>
    <xf numFmtId="0" fontId="7" fillId="0" borderId="20" xfId="0" applyFont="1" applyBorder="1" applyAlignment="1">
      <alignment vertical="center"/>
    </xf>
    <xf numFmtId="168" fontId="7" fillId="0" borderId="20" xfId="3" applyNumberFormat="1" applyFont="1" applyFill="1" applyBorder="1"/>
    <xf numFmtId="0" fontId="7" fillId="2" borderId="23" xfId="1" applyFont="1" applyFill="1" applyBorder="1" applyAlignment="1">
      <alignment vertical="center"/>
    </xf>
    <xf numFmtId="168" fontId="13" fillId="2" borderId="23" xfId="1" applyNumberFormat="1" applyFont="1" applyFill="1" applyBorder="1"/>
    <xf numFmtId="168" fontId="13" fillId="0" borderId="20" xfId="3" applyNumberFormat="1" applyFont="1" applyFill="1" applyBorder="1"/>
    <xf numFmtId="44" fontId="13" fillId="0" borderId="20" xfId="5" applyNumberFormat="1" applyFont="1" applyBorder="1"/>
    <xf numFmtId="44" fontId="13" fillId="0" borderId="51" xfId="5" applyNumberFormat="1" applyFont="1" applyBorder="1"/>
    <xf numFmtId="0" fontId="7" fillId="0" borderId="20" xfId="1" applyFont="1" applyBorder="1" applyAlignment="1">
      <alignment vertical="center"/>
    </xf>
    <xf numFmtId="168" fontId="7" fillId="0" borderId="20" xfId="3" applyNumberFormat="1" applyFont="1" applyBorder="1"/>
    <xf numFmtId="44" fontId="7" fillId="0" borderId="20" xfId="3" applyFont="1" applyBorder="1"/>
    <xf numFmtId="0" fontId="13" fillId="2" borderId="23" xfId="1" applyFont="1" applyFill="1" applyBorder="1"/>
    <xf numFmtId="0" fontId="41" fillId="0" borderId="20" xfId="2" applyFont="1" applyBorder="1" applyAlignment="1">
      <alignment vertical="center" wrapText="1"/>
    </xf>
    <xf numFmtId="168" fontId="13" fillId="0" borderId="20" xfId="1" applyNumberFormat="1" applyFont="1" applyBorder="1" applyAlignment="1">
      <alignment horizontal="right"/>
    </xf>
    <xf numFmtId="165" fontId="13" fillId="6" borderId="20" xfId="1" applyNumberFormat="1" applyFont="1" applyFill="1" applyBorder="1"/>
    <xf numFmtId="0" fontId="7" fillId="4" borderId="23" xfId="2" applyFont="1" applyFill="1" applyBorder="1" applyAlignment="1">
      <alignment vertical="center"/>
    </xf>
    <xf numFmtId="168" fontId="13" fillId="4" borderId="23" xfId="1" applyNumberFormat="1" applyFont="1" applyFill="1" applyBorder="1"/>
    <xf numFmtId="0" fontId="13" fillId="4" borderId="23" xfId="1" applyFont="1" applyFill="1" applyBorder="1"/>
    <xf numFmtId="168" fontId="13" fillId="0" borderId="20" xfId="3" applyNumberFormat="1" applyFont="1" applyFill="1" applyBorder="1" applyAlignment="1">
      <alignment horizontal="right"/>
    </xf>
    <xf numFmtId="0" fontId="13" fillId="6" borderId="20" xfId="1" applyFont="1" applyFill="1" applyBorder="1"/>
    <xf numFmtId="0" fontId="41" fillId="0" borderId="24" xfId="2" applyFont="1" applyBorder="1" applyAlignment="1">
      <alignment vertical="center" wrapText="1"/>
    </xf>
    <xf numFmtId="165" fontId="13" fillId="0" borderId="52" xfId="0" applyNumberFormat="1" applyFont="1" applyBorder="1"/>
    <xf numFmtId="0" fontId="13" fillId="6" borderId="24" xfId="1" applyFont="1" applyFill="1" applyBorder="1"/>
    <xf numFmtId="168" fontId="7" fillId="2" borderId="23" xfId="1" applyNumberFormat="1" applyFont="1" applyFill="1" applyBorder="1" applyAlignment="1">
      <alignment horizontal="center" wrapText="1"/>
    </xf>
    <xf numFmtId="0" fontId="7" fillId="2" borderId="23" xfId="1" applyFont="1" applyFill="1" applyBorder="1" applyAlignment="1">
      <alignment horizontal="center" wrapText="1"/>
    </xf>
    <xf numFmtId="0" fontId="41" fillId="0" borderId="20" xfId="1" applyFont="1" applyBorder="1" applyAlignment="1">
      <alignment vertical="center" wrapText="1"/>
    </xf>
    <xf numFmtId="168" fontId="7" fillId="10" borderId="20" xfId="1" applyNumberFormat="1" applyFont="1" applyFill="1" applyBorder="1" applyAlignment="1">
      <alignment horizontal="center" wrapText="1"/>
    </xf>
    <xf numFmtId="165" fontId="7" fillId="4" borderId="20" xfId="1" applyNumberFormat="1" applyFont="1" applyFill="1" applyBorder="1" applyAlignment="1">
      <alignment wrapText="1"/>
    </xf>
    <xf numFmtId="0" fontId="41" fillId="0" borderId="23" xfId="1" applyFont="1" applyBorder="1" applyAlignment="1">
      <alignment horizontal="left" vertical="center" wrapText="1" indent="1"/>
    </xf>
    <xf numFmtId="165" fontId="7" fillId="4" borderId="23" xfId="1" applyNumberFormat="1" applyFont="1" applyFill="1" applyBorder="1" applyAlignment="1">
      <alignment wrapText="1"/>
    </xf>
    <xf numFmtId="44" fontId="17" fillId="0" borderId="20" xfId="3" applyFont="1" applyFill="1" applyBorder="1"/>
    <xf numFmtId="44" fontId="17" fillId="2" borderId="20" xfId="3" applyFont="1" applyFill="1" applyBorder="1"/>
    <xf numFmtId="44" fontId="17" fillId="2" borderId="19" xfId="3" applyFont="1" applyFill="1" applyBorder="1"/>
    <xf numFmtId="44" fontId="17" fillId="2" borderId="23" xfId="3" applyFont="1" applyFill="1" applyBorder="1"/>
    <xf numFmtId="44" fontId="17" fillId="5" borderId="20" xfId="3" applyFont="1" applyFill="1" applyBorder="1"/>
    <xf numFmtId="44" fontId="18" fillId="0" borderId="23" xfId="3" applyFont="1" applyBorder="1"/>
    <xf numFmtId="44" fontId="18" fillId="6" borderId="20" xfId="3" applyFont="1" applyFill="1" applyBorder="1"/>
    <xf numFmtId="44" fontId="18" fillId="6" borderId="24" xfId="3" applyFont="1" applyFill="1" applyBorder="1"/>
    <xf numFmtId="44" fontId="17" fillId="10" borderId="20" xfId="3" applyFont="1" applyFill="1" applyBorder="1" applyAlignment="1">
      <alignment horizontal="center" wrapText="1"/>
    </xf>
    <xf numFmtId="44" fontId="17" fillId="4" borderId="20" xfId="3" applyFont="1" applyFill="1" applyBorder="1" applyAlignment="1">
      <alignment wrapText="1"/>
    </xf>
    <xf numFmtId="44" fontId="17" fillId="0" borderId="23" xfId="3" applyFont="1" applyFill="1" applyBorder="1" applyAlignment="1">
      <alignment horizontal="center" wrapText="1"/>
    </xf>
    <xf numFmtId="44" fontId="17" fillId="10" borderId="23" xfId="3" applyFont="1" applyFill="1" applyBorder="1" applyAlignment="1">
      <alignment horizontal="center" wrapText="1"/>
    </xf>
    <xf numFmtId="44" fontId="17" fillId="4" borderId="23" xfId="3" applyFont="1" applyFill="1" applyBorder="1" applyAlignment="1">
      <alignment wrapText="1"/>
    </xf>
    <xf numFmtId="44" fontId="17" fillId="2" borderId="25" xfId="3" applyFont="1" applyFill="1" applyBorder="1"/>
    <xf numFmtId="164" fontId="32" fillId="0" borderId="0" xfId="3" applyNumberFormat="1" applyFont="1"/>
    <xf numFmtId="164" fontId="31" fillId="0" borderId="0" xfId="3" applyNumberFormat="1" applyFont="1" applyFill="1"/>
    <xf numFmtId="164" fontId="32" fillId="0" borderId="0" xfId="3" applyNumberFormat="1" applyFont="1" applyFill="1"/>
    <xf numFmtId="164" fontId="31" fillId="0" borderId="0" xfId="3" applyNumberFormat="1" applyFont="1" applyFill="1" applyAlignment="1"/>
    <xf numFmtId="164" fontId="32" fillId="0" borderId="0" xfId="3" applyNumberFormat="1" applyFont="1" applyFill="1" applyAlignment="1"/>
    <xf numFmtId="164" fontId="31" fillId="0" borderId="0" xfId="3" applyNumberFormat="1" applyFont="1"/>
    <xf numFmtId="164" fontId="33" fillId="0" borderId="0" xfId="3" applyNumberFormat="1" applyFont="1"/>
    <xf numFmtId="164" fontId="32" fillId="0" borderId="0" xfId="3" applyNumberFormat="1" applyFont="1" applyAlignment="1">
      <alignment vertical="center" wrapText="1"/>
    </xf>
    <xf numFmtId="43" fontId="0" fillId="0" borderId="20" xfId="26" applyFont="1" applyBorder="1"/>
    <xf numFmtId="43" fontId="0" fillId="0" borderId="19" xfId="26" applyFont="1" applyBorder="1"/>
    <xf numFmtId="165" fontId="18" fillId="0" borderId="20" xfId="0" applyNumberFormat="1" applyFont="1" applyBorder="1"/>
    <xf numFmtId="165" fontId="17" fillId="0" borderId="20" xfId="0" applyNumberFormat="1" applyFont="1" applyBorder="1"/>
    <xf numFmtId="165" fontId="18" fillId="0" borderId="32" xfId="0" applyNumberFormat="1" applyFont="1" applyBorder="1"/>
    <xf numFmtId="165" fontId="18" fillId="0" borderId="81" xfId="0" applyNumberFormat="1" applyFont="1" applyBorder="1"/>
    <xf numFmtId="44" fontId="18" fillId="5" borderId="73" xfId="3" applyFont="1" applyFill="1" applyBorder="1"/>
    <xf numFmtId="44" fontId="17" fillId="0" borderId="20" xfId="0" applyNumberFormat="1" applyFont="1" applyBorder="1"/>
    <xf numFmtId="165" fontId="18" fillId="0" borderId="24" xfId="0" applyNumberFormat="1" applyFont="1" applyBorder="1"/>
    <xf numFmtId="0" fontId="28" fillId="0" borderId="57" xfId="0" applyFont="1" applyBorder="1"/>
    <xf numFmtId="0" fontId="28" fillId="0" borderId="58" xfId="0" applyFont="1" applyBorder="1"/>
    <xf numFmtId="0" fontId="28" fillId="0" borderId="34" xfId="0" applyFont="1" applyBorder="1"/>
    <xf numFmtId="0" fontId="28" fillId="0" borderId="18" xfId="0" applyFont="1" applyBorder="1"/>
    <xf numFmtId="0" fontId="28" fillId="0" borderId="19" xfId="0" applyFont="1" applyBorder="1"/>
    <xf numFmtId="0" fontId="0" fillId="0" borderId="0" xfId="0" applyAlignment="1">
      <alignment horizontal="center"/>
    </xf>
    <xf numFmtId="0" fontId="18" fillId="0" borderId="0" xfId="0" applyFont="1" applyAlignment="1">
      <alignment horizontal="center"/>
    </xf>
    <xf numFmtId="8" fontId="18" fillId="0" borderId="34" xfId="0" applyNumberFormat="1" applyFont="1" applyBorder="1"/>
    <xf numFmtId="8" fontId="18" fillId="0" borderId="0" xfId="0" applyNumberFormat="1" applyFont="1"/>
    <xf numFmtId="8" fontId="18" fillId="0" borderId="78" xfId="0" applyNumberFormat="1" applyFont="1" applyBorder="1"/>
    <xf numFmtId="8" fontId="17" fillId="0" borderId="34" xfId="0" applyNumberFormat="1" applyFont="1" applyBorder="1"/>
    <xf numFmtId="0" fontId="18" fillId="0" borderId="0" xfId="0" applyFont="1" applyAlignment="1">
      <alignment horizontal="center" wrapText="1"/>
    </xf>
    <xf numFmtId="8" fontId="28" fillId="0" borderId="34" xfId="0" applyNumberFormat="1" applyFont="1" applyBorder="1"/>
    <xf numFmtId="44" fontId="28" fillId="0" borderId="22" xfId="0" applyNumberFormat="1" applyFont="1" applyBorder="1"/>
    <xf numFmtId="8" fontId="18" fillId="17" borderId="79" xfId="0" applyNumberFormat="1" applyFont="1" applyFill="1" applyBorder="1"/>
    <xf numFmtId="44" fontId="18" fillId="0" borderId="51" xfId="3" applyFont="1" applyBorder="1"/>
    <xf numFmtId="44" fontId="18" fillId="0" borderId="32" xfId="3" applyFont="1" applyBorder="1"/>
    <xf numFmtId="165" fontId="28" fillId="0" borderId="73" xfId="0" applyNumberFormat="1" applyFont="1" applyBorder="1"/>
    <xf numFmtId="44" fontId="18" fillId="0" borderId="81" xfId="3" applyFont="1" applyBorder="1"/>
    <xf numFmtId="44" fontId="18" fillId="14" borderId="51" xfId="3" applyFont="1" applyFill="1" applyBorder="1"/>
    <xf numFmtId="44" fontId="18" fillId="0" borderId="24" xfId="3" applyFont="1" applyBorder="1"/>
    <xf numFmtId="44" fontId="17" fillId="16" borderId="20" xfId="3" applyFont="1" applyFill="1" applyBorder="1" applyAlignment="1">
      <alignment wrapText="1"/>
    </xf>
    <xf numFmtId="44" fontId="17" fillId="16" borderId="51" xfId="3" applyFont="1" applyFill="1" applyBorder="1" applyAlignment="1">
      <alignment wrapText="1"/>
    </xf>
    <xf numFmtId="0" fontId="31" fillId="0" borderId="53" xfId="0" applyFont="1" applyBorder="1" applyAlignment="1">
      <alignment horizontal="left" vertical="center" wrapText="1"/>
    </xf>
    <xf numFmtId="0" fontId="31" fillId="0" borderId="0" xfId="0" applyFont="1" applyAlignment="1">
      <alignment horizontal="left" vertical="center" wrapText="1"/>
    </xf>
    <xf numFmtId="0" fontId="17" fillId="7" borderId="42" xfId="0" applyFont="1" applyFill="1" applyBorder="1" applyAlignment="1">
      <alignment horizontal="left" vertical="center"/>
    </xf>
    <xf numFmtId="0" fontId="17" fillId="7" borderId="43" xfId="0" applyFont="1" applyFill="1" applyBorder="1" applyAlignment="1">
      <alignment horizontal="left" vertical="center"/>
    </xf>
    <xf numFmtId="0" fontId="17" fillId="7" borderId="44" xfId="0" applyFont="1" applyFill="1" applyBorder="1" applyAlignment="1">
      <alignment horizontal="left" vertical="center"/>
    </xf>
    <xf numFmtId="0" fontId="17" fillId="7" borderId="30" xfId="1" applyFont="1" applyFill="1" applyBorder="1" applyAlignment="1">
      <alignment horizontal="left" vertical="center" wrapText="1"/>
    </xf>
    <xf numFmtId="0" fontId="17" fillId="7" borderId="21" xfId="1" applyFont="1" applyFill="1" applyBorder="1" applyAlignment="1">
      <alignment horizontal="left" vertical="center" wrapText="1"/>
    </xf>
    <xf numFmtId="0" fontId="18" fillId="0" borderId="60" xfId="2" applyFont="1" applyBorder="1" applyAlignment="1">
      <alignment vertical="center" wrapText="1"/>
    </xf>
    <xf numFmtId="0" fontId="18" fillId="0" borderId="61" xfId="2" applyFont="1" applyBorder="1" applyAlignment="1">
      <alignment vertical="center" wrapText="1"/>
    </xf>
    <xf numFmtId="0" fontId="18" fillId="0" borderId="62" xfId="2" applyFont="1" applyBorder="1" applyAlignment="1">
      <alignment vertical="center" wrapText="1"/>
    </xf>
    <xf numFmtId="0" fontId="18" fillId="0" borderId="0" xfId="2" applyFont="1" applyAlignment="1">
      <alignment horizontal="left" wrapText="1"/>
    </xf>
    <xf numFmtId="0" fontId="20" fillId="0" borderId="68" xfId="0" applyFont="1" applyBorder="1" applyAlignment="1">
      <alignment vertical="center" wrapText="1"/>
    </xf>
    <xf numFmtId="0" fontId="20" fillId="0" borderId="19" xfId="0" applyFont="1" applyBorder="1" applyAlignment="1">
      <alignment vertical="center" wrapText="1"/>
    </xf>
    <xf numFmtId="0" fontId="20" fillId="0" borderId="69" xfId="0" applyFont="1" applyBorder="1" applyAlignment="1">
      <alignment vertical="center" wrapText="1"/>
    </xf>
    <xf numFmtId="0" fontId="18" fillId="0" borderId="63" xfId="2" applyFont="1" applyBorder="1" applyAlignment="1">
      <alignment vertical="center" wrapText="1"/>
    </xf>
    <xf numFmtId="0" fontId="18" fillId="0" borderId="64" xfId="2" applyFont="1" applyBorder="1" applyAlignment="1">
      <alignment vertical="center" wrapText="1"/>
    </xf>
    <xf numFmtId="0" fontId="18" fillId="0" borderId="65" xfId="2" applyFont="1" applyBorder="1" applyAlignment="1">
      <alignment vertical="center" wrapText="1"/>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18" xfId="0" applyFont="1" applyBorder="1" applyAlignment="1">
      <alignment horizontal="center" vertical="center"/>
    </xf>
    <xf numFmtId="0" fontId="39" fillId="0" borderId="25" xfId="0" applyFont="1" applyBorder="1" applyAlignment="1">
      <alignment horizontal="left"/>
    </xf>
    <xf numFmtId="0" fontId="39" fillId="0" borderId="26" xfId="0" applyFont="1" applyBorder="1" applyAlignment="1">
      <alignment horizontal="left"/>
    </xf>
    <xf numFmtId="0" fontId="39" fillId="0" borderId="18" xfId="0" applyFont="1" applyBorder="1" applyAlignment="1">
      <alignment horizontal="left"/>
    </xf>
    <xf numFmtId="0" fontId="39" fillId="0" borderId="82" xfId="0" applyFont="1" applyBorder="1" applyAlignment="1">
      <alignment horizontal="left" wrapText="1"/>
    </xf>
    <xf numFmtId="0" fontId="39" fillId="0" borderId="83" xfId="0" applyFont="1" applyBorder="1" applyAlignment="1">
      <alignment horizontal="left" wrapText="1"/>
    </xf>
    <xf numFmtId="0" fontId="39" fillId="0" borderId="84" xfId="0" applyFont="1" applyBorder="1" applyAlignment="1">
      <alignment horizontal="left" wrapText="1"/>
    </xf>
    <xf numFmtId="0" fontId="14" fillId="0" borderId="7" xfId="1" applyFont="1" applyBorder="1" applyAlignment="1">
      <alignment horizontal="center"/>
    </xf>
    <xf numFmtId="0" fontId="14" fillId="0" borderId="8" xfId="1" applyFont="1" applyBorder="1" applyAlignment="1">
      <alignment horizontal="center"/>
    </xf>
    <xf numFmtId="0" fontId="14" fillId="0" borderId="9" xfId="1" applyFont="1" applyBorder="1" applyAlignment="1">
      <alignment horizontal="center"/>
    </xf>
    <xf numFmtId="0" fontId="15" fillId="0" borderId="10" xfId="2" applyFont="1" applyBorder="1" applyAlignment="1">
      <alignment horizontal="center"/>
    </xf>
    <xf numFmtId="0" fontId="15" fillId="0" borderId="0" xfId="2" applyFont="1" applyAlignment="1">
      <alignment horizontal="center"/>
    </xf>
    <xf numFmtId="0" fontId="16" fillId="0" borderId="0" xfId="2" applyFont="1" applyAlignment="1">
      <alignment horizontal="center"/>
    </xf>
    <xf numFmtId="0" fontId="16" fillId="0" borderId="11" xfId="2" applyFont="1" applyBorder="1" applyAlignment="1">
      <alignment horizontal="center"/>
    </xf>
    <xf numFmtId="0" fontId="14" fillId="0" borderId="15" xfId="1" applyFont="1" applyBorder="1" applyAlignment="1">
      <alignment horizontal="center"/>
    </xf>
    <xf numFmtId="0" fontId="14" fillId="0" borderId="28" xfId="1" applyFont="1" applyBorder="1" applyAlignment="1">
      <alignment horizontal="center"/>
    </xf>
    <xf numFmtId="0" fontId="14" fillId="0" borderId="29" xfId="1" applyFont="1" applyBorder="1" applyAlignment="1">
      <alignment horizontal="center"/>
    </xf>
    <xf numFmtId="0" fontId="18" fillId="0" borderId="54" xfId="0" applyFont="1" applyBorder="1" applyAlignment="1">
      <alignment horizontal="left" vertical="center"/>
    </xf>
    <xf numFmtId="0" fontId="18" fillId="0" borderId="55" xfId="0" applyFont="1" applyBorder="1" applyAlignment="1">
      <alignment horizontal="left" vertical="center"/>
    </xf>
    <xf numFmtId="0" fontId="18" fillId="0" borderId="56" xfId="0" applyFont="1" applyBorder="1" applyAlignment="1">
      <alignment horizontal="left" vertical="center"/>
    </xf>
    <xf numFmtId="0" fontId="18" fillId="0" borderId="20" xfId="2" applyFont="1" applyBorder="1" applyAlignment="1">
      <alignment vertical="center" wrapText="1"/>
    </xf>
    <xf numFmtId="0" fontId="18" fillId="0" borderId="32" xfId="2" applyFont="1" applyBorder="1" applyAlignment="1">
      <alignment vertical="center" wrapText="1"/>
    </xf>
    <xf numFmtId="0" fontId="18" fillId="0" borderId="24" xfId="2" applyFont="1" applyBorder="1" applyAlignment="1">
      <alignment vertical="center" wrapText="1"/>
    </xf>
    <xf numFmtId="0" fontId="20" fillId="0" borderId="68" xfId="2" applyFont="1" applyBorder="1" applyAlignment="1">
      <alignment vertical="center" wrapText="1"/>
    </xf>
    <xf numFmtId="0" fontId="20" fillId="0" borderId="19" xfId="2" applyFont="1" applyBorder="1" applyAlignment="1">
      <alignment vertical="center" wrapText="1"/>
    </xf>
    <xf numFmtId="0" fontId="20" fillId="0" borderId="69" xfId="2" applyFont="1" applyBorder="1" applyAlignment="1">
      <alignment vertical="center" wrapText="1"/>
    </xf>
    <xf numFmtId="0" fontId="17" fillId="0" borderId="25" xfId="0" applyFont="1" applyBorder="1" applyAlignment="1">
      <alignment horizontal="left" vertical="center"/>
    </xf>
    <xf numFmtId="0" fontId="17" fillId="0" borderId="26" xfId="0" applyFont="1" applyBorder="1" applyAlignment="1">
      <alignment horizontal="left" vertical="center"/>
    </xf>
    <xf numFmtId="0" fontId="17" fillId="0" borderId="18" xfId="0" applyFont="1" applyBorder="1" applyAlignment="1">
      <alignment horizontal="left" vertical="center"/>
    </xf>
    <xf numFmtId="0" fontId="20" fillId="0" borderId="63" xfId="0" applyFont="1" applyBorder="1" applyAlignment="1">
      <alignment vertical="center" wrapText="1"/>
    </xf>
    <xf numFmtId="0" fontId="20" fillId="0" borderId="64" xfId="0" applyFont="1" applyBorder="1" applyAlignment="1">
      <alignment vertical="center" wrapText="1"/>
    </xf>
    <xf numFmtId="0" fontId="20" fillId="0" borderId="65" xfId="0" applyFont="1" applyBorder="1" applyAlignment="1">
      <alignment vertical="center" wrapText="1"/>
    </xf>
    <xf numFmtId="0" fontId="20" fillId="0" borderId="66" xfId="2" applyFont="1" applyBorder="1" applyAlignment="1">
      <alignment vertical="center" wrapText="1"/>
    </xf>
    <xf numFmtId="0" fontId="20" fillId="0" borderId="67" xfId="2" applyFont="1" applyBorder="1" applyAlignment="1">
      <alignment vertical="center" wrapText="1"/>
    </xf>
    <xf numFmtId="0" fontId="18" fillId="0" borderId="70" xfId="2" applyFont="1" applyBorder="1" applyAlignment="1">
      <alignment vertical="center" wrapText="1"/>
    </xf>
    <xf numFmtId="0" fontId="18" fillId="0" borderId="66" xfId="2" applyFont="1" applyBorder="1" applyAlignment="1">
      <alignment vertical="center" wrapText="1"/>
    </xf>
    <xf numFmtId="0" fontId="18" fillId="0" borderId="71" xfId="2" applyFont="1" applyBorder="1" applyAlignment="1">
      <alignmen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0" borderId="18" xfId="0" applyFont="1" applyBorder="1" applyAlignment="1">
      <alignment horizontal="left" vertical="center" wrapText="1"/>
    </xf>
    <xf numFmtId="0" fontId="18" fillId="0" borderId="25" xfId="0" applyFont="1" applyBorder="1" applyAlignment="1">
      <alignment horizontal="left" vertical="center"/>
    </xf>
    <xf numFmtId="0" fontId="18" fillId="0" borderId="26" xfId="0" applyFont="1" applyBorder="1" applyAlignment="1">
      <alignment horizontal="left" vertical="center"/>
    </xf>
    <xf numFmtId="0" fontId="18" fillId="0" borderId="18" xfId="0" applyFont="1" applyBorder="1" applyAlignment="1">
      <alignment horizontal="left"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18" xfId="0" applyFont="1" applyBorder="1" applyAlignment="1">
      <alignment horizontal="center" vertical="center"/>
    </xf>
    <xf numFmtId="0" fontId="18" fillId="0" borderId="19" xfId="2" applyFont="1" applyBorder="1" applyAlignment="1">
      <alignment vertical="center" wrapText="1"/>
    </xf>
    <xf numFmtId="0" fontId="17" fillId="7" borderId="35" xfId="0" applyFont="1" applyFill="1" applyBorder="1" applyAlignment="1">
      <alignment horizontal="left" vertical="center"/>
    </xf>
    <xf numFmtId="0" fontId="17" fillId="7" borderId="36" xfId="0" applyFont="1" applyFill="1" applyBorder="1" applyAlignment="1">
      <alignment horizontal="left" vertical="center"/>
    </xf>
    <xf numFmtId="0" fontId="17" fillId="7" borderId="37" xfId="0" applyFont="1" applyFill="1" applyBorder="1" applyAlignment="1">
      <alignment horizontal="left" vertical="center"/>
    </xf>
    <xf numFmtId="0" fontId="18" fillId="0" borderId="32" xfId="0" applyFont="1" applyBorder="1" applyAlignment="1">
      <alignment horizontal="left" vertical="center"/>
    </xf>
    <xf numFmtId="0" fontId="18" fillId="0" borderId="33" xfId="0" applyFont="1" applyBorder="1" applyAlignment="1">
      <alignment horizontal="left" vertical="center"/>
    </xf>
    <xf numFmtId="0" fontId="18" fillId="0" borderId="34" xfId="0" applyFont="1" applyBorder="1" applyAlignment="1">
      <alignment horizontal="left" vertical="center"/>
    </xf>
    <xf numFmtId="0" fontId="18" fillId="0" borderId="25" xfId="2" applyFont="1" applyBorder="1" applyAlignment="1">
      <alignment vertical="center" wrapText="1"/>
    </xf>
    <xf numFmtId="0" fontId="18" fillId="0" borderId="26" xfId="2" applyFont="1" applyBorder="1" applyAlignment="1">
      <alignment vertical="center" wrapText="1"/>
    </xf>
    <xf numFmtId="0" fontId="18" fillId="0" borderId="18" xfId="2" applyFont="1" applyBorder="1" applyAlignment="1">
      <alignment vertical="center" wrapText="1"/>
    </xf>
    <xf numFmtId="0" fontId="20" fillId="0" borderId="25" xfId="2" applyFont="1" applyBorder="1" applyAlignment="1">
      <alignment vertical="center" wrapText="1"/>
    </xf>
    <xf numFmtId="0" fontId="20" fillId="0" borderId="26" xfId="2" applyFont="1" applyBorder="1" applyAlignment="1">
      <alignment vertical="center" wrapText="1"/>
    </xf>
    <xf numFmtId="0" fontId="20" fillId="0" borderId="18" xfId="2" applyFont="1" applyBorder="1" applyAlignment="1">
      <alignment vertical="center" wrapText="1"/>
    </xf>
    <xf numFmtId="0" fontId="17" fillId="7" borderId="35" xfId="1" applyFont="1" applyFill="1" applyBorder="1" applyAlignment="1">
      <alignment horizontal="left" vertical="center" wrapText="1"/>
    </xf>
    <xf numFmtId="0" fontId="17" fillId="7" borderId="36" xfId="1" applyFont="1" applyFill="1" applyBorder="1" applyAlignment="1">
      <alignment horizontal="left" vertical="center" wrapText="1"/>
    </xf>
    <xf numFmtId="0" fontId="17" fillId="7" borderId="86" xfId="1" applyFont="1" applyFill="1" applyBorder="1" applyAlignment="1">
      <alignment horizontal="left" vertical="center" wrapText="1"/>
    </xf>
    <xf numFmtId="0" fontId="18" fillId="0" borderId="85" xfId="2" applyFont="1" applyBorder="1" applyAlignment="1">
      <alignment vertical="center" wrapText="1"/>
    </xf>
    <xf numFmtId="0" fontId="18" fillId="0" borderId="8" xfId="2" applyFont="1" applyBorder="1" applyAlignment="1">
      <alignment vertical="center" wrapText="1"/>
    </xf>
    <xf numFmtId="0" fontId="18" fillId="0" borderId="14" xfId="2" applyFont="1" applyBorder="1" applyAlignment="1">
      <alignment vertical="center" wrapText="1"/>
    </xf>
    <xf numFmtId="0" fontId="20" fillId="0" borderId="25" xfId="0" applyFont="1" applyBorder="1" applyAlignment="1">
      <alignment vertical="center" wrapText="1"/>
    </xf>
    <xf numFmtId="0" fontId="20" fillId="0" borderId="26" xfId="0" applyFont="1" applyBorder="1" applyAlignment="1">
      <alignment vertical="center" wrapText="1"/>
    </xf>
    <xf numFmtId="0" fontId="20" fillId="0" borderId="18" xfId="0" applyFont="1" applyBorder="1" applyAlignment="1">
      <alignment vertical="center" wrapText="1"/>
    </xf>
    <xf numFmtId="0" fontId="15" fillId="0" borderId="17" xfId="2" applyFont="1" applyBorder="1" applyAlignment="1">
      <alignment horizontal="center"/>
    </xf>
    <xf numFmtId="0" fontId="15" fillId="0" borderId="26" xfId="2" applyFont="1" applyBorder="1" applyAlignment="1">
      <alignment horizontal="center"/>
    </xf>
    <xf numFmtId="0" fontId="15" fillId="0" borderId="41" xfId="2" applyFont="1" applyBorder="1" applyAlignment="1">
      <alignment horizontal="center"/>
    </xf>
    <xf numFmtId="0" fontId="18" fillId="0" borderId="25" xfId="2" applyFont="1" applyBorder="1" applyAlignment="1">
      <alignment horizontal="left" vertical="center" wrapText="1"/>
    </xf>
    <xf numFmtId="0" fontId="18" fillId="0" borderId="26" xfId="2" applyFont="1" applyBorder="1" applyAlignment="1">
      <alignment horizontal="left" vertical="center" wrapText="1"/>
    </xf>
    <xf numFmtId="0" fontId="18" fillId="0" borderId="18" xfId="2" applyFont="1" applyBorder="1" applyAlignment="1">
      <alignment horizontal="left" vertical="center" wrapText="1"/>
    </xf>
    <xf numFmtId="0" fontId="18" fillId="0" borderId="85" xfId="0" applyFont="1" applyBorder="1" applyAlignment="1">
      <alignment horizontal="left" vertical="center"/>
    </xf>
    <xf numFmtId="0" fontId="18" fillId="0" borderId="8" xfId="0" applyFont="1" applyBorder="1" applyAlignment="1">
      <alignment horizontal="left" vertical="center"/>
    </xf>
    <xf numFmtId="0" fontId="18" fillId="0" borderId="14" xfId="0" applyFont="1" applyBorder="1" applyAlignment="1">
      <alignment horizontal="left" vertical="center"/>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20" fillId="0" borderId="18" xfId="0" applyFont="1" applyBorder="1" applyAlignment="1">
      <alignment horizontal="left" vertical="center" wrapText="1"/>
    </xf>
    <xf numFmtId="0" fontId="20" fillId="0" borderId="25" xfId="2" applyFont="1" applyBorder="1" applyAlignment="1">
      <alignment horizontal="left" vertical="center" wrapText="1"/>
    </xf>
    <xf numFmtId="0" fontId="20" fillId="0" borderId="26" xfId="2" applyFont="1" applyBorder="1" applyAlignment="1">
      <alignment horizontal="left" vertical="center" wrapText="1"/>
    </xf>
    <xf numFmtId="0" fontId="20" fillId="0" borderId="18" xfId="2" applyFont="1" applyBorder="1" applyAlignment="1">
      <alignment horizontal="left" vertical="center" wrapText="1"/>
    </xf>
    <xf numFmtId="0" fontId="31" fillId="0" borderId="0" xfId="2" applyFont="1" applyAlignment="1">
      <alignment horizontal="left" wrapText="1"/>
    </xf>
    <xf numFmtId="0" fontId="36" fillId="0" borderId="25" xfId="0" applyFont="1" applyBorder="1" applyAlignment="1">
      <alignment horizontal="left" vertical="center" wrapText="1"/>
    </xf>
    <xf numFmtId="0" fontId="7" fillId="0" borderId="7" xfId="1" applyFont="1" applyBorder="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10" fillId="0" borderId="10" xfId="2" applyFont="1" applyBorder="1" applyAlignment="1">
      <alignment horizontal="center"/>
    </xf>
    <xf numFmtId="0" fontId="10" fillId="0" borderId="0" xfId="2" applyFont="1" applyAlignment="1">
      <alignment horizontal="center"/>
    </xf>
    <xf numFmtId="0" fontId="11" fillId="0" borderId="0" xfId="2" applyFont="1" applyAlignment="1">
      <alignment horizontal="center"/>
    </xf>
    <xf numFmtId="0" fontId="11" fillId="0" borderId="11" xfId="2" applyFont="1" applyBorder="1" applyAlignment="1">
      <alignment horizontal="center"/>
    </xf>
    <xf numFmtId="0" fontId="7" fillId="0" borderId="12" xfId="1" applyFont="1" applyBorder="1" applyAlignment="1">
      <alignment horizontal="center"/>
    </xf>
    <xf numFmtId="0" fontId="7" fillId="0" borderId="1" xfId="1" applyFont="1" applyBorder="1" applyAlignment="1">
      <alignment horizontal="center"/>
    </xf>
    <xf numFmtId="0" fontId="7" fillId="0" borderId="13" xfId="1" applyFont="1" applyBorder="1" applyAlignment="1">
      <alignment horizontal="center"/>
    </xf>
    <xf numFmtId="0" fontId="7" fillId="0" borderId="7" xfId="1" applyFont="1" applyBorder="1" applyAlignment="1">
      <alignment horizontal="center" wrapText="1"/>
    </xf>
    <xf numFmtId="0" fontId="7" fillId="0" borderId="14" xfId="1" applyFont="1" applyBorder="1" applyAlignment="1">
      <alignment horizontal="center" wrapText="1"/>
    </xf>
    <xf numFmtId="0" fontId="10" fillId="0" borderId="17" xfId="2" applyFont="1" applyBorder="1" applyAlignment="1">
      <alignment horizontal="center"/>
    </xf>
    <xf numFmtId="0" fontId="10" fillId="0" borderId="18" xfId="2" applyFont="1" applyBorder="1" applyAlignment="1">
      <alignment horizontal="center"/>
    </xf>
    <xf numFmtId="0" fontId="7" fillId="0" borderId="15" xfId="1" applyFont="1" applyBorder="1" applyAlignment="1">
      <alignment horizontal="center"/>
    </xf>
    <xf numFmtId="0" fontId="7" fillId="0" borderId="16" xfId="1" applyFont="1" applyBorder="1" applyAlignment="1">
      <alignment horizontal="center"/>
    </xf>
    <xf numFmtId="0" fontId="10" fillId="0" borderId="38" xfId="2" applyFont="1" applyBorder="1" applyAlignment="1">
      <alignment horizontal="center"/>
    </xf>
    <xf numFmtId="0" fontId="10" fillId="0" borderId="39" xfId="2" applyFont="1" applyBorder="1" applyAlignment="1">
      <alignment horizontal="center"/>
    </xf>
    <xf numFmtId="0" fontId="10" fillId="0" borderId="45" xfId="2" applyFont="1" applyBorder="1" applyAlignment="1">
      <alignment horizontal="center"/>
    </xf>
    <xf numFmtId="0" fontId="7" fillId="0" borderId="42" xfId="1" applyFont="1" applyBorder="1" applyAlignment="1">
      <alignment horizontal="center" wrapText="1"/>
    </xf>
    <xf numFmtId="0" fontId="7" fillId="0" borderId="43" xfId="1" applyFont="1" applyBorder="1" applyAlignment="1">
      <alignment horizontal="center" wrapText="1"/>
    </xf>
    <xf numFmtId="0" fontId="7" fillId="0" borderId="44" xfId="1" applyFont="1" applyBorder="1" applyAlignment="1">
      <alignment horizontal="center" wrapText="1"/>
    </xf>
    <xf numFmtId="166" fontId="6" fillId="0" borderId="15" xfId="1" applyNumberFormat="1" applyBorder="1" applyAlignment="1">
      <alignment horizontal="center" wrapText="1"/>
    </xf>
    <xf numFmtId="166" fontId="6" fillId="0" borderId="29" xfId="1" applyNumberFormat="1" applyBorder="1" applyAlignment="1">
      <alignment horizontal="center" wrapText="1"/>
    </xf>
    <xf numFmtId="166" fontId="6" fillId="0" borderId="15" xfId="7" applyNumberFormat="1" applyFont="1" applyBorder="1" applyAlignment="1">
      <alignment horizontal="center"/>
    </xf>
    <xf numFmtId="166" fontId="6" fillId="0" borderId="29" xfId="7" applyNumberFormat="1" applyFont="1" applyBorder="1" applyAlignment="1">
      <alignment horizontal="center"/>
    </xf>
    <xf numFmtId="0" fontId="8" fillId="2" borderId="7" xfId="1" applyFont="1" applyFill="1" applyBorder="1" applyAlignment="1">
      <alignment horizontal="center"/>
    </xf>
    <xf numFmtId="0" fontId="8" fillId="2" borderId="9" xfId="1" applyFont="1" applyFill="1" applyBorder="1" applyAlignment="1">
      <alignment horizontal="center"/>
    </xf>
    <xf numFmtId="0" fontId="7" fillId="0" borderId="38" xfId="1" applyFont="1" applyBorder="1" applyAlignment="1">
      <alignment horizontal="center"/>
    </xf>
    <xf numFmtId="0" fontId="7" fillId="0" borderId="39" xfId="1" applyFont="1" applyBorder="1" applyAlignment="1">
      <alignment horizontal="center"/>
    </xf>
    <xf numFmtId="0" fontId="7" fillId="0" borderId="45" xfId="1" applyFont="1" applyBorder="1" applyAlignment="1">
      <alignment horizontal="center"/>
    </xf>
    <xf numFmtId="0" fontId="10" fillId="0" borderId="11" xfId="2" applyFont="1" applyBorder="1" applyAlignment="1">
      <alignment horizontal="center"/>
    </xf>
    <xf numFmtId="166" fontId="6" fillId="0" borderId="17" xfId="7" applyNumberFormat="1" applyFont="1" applyBorder="1" applyAlignment="1">
      <alignment horizontal="center"/>
    </xf>
    <xf numFmtId="166" fontId="6" fillId="0" borderId="41" xfId="7" applyNumberFormat="1" applyFont="1" applyBorder="1" applyAlignment="1">
      <alignment horizontal="center"/>
    </xf>
    <xf numFmtId="0" fontId="8" fillId="2" borderId="38" xfId="1" applyFont="1" applyFill="1" applyBorder="1" applyAlignment="1">
      <alignment horizontal="center" wrapText="1"/>
    </xf>
    <xf numFmtId="0" fontId="8" fillId="2" borderId="45" xfId="1" applyFont="1" applyFill="1" applyBorder="1" applyAlignment="1">
      <alignment horizontal="center" wrapText="1"/>
    </xf>
    <xf numFmtId="166" fontId="6" fillId="0" borderId="7" xfId="7" applyNumberFormat="1" applyFont="1" applyBorder="1" applyAlignment="1">
      <alignment horizontal="center"/>
    </xf>
    <xf numFmtId="166" fontId="6" fillId="0" borderId="9" xfId="7" applyNumberFormat="1" applyFont="1" applyBorder="1" applyAlignment="1">
      <alignment horizontal="center"/>
    </xf>
    <xf numFmtId="0" fontId="7" fillId="6" borderId="35" xfId="1" applyFont="1" applyFill="1" applyBorder="1" applyAlignment="1">
      <alignment horizontal="center"/>
    </xf>
    <xf numFmtId="0" fontId="7" fillId="6" borderId="36" xfId="1" applyFont="1" applyFill="1" applyBorder="1" applyAlignment="1">
      <alignment horizontal="center"/>
    </xf>
    <xf numFmtId="0" fontId="7" fillId="6" borderId="37" xfId="1" applyFont="1" applyFill="1" applyBorder="1" applyAlignment="1">
      <alignment horizontal="center"/>
    </xf>
    <xf numFmtId="164" fontId="13" fillId="0" borderId="20" xfId="3" applyNumberFormat="1" applyFont="1" applyFill="1" applyBorder="1" applyAlignment="1">
      <alignment horizontal="right"/>
    </xf>
  </cellXfs>
  <cellStyles count="35">
    <cellStyle name="Comma" xfId="26" builtinId="3"/>
    <cellStyle name="Comma 2" xfId="7" xr:uid="{79C00675-D633-4DED-94D0-9D9748948F8B}"/>
    <cellStyle name="Currency" xfId="8" builtinId="4"/>
    <cellStyle name="Currency 2" xfId="3" xr:uid="{259A4C4C-1A48-40A7-B338-FF7821FE097B}"/>
    <cellStyle name="Normal" xfId="0" builtinId="0"/>
    <cellStyle name="Normal 10 2 2 2" xfId="9" xr:uid="{F1E6F674-3E71-4290-AD21-5F3F0662BCFE}"/>
    <cellStyle name="Normal 135" xfId="5" xr:uid="{D56F1ED8-993C-46CA-8B5C-821277F79110}"/>
    <cellStyle name="Normal 14" xfId="2" xr:uid="{64DCE539-10DF-431A-B147-46504F32C022}"/>
    <cellStyle name="Normal 2" xfId="10" xr:uid="{0CF11103-CA41-42B0-A05B-BC38EE8048FA}"/>
    <cellStyle name="Normal 2 2" xfId="11" xr:uid="{84BC7470-5C0A-4DAD-9EF2-02CCCA658155}"/>
    <cellStyle name="Normal 2 2 2" xfId="1" xr:uid="{928CA17F-D57C-402B-9434-20FA9B329E5F}"/>
    <cellStyle name="Normal 2 2 2 2" xfId="6" xr:uid="{9772965C-75B0-48F7-B32F-49D7AC486914}"/>
    <cellStyle name="Normal 2 2 3" xfId="13" xr:uid="{5A1C57B4-83B4-4B19-BDE4-CE76B27FF4ED}"/>
    <cellStyle name="Normal 2 2 3 2" xfId="17" xr:uid="{E45291BE-7BF9-4097-BAC8-14093B20B359}"/>
    <cellStyle name="Normal 2 2 3 2 2" xfId="25" xr:uid="{14BE02B6-9A58-480B-BF50-64A6FBAB0EC8}"/>
    <cellStyle name="Normal 2 2 3 2 3" xfId="34" xr:uid="{C7AFEE9C-EB35-4B20-9290-7A56AC8BA15B}"/>
    <cellStyle name="Normal 2 2 3 3" xfId="21" xr:uid="{293948DE-D380-4EE1-9681-D61DB95DF22C}"/>
    <cellStyle name="Normal 2 2 3 4" xfId="30" xr:uid="{2156D223-7FAE-4626-B755-2715B415A69E}"/>
    <cellStyle name="Normal 2 2 4" xfId="15" xr:uid="{C0E92B4F-D2D9-4EC2-9B6A-BFA3F97D232F}"/>
    <cellStyle name="Normal 2 2 4 2" xfId="23" xr:uid="{EFBA93D8-7A3E-4E94-A95D-F545B85C20CF}"/>
    <cellStyle name="Normal 2 2 4 3" xfId="32" xr:uid="{02F16671-81D3-4FB9-BF9A-C8DE078ABB7F}"/>
    <cellStyle name="Normal 2 2 5" xfId="19" xr:uid="{39D3A3E0-CFB3-4AA9-9845-37D5DEB784F3}"/>
    <cellStyle name="Normal 2 2 6" xfId="28" xr:uid="{1E52C42F-2EBD-43BC-B5E7-79C499895377}"/>
    <cellStyle name="Normal 2 3" xfId="12" xr:uid="{2A8C6302-5EBD-4C3C-B2C3-EC5E3D85ECA5}"/>
    <cellStyle name="Normal 2 3 2" xfId="16" xr:uid="{E424FD1E-A977-43F9-9A65-8F9C2B89442A}"/>
    <cellStyle name="Normal 2 3 2 2" xfId="24" xr:uid="{A75564FF-56D0-4F37-82A6-C2BD76225522}"/>
    <cellStyle name="Normal 2 3 2 3" xfId="33" xr:uid="{7DF4274E-41D9-4AB1-982B-A8A9612A8A92}"/>
    <cellStyle name="Normal 2 3 3" xfId="20" xr:uid="{FBA7FC7E-8AC8-47B8-9334-C6B2E2BE850A}"/>
    <cellStyle name="Normal 2 3 4" xfId="29" xr:uid="{DDCE9A67-CF24-43C8-9263-D97AF0A86512}"/>
    <cellStyle name="Normal 2 4" xfId="14" xr:uid="{E04FFDA2-2119-4FBC-A1CC-11BEA7563AAF}"/>
    <cellStyle name="Normal 2 4 2" xfId="22" xr:uid="{35887DED-0133-42A0-83A1-2339D7E37078}"/>
    <cellStyle name="Normal 2 4 3" xfId="31" xr:uid="{62B2DF07-B4FD-4B17-945B-BA0230A864DA}"/>
    <cellStyle name="Normal 2 5" xfId="18" xr:uid="{EF071C26-BC1C-4DC1-BCD7-952FD3A393BB}"/>
    <cellStyle name="Normal 2 6" xfId="27" xr:uid="{C39C78F6-A333-491B-804E-E6BC452BE653}"/>
    <cellStyle name="Percent 10" xfId="4" xr:uid="{B4BFBA0F-6069-473F-841D-98A754AFCD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iby\AppData\Local\Microsoft\Windows\Temporary%20Internet%20Files\Content.Outlook\DOYUAX25\PGE%20Table%2010%20December%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PG&amp;E"/>
      <sheetName val="Sheet3"/>
    </sheetNames>
    <sheetDataSet>
      <sheetData sheetId="0">
        <row r="2">
          <cell r="A2">
            <v>13818</v>
          </cell>
        </row>
      </sheetData>
      <sheetData sheetId="1"/>
      <sheetData sheetId="2">
        <row r="1">
          <cell r="C1" t="str">
            <v>HEAP/LiHeap Application Assistance</v>
          </cell>
        </row>
      </sheetData>
    </sheetDataSet>
  </externalBook>
</externalLink>
</file>

<file path=xl/persons/person.xml><?xml version="1.0" encoding="utf-8"?>
<personList xmlns="http://schemas.microsoft.com/office/spreadsheetml/2018/threadedcomments" xmlns:x="http://schemas.openxmlformats.org/spreadsheetml/2006/main">
  <person displayName="Salavitch, Mark" id="{FB396F19-EA98-4784-AD74-B31EF0275F5F}" userId="S::MUS8@pge.com::cdb16564-39b5-47f8-a746-d04174f1ff52" providerId="AD"/>
  <person displayName="Hanson, Tiffany" id="{E2281865-A3CA-47CF-9AA1-D278BD2E3A83}" userId="S::TPHB@pge.com::40d1383c-0ede-476a-b76e-c08df36bbd79" providerId="AD"/>
  <person displayName="Lerhaupt, Sarah" id="{6C0D1CC3-E2E5-4D2E-842B-C716991ACD06}" userId="S::Sarah.Lerhaupt@cpuc.ca.gov::df1d1534-6498-4922-9606-573f767d5e6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3-12-08T18:12:15.24" personId="{6C0D1CC3-E2E5-4D2E-842B-C716991ACD06}" id="{BFD65DE4-E520-4CE0-8507-94420C4A72F0}">
    <text>Should Match The Previous Reprot</text>
  </threadedComment>
  <threadedComment ref="D6" dT="2023-12-08T18:12:56.00" personId="{6C0D1CC3-E2E5-4D2E-842B-C716991ACD06}" id="{912B3040-CE61-4B66-8A20-89F2535E969F}">
    <text>Value should equal Cell C25</text>
  </threadedComment>
  <threadedComment ref="C25" dT="2023-12-08T18:11:20.18" personId="{6C0D1CC3-E2E5-4D2E-842B-C716991ACD06}" id="{6512C98D-A4C7-4866-AEF8-253E46F47D6F}">
    <text>This cell has a formula and will automatically populate when the values are added</text>
  </threadedComment>
  <threadedComment ref="D25" dT="2023-12-08T18:14:58.13" personId="{6C0D1CC3-E2E5-4D2E-842B-C716991ACD06}" id="{B3E2F3A1-DC9D-407D-A246-AA50A7E734DB}">
    <text>This cell has a formula and will automatically populate when the values are added</text>
  </threadedComment>
  <threadedComment ref="C26" dT="2023-12-08T18:11:26.08" personId="{6C0D1CC3-E2E5-4D2E-842B-C716991ACD06}" id="{9924CA81-0F73-4D08-A7C8-820822B75777}">
    <text>This cell has a formula and will automatically populate when the values are added</text>
  </threadedComment>
  <threadedComment ref="D26" dT="2023-12-08T18:15:01.64" personId="{6C0D1CC3-E2E5-4D2E-842B-C716991ACD06}" id="{0267A73A-06F6-46C0-BFB3-AAA73B137F46}">
    <text>This cell has a formula and will automatically populate when the values are added</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3-12-08T18:12:56.00" personId="{6C0D1CC3-E2E5-4D2E-842B-C716991ACD06}" id="{2DAE246D-2B16-4FA1-B813-41B908025506}">
    <text>Value should equal Cell C25</text>
  </threadedComment>
  <threadedComment ref="D6" dT="2023-12-08T18:12:56.00" personId="{6C0D1CC3-E2E5-4D2E-842B-C716991ACD06}" id="{5DCD7519-8A69-470C-88CE-8E366810903D}">
    <text>Value should equal Cell C25</text>
  </threadedComment>
  <threadedComment ref="E15" dT="2024-01-13T01:26:19.95" personId="{FB396F19-EA98-4784-AD74-B31EF0275F5F}" id="{3CF221DE-744D-47EB-98C9-BEADA84B3373}">
    <text>Internal PG&amp;E Regulatory hourly charges are billed under Program Mgmt Support</text>
  </threadedComment>
  <threadedComment ref="C25" dT="2023-12-08T18:14:58.13" personId="{6C0D1CC3-E2E5-4D2E-842B-C716991ACD06}" id="{60A86ED9-1E5C-4CAF-9433-2F8667F54750}">
    <text>This cell has a formula and will automatically populate when the values are added</text>
  </threadedComment>
  <threadedComment ref="D25" dT="2023-12-08T18:14:58.13" personId="{6C0D1CC3-E2E5-4D2E-842B-C716991ACD06}" id="{7BF3E89E-E0D8-4138-9D86-39A817563694}">
    <text>This cell has a formula and will automatically populate when the values are added</text>
  </threadedComment>
  <threadedComment ref="C26" dT="2023-12-08T18:15:01.64" personId="{6C0D1CC3-E2E5-4D2E-842B-C716991ACD06}" id="{52D6DE02-CDB8-44BF-B49B-4B3394037B37}">
    <text>This cell has a formula and will automatically populate when the values are added</text>
  </threadedComment>
  <threadedComment ref="D26" dT="2023-12-08T18:15:01.64" personId="{6C0D1CC3-E2E5-4D2E-842B-C716991ACD06}" id="{2ED855F3-9F5A-43E9-81AC-F48C60EF0C55}">
    <text>This cell has a formula and will automatically populate when the values are added</text>
  </threadedComment>
</ThreadedComments>
</file>

<file path=xl/threadedComments/threadedComment3.xml><?xml version="1.0" encoding="utf-8"?>
<ThreadedComments xmlns="http://schemas.microsoft.com/office/spreadsheetml/2018/threadedcomments" xmlns:x="http://schemas.openxmlformats.org/spreadsheetml/2006/main">
  <threadedComment ref="C6" dT="2023-12-08T18:12:56.00" personId="{6C0D1CC3-E2E5-4D2E-842B-C716991ACD06}" id="{F5DCA3C1-EDAF-4495-A58E-3A6FB5968AC2}">
    <text>Value should equal Cell C25</text>
  </threadedComment>
  <threadedComment ref="D6" dT="2023-12-08T18:12:56.00" personId="{6C0D1CC3-E2E5-4D2E-842B-C716991ACD06}" id="{AEBD214A-82EE-4AA8-A7F2-528BBB68D664}">
    <text>Value should equal Cell C25</text>
  </threadedComment>
  <threadedComment ref="C25" dT="2023-12-08T18:14:58.13" personId="{6C0D1CC3-E2E5-4D2E-842B-C716991ACD06}" id="{298DDC53-CD21-4D2D-8651-FFB40229EAA5}">
    <text>This cell has a formula and will automatically populate when the values are added</text>
  </threadedComment>
  <threadedComment ref="D25" dT="2023-12-08T18:14:58.13" personId="{6C0D1CC3-E2E5-4D2E-842B-C716991ACD06}" id="{6BF563D3-DF63-47AC-8B05-CD19BBC94035}">
    <text>This cell has a formula and will automatically populate when the values are added</text>
  </threadedComment>
  <threadedComment ref="C26" dT="2023-12-08T18:15:01.64" personId="{6C0D1CC3-E2E5-4D2E-842B-C716991ACD06}" id="{4AA6DAAB-976D-47F3-B729-6744DB2647CD}">
    <text>This cell has a formula and will automatically populate when the values are added</text>
  </threadedComment>
  <threadedComment ref="D26" dT="2023-12-08T18:15:01.64" personId="{6C0D1CC3-E2E5-4D2E-842B-C716991ACD06}" id="{9111F58B-4D93-4A74-B5EA-FD6DACE1BB35}">
    <text>This cell has a formula and will automatically populate when the values are added</text>
  </threadedComment>
</ThreadedComments>
</file>

<file path=xl/threadedComments/threadedComment4.xml><?xml version="1.0" encoding="utf-8"?>
<ThreadedComments xmlns="http://schemas.microsoft.com/office/spreadsheetml/2018/threadedcomments" xmlns:x="http://schemas.openxmlformats.org/spreadsheetml/2006/main">
  <threadedComment ref="C6" dT="2023-12-08T18:12:56.00" personId="{6C0D1CC3-E2E5-4D2E-842B-C716991ACD06}" id="{FB6B1A43-BA22-4446-A803-26CE59A60C6C}">
    <text>Value should equal Cell C25</text>
  </threadedComment>
  <threadedComment ref="D6" dT="2023-12-08T18:12:56.00" personId="{6C0D1CC3-E2E5-4D2E-842B-C716991ACD06}" id="{27828D4D-1981-4A9C-9015-2B335BF7904F}">
    <text>Value should equal Cell C25</text>
  </threadedComment>
  <threadedComment ref="C25" dT="2023-12-08T18:14:58.13" personId="{6C0D1CC3-E2E5-4D2E-842B-C716991ACD06}" id="{FABBA8A4-9883-418F-8092-477F9AA01BA0}">
    <text>This cell has a formula and will automatically populate when the values are added</text>
  </threadedComment>
  <threadedComment ref="D25" dT="2023-12-08T18:14:58.13" personId="{6C0D1CC3-E2E5-4D2E-842B-C716991ACD06}" id="{16DFB57B-0CDF-4069-AC68-CC69A2F6BF12}">
    <text>This cell has a formula and will automatically populate when the values are added</text>
  </threadedComment>
  <threadedComment ref="C26" dT="2023-12-08T18:15:01.64" personId="{6C0D1CC3-E2E5-4D2E-842B-C716991ACD06}" id="{6234CED9-9A39-4D83-9783-4C3BA0D0A1DC}">
    <text>This cell has a formula and will automatically populate when the values are added</text>
  </threadedComment>
  <threadedComment ref="D26" dT="2023-12-08T18:15:01.64" personId="{6C0D1CC3-E2E5-4D2E-842B-C716991ACD06}" id="{2746BA3F-10D6-43AE-967A-AC6CF1D664EE}">
    <text>This cell has a formula and will automatically populate when the values are added</text>
  </threadedComment>
</ThreadedComments>
</file>

<file path=xl/threadedComments/threadedComment5.xml><?xml version="1.0" encoding="utf-8"?>
<ThreadedComments xmlns="http://schemas.microsoft.com/office/spreadsheetml/2018/threadedcomments" xmlns:x="http://schemas.openxmlformats.org/spreadsheetml/2006/main">
  <threadedComment ref="C6" dT="2023-12-08T18:12:56.00" personId="{6C0D1CC3-E2E5-4D2E-842B-C716991ACD06}" id="{A14BC2A1-D916-4BC7-8425-74B015D9735B}">
    <text>Value should equal Cell C25</text>
  </threadedComment>
  <threadedComment ref="D6" dT="2023-12-08T18:14:58.13" personId="{6C0D1CC3-E2E5-4D2E-842B-C716991ACD06}" id="{7FA86612-2F47-4702-9806-B6B03349F398}">
    <text>This cell has a formula and will automatically populate when the values are added</text>
  </threadedComment>
  <threadedComment ref="C25" dT="2023-12-08T18:14:58.13" personId="{6C0D1CC3-E2E5-4D2E-842B-C716991ACD06}" id="{EC0A7AA3-4FEB-4526-9CA7-6A4FDC06E4A5}">
    <text>This cell has a formula and will automatically populate when the values are added</text>
  </threadedComment>
  <threadedComment ref="D25" dT="2023-12-08T18:14:58.13" personId="{6C0D1CC3-E2E5-4D2E-842B-C716991ACD06}" id="{B55C8B9E-E0C5-4621-AD23-794A17F47D53}">
    <text>This cell has a formula and will automatically populate when the values are added</text>
  </threadedComment>
  <threadedComment ref="C26" dT="2023-12-08T18:15:01.64" personId="{6C0D1CC3-E2E5-4D2E-842B-C716991ACD06}" id="{69C516EF-3411-4875-9C45-F36119F9BA10}">
    <text>This cell has a formula and will automatically populate when the values are added</text>
  </threadedComment>
  <threadedComment ref="D26" dT="2023-12-08T18:15:01.64" personId="{6C0D1CC3-E2E5-4D2E-842B-C716991ACD06}" id="{502376C5-7764-4AB8-A98D-9FA668C97552}">
    <text>This cell has a formula and will automatically populate when the values are added</text>
  </threadedComment>
</ThreadedComments>
</file>

<file path=xl/threadedComments/threadedComment6.xml><?xml version="1.0" encoding="utf-8"?>
<ThreadedComments xmlns="http://schemas.microsoft.com/office/spreadsheetml/2018/threadedcomments" xmlns:x="http://schemas.openxmlformats.org/spreadsheetml/2006/main">
  <threadedComment ref="C6" dT="2023-12-08T18:12:15.24" personId="{6C0D1CC3-E2E5-4D2E-842B-C716991ACD06}" id="{40CB463E-1454-44D4-84A6-900590BFD696}">
    <text>Should Match The Previous Reprot</text>
  </threadedComment>
  <threadedComment ref="D6" dT="2023-12-08T18:12:56.00" personId="{6C0D1CC3-E2E5-4D2E-842B-C716991ACD06}" id="{400C91F8-9901-438B-83AB-A46F577AB783}">
    <text>Value should equal Cell C25</text>
  </threadedComment>
  <threadedComment ref="C25" dT="2023-12-08T18:11:20.18" personId="{6C0D1CC3-E2E5-4D2E-842B-C716991ACD06}" id="{F82673D6-617D-4194-95CE-E7647DEE0D03}">
    <text>This cell has a formula and will automatically populate when the values are added</text>
  </threadedComment>
  <threadedComment ref="D25" dT="2023-12-08T18:14:58.13" personId="{6C0D1CC3-E2E5-4D2E-842B-C716991ACD06}" id="{5C1FAF4E-9210-47CA-B9C0-FE0EAF20A27A}">
    <text>This cell has a formula and will automatically populate when the values are added</text>
  </threadedComment>
  <threadedComment ref="C26" dT="2023-12-08T18:11:26.08" personId="{6C0D1CC3-E2E5-4D2E-842B-C716991ACD06}" id="{B127AC36-713B-4124-B29E-64864EFA7FD7}">
    <text>This cell has a formula and will automatically populate when the values are added</text>
  </threadedComment>
  <threadedComment ref="D26" dT="2023-12-08T18:15:01.64" personId="{6C0D1CC3-E2E5-4D2E-842B-C716991ACD06}" id="{02D9B3F5-C222-4208-B545-0B85C0ACE299}">
    <text>This cell has a formula and will automatically populate when the values are added</text>
  </threadedComment>
</ThreadedComments>
</file>

<file path=xl/threadedComments/threadedComment7.xml><?xml version="1.0" encoding="utf-8"?>
<ThreadedComments xmlns="http://schemas.microsoft.com/office/spreadsheetml/2018/threadedcomments" xmlns:x="http://schemas.openxmlformats.org/spreadsheetml/2006/main">
  <threadedComment ref="B25" dT="2023-12-08T18:14:58.13" personId="{6C0D1CC3-E2E5-4D2E-842B-C716991ACD06}" id="{6BE756D7-72F4-42D8-B128-D6C6447AFDA6}">
    <text>This cell has a formula and will automatically populate when the values are added</text>
  </threadedComment>
</ThreadedComments>
</file>

<file path=xl/threadedComments/threadedComment8.xml><?xml version="1.0" encoding="utf-8"?>
<ThreadedComments xmlns="http://schemas.microsoft.com/office/spreadsheetml/2018/threadedcomments" xmlns:x="http://schemas.openxmlformats.org/spreadsheetml/2006/main">
  <threadedComment ref="B3" dT="2023-12-08T21:30:11.31" personId="{6C0D1CC3-E2E5-4D2E-842B-C716991ACD06}" id="{A076DE1C-CFE2-4DF9-B9F4-2C37D94D3D89}">
    <text>This is a joint table</text>
  </threadedComment>
  <threadedComment ref="D7" dT="2023-11-03T18:48:22.20" personId="{E2281865-A3CA-47CF-9AA1-D278BD2E3A83}" id="{20C0C908-8E06-4794-8AEE-B285C3A7F11D}">
    <text>EM&amp;V expenditures from past 6 months</text>
  </threadedComment>
  <threadedComment ref="E7" dT="2023-11-03T18:48:22.20" personId="{E2281865-A3CA-47CF-9AA1-D278BD2E3A83}" id="{834D73C5-3AB0-4120-B358-13C0284B16FB}">
    <text>EM&amp;V funds received from co-fund from past 6 months (SDG&amp;E only)</text>
  </threadedComment>
  <threadedComment ref="I7" dT="2023-11-28T00:04:54.33" personId="{6C0D1CC3-E2E5-4D2E-842B-C716991ACD06}" id="{3183529F-9A99-4F11-AA5F-539AAFB5A9A3}">
    <text>Only completed by SDG&amp;E</text>
  </threadedComment>
  <threadedComment ref="J7" dT="2023-11-27T23:57:24.96" personId="{6C0D1CC3-E2E5-4D2E-842B-C716991ACD06}" id="{2260D413-7777-40CC-A775-680B47EEB077}">
    <text>This column will auto populate using data from Table 4 and Table 7</text>
  </threadedComment>
  <threadedComment ref="C8" dT="2023-12-08T21:31:51.68" personId="{6C0D1CC3-E2E5-4D2E-842B-C716991ACD06}" id="{8DE163F0-EBC7-4897-A891-08521FCCF5E7}">
    <text xml:space="preserve">Sample data showing a scenario where $1000 was spent on EMV during the reporting period, and $500 of that $1000 was sent from PG&amp;E to SDG&amp;E. </text>
  </threadedComment>
  <threadedComment ref="C8" dT="2023-12-08T21:32:16.90" personId="{6C0D1CC3-E2E5-4D2E-842B-C716991ACD06}" id="{8B31E49D-A31E-41DB-9E27-5294CEA5C6DA}" parentId="{8DE163F0-EBC7-4897-A891-08521FCCF5E7}">
    <text xml:space="preserve">All Blue Text here is sample data </text>
  </threadedComment>
  <threadedComment ref="J8" dT="2023-12-08T21:30:02.71" personId="{6C0D1CC3-E2E5-4D2E-842B-C716991ACD06}" id="{AFCE516C-5C13-4737-BBED-C14C886C1101}">
    <text>These cells have formulas and will populate automatically</text>
  </threadedComment>
  <threadedComment ref="G23" dT="2023-11-27T23:50:48.99" personId="{6C0D1CC3-E2E5-4D2E-842B-C716991ACD06}" id="{781912D5-8780-4CF3-8A46-7F2618FFA743}">
    <text xml:space="preserve">IOUs will add to this table as needed </text>
  </threadedComment>
  <threadedComment ref="C57" dT="2024-01-10T20:05:08.69" personId="{6C0D1CC3-E2E5-4D2E-842B-C716991ACD06}" id="{95F0B705-EC88-498D-986D-6E5E85FDAC07}">
    <text>Update Funding Agreement As Correct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bin"/><Relationship Id="rId4" Type="http://schemas.microsoft.com/office/2017/10/relationships/threadedComment" Target="../threadedComments/threadedComment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bin"/><Relationship Id="rId4" Type="http://schemas.microsoft.com/office/2017/10/relationships/threadedComment" Target="../threadedComments/threadedComment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E4F5-2545-44AE-86F1-259A9045ADD8}">
  <sheetPr>
    <pageSetUpPr fitToPage="1"/>
  </sheetPr>
  <dimension ref="B1:M59"/>
  <sheetViews>
    <sheetView topLeftCell="A51" zoomScale="80" zoomScaleNormal="80" workbookViewId="0">
      <selection activeCell="F59" sqref="F59"/>
    </sheetView>
  </sheetViews>
  <sheetFormatPr defaultRowHeight="13.2" x14ac:dyDescent="0.25"/>
  <cols>
    <col min="1" max="1" width="4.21875" customWidth="1"/>
    <col min="2" max="2" width="79.44140625" style="8" customWidth="1"/>
    <col min="3" max="4" width="31.5546875" customWidth="1"/>
    <col min="5" max="5" width="27.77734375" customWidth="1"/>
    <col min="6" max="6" width="15" customWidth="1"/>
    <col min="7" max="12" width="9.44140625" customWidth="1"/>
  </cols>
  <sheetData>
    <row r="1" spans="2:11" ht="17.399999999999999" x14ac:dyDescent="0.3">
      <c r="B1" s="370" t="s">
        <v>0</v>
      </c>
      <c r="C1" s="371"/>
      <c r="D1" s="371"/>
      <c r="E1" s="372"/>
    </row>
    <row r="2" spans="2:11" ht="17.399999999999999" x14ac:dyDescent="0.3">
      <c r="B2" s="373" t="s">
        <v>1</v>
      </c>
      <c r="C2" s="374"/>
      <c r="D2" s="375"/>
      <c r="E2" s="376"/>
    </row>
    <row r="3" spans="2:11" ht="18" thickBot="1" x14ac:dyDescent="0.35">
      <c r="B3" s="377" t="s">
        <v>2</v>
      </c>
      <c r="C3" s="378"/>
      <c r="D3" s="378"/>
      <c r="E3" s="379"/>
    </row>
    <row r="4" spans="2:11" ht="37.35" customHeight="1" x14ac:dyDescent="0.25">
      <c r="B4" s="10"/>
      <c r="C4" s="11" t="s">
        <v>3</v>
      </c>
      <c r="D4" s="11" t="s">
        <v>4</v>
      </c>
      <c r="E4" s="11" t="s">
        <v>5</v>
      </c>
      <c r="F4" s="12"/>
      <c r="G4" s="12"/>
      <c r="H4" s="12"/>
      <c r="I4" s="12"/>
      <c r="J4" s="12"/>
      <c r="K4" s="12"/>
    </row>
    <row r="5" spans="2:11" ht="26.85" customHeight="1" thickBot="1" x14ac:dyDescent="0.3">
      <c r="B5" s="13" t="s">
        <v>6</v>
      </c>
      <c r="C5" s="14"/>
      <c r="D5" s="15"/>
      <c r="E5" s="14"/>
      <c r="F5" s="12"/>
      <c r="G5" s="12"/>
      <c r="H5" s="12"/>
      <c r="I5" s="12"/>
      <c r="J5" s="12"/>
      <c r="K5" s="12"/>
    </row>
    <row r="6" spans="2:11" ht="37.35" customHeight="1" x14ac:dyDescent="0.25">
      <c r="B6" s="16" t="s">
        <v>7</v>
      </c>
      <c r="C6" s="17"/>
      <c r="D6" s="18">
        <f>C25</f>
        <v>0</v>
      </c>
      <c r="E6" s="19"/>
      <c r="F6" s="12"/>
      <c r="G6" s="12"/>
      <c r="H6" s="12"/>
      <c r="I6" s="12"/>
      <c r="J6" s="12"/>
      <c r="K6" s="12"/>
    </row>
    <row r="7" spans="2:11" ht="37.35" customHeight="1" x14ac:dyDescent="0.25">
      <c r="B7" s="20" t="s">
        <v>8</v>
      </c>
      <c r="C7" s="21"/>
      <c r="D7" s="22">
        <f>C26</f>
        <v>0</v>
      </c>
      <c r="E7" s="23"/>
      <c r="F7" s="12"/>
      <c r="G7" s="12"/>
      <c r="H7" s="12"/>
      <c r="I7" s="12"/>
      <c r="J7" s="12"/>
      <c r="K7" s="12"/>
    </row>
    <row r="8" spans="2:11" ht="26.85" customHeight="1" thickBot="1" x14ac:dyDescent="0.3">
      <c r="B8" s="24" t="s">
        <v>9</v>
      </c>
      <c r="C8" s="25"/>
      <c r="D8" s="26"/>
      <c r="E8" s="14"/>
      <c r="F8" s="12"/>
      <c r="G8" s="12"/>
      <c r="H8" s="12"/>
      <c r="I8" s="12"/>
      <c r="J8" s="12"/>
      <c r="K8" s="12"/>
    </row>
    <row r="9" spans="2:11" ht="37.35" customHeight="1" x14ac:dyDescent="0.25">
      <c r="B9" s="27" t="s">
        <v>10</v>
      </c>
      <c r="C9" s="28"/>
      <c r="D9" s="29"/>
      <c r="E9" s="64"/>
      <c r="F9" s="12"/>
      <c r="G9" s="12"/>
      <c r="H9" s="12"/>
      <c r="I9" s="12"/>
      <c r="J9" s="12"/>
      <c r="K9" s="12"/>
    </row>
    <row r="10" spans="2:11" ht="37.35" customHeight="1" x14ac:dyDescent="0.25">
      <c r="B10" s="66" t="s">
        <v>11</v>
      </c>
      <c r="C10" s="17"/>
      <c r="D10" s="18"/>
      <c r="E10" s="64"/>
      <c r="F10" s="12"/>
      <c r="G10" s="12"/>
      <c r="H10" s="12"/>
      <c r="I10" s="12"/>
      <c r="J10" s="12"/>
      <c r="K10" s="12"/>
    </row>
    <row r="11" spans="2:11" ht="37.35" customHeight="1" x14ac:dyDescent="0.25">
      <c r="B11" s="30" t="s">
        <v>12</v>
      </c>
      <c r="C11" s="21"/>
      <c r="D11" s="22"/>
      <c r="E11" s="23"/>
      <c r="F11" s="12"/>
      <c r="G11" s="12"/>
      <c r="H11" s="12"/>
      <c r="I11" s="12"/>
      <c r="J11" s="12"/>
      <c r="K11" s="12"/>
    </row>
    <row r="12" spans="2:11" ht="37.35" customHeight="1" thickBot="1" x14ac:dyDescent="0.3">
      <c r="B12" s="31" t="s">
        <v>13</v>
      </c>
      <c r="C12" s="32"/>
      <c r="D12" s="33"/>
      <c r="E12" s="14"/>
      <c r="F12" s="12"/>
      <c r="G12" s="12"/>
      <c r="H12" s="12"/>
      <c r="I12" s="12"/>
      <c r="J12" s="12"/>
      <c r="K12" s="12"/>
    </row>
    <row r="13" spans="2:11" ht="37.35" customHeight="1" x14ac:dyDescent="0.25">
      <c r="B13" s="34" t="s">
        <v>14</v>
      </c>
      <c r="C13" s="17">
        <f>SUM(C9,C11,C12)</f>
        <v>0</v>
      </c>
      <c r="D13" s="18">
        <f>SUM(D9,D11,D12)</f>
        <v>0</v>
      </c>
      <c r="E13" s="19"/>
      <c r="F13" s="12"/>
      <c r="G13" s="12"/>
      <c r="H13" s="12"/>
      <c r="I13" s="12"/>
      <c r="J13" s="12"/>
      <c r="K13" s="12"/>
    </row>
    <row r="14" spans="2:11" ht="26.85" customHeight="1" thickBot="1" x14ac:dyDescent="0.3">
      <c r="B14" s="13" t="s">
        <v>15</v>
      </c>
      <c r="C14" s="14"/>
      <c r="D14" s="15"/>
      <c r="E14" s="14"/>
      <c r="F14" s="12"/>
      <c r="G14" s="12"/>
      <c r="H14" s="12"/>
      <c r="I14" s="12"/>
      <c r="J14" s="12"/>
      <c r="K14" s="12"/>
    </row>
    <row r="15" spans="2:11" ht="37.35" customHeight="1" x14ac:dyDescent="0.25">
      <c r="B15" s="16" t="s">
        <v>16</v>
      </c>
      <c r="C15" s="35"/>
      <c r="D15" s="36"/>
      <c r="E15" s="64"/>
      <c r="F15" s="12"/>
      <c r="G15" s="12"/>
      <c r="H15" s="12"/>
      <c r="I15" s="12"/>
      <c r="J15" s="12"/>
      <c r="K15" s="12"/>
    </row>
    <row r="16" spans="2:11" ht="37.35" customHeight="1" x14ac:dyDescent="0.25">
      <c r="B16" s="30" t="s">
        <v>17</v>
      </c>
      <c r="C16" s="37"/>
      <c r="D16" s="38"/>
      <c r="E16" s="64"/>
      <c r="F16" s="12"/>
      <c r="G16" s="12"/>
      <c r="H16" s="12"/>
      <c r="I16" s="12"/>
      <c r="J16" s="12"/>
      <c r="K16" s="12"/>
    </row>
    <row r="17" spans="2:13" ht="37.35" customHeight="1" thickBot="1" x14ac:dyDescent="0.3">
      <c r="B17" s="31" t="s">
        <v>18</v>
      </c>
      <c r="C17" s="39"/>
      <c r="D17" s="40"/>
      <c r="E17" s="125"/>
      <c r="F17" s="12"/>
      <c r="G17" s="12"/>
      <c r="H17" s="12"/>
      <c r="I17" s="12"/>
      <c r="J17" s="12"/>
      <c r="K17" s="12"/>
    </row>
    <row r="18" spans="2:13" ht="37.35" customHeight="1" x14ac:dyDescent="0.25">
      <c r="B18" s="41" t="s">
        <v>19</v>
      </c>
      <c r="C18" s="42">
        <f>SUM(C15,C16,C17)</f>
        <v>0</v>
      </c>
      <c r="D18" s="36">
        <f>SUM(D15,D16,D17)</f>
        <v>0</v>
      </c>
      <c r="E18" s="64"/>
      <c r="F18" s="12"/>
      <c r="G18" s="12"/>
      <c r="H18" s="12"/>
      <c r="I18" s="12"/>
      <c r="J18" s="12"/>
      <c r="K18" s="12"/>
    </row>
    <row r="19" spans="2:13" ht="26.85" customHeight="1" thickBot="1" x14ac:dyDescent="0.3">
      <c r="B19" s="13" t="s">
        <v>20</v>
      </c>
      <c r="C19" s="14"/>
      <c r="D19" s="15"/>
      <c r="E19" s="15"/>
      <c r="F19" s="12"/>
      <c r="G19" s="12"/>
      <c r="H19" s="12"/>
      <c r="I19" s="12"/>
      <c r="J19" s="12"/>
      <c r="K19" s="12"/>
    </row>
    <row r="20" spans="2:13" ht="37.35" customHeight="1" x14ac:dyDescent="0.25">
      <c r="B20" s="43" t="s">
        <v>21</v>
      </c>
      <c r="C20" s="35"/>
      <c r="D20" s="35"/>
      <c r="E20" s="44"/>
      <c r="F20" s="12"/>
      <c r="G20" s="175"/>
      <c r="H20" s="175"/>
      <c r="I20" s="175"/>
      <c r="J20" s="175"/>
      <c r="K20" s="175"/>
    </row>
    <row r="21" spans="2:13" ht="26.85" customHeight="1" thickBot="1" x14ac:dyDescent="0.3">
      <c r="B21" s="45" t="s">
        <v>22</v>
      </c>
      <c r="C21" s="25"/>
      <c r="D21" s="25"/>
      <c r="E21" s="25"/>
      <c r="F21" s="12"/>
      <c r="G21" s="12"/>
      <c r="H21" s="12"/>
      <c r="I21" s="12"/>
      <c r="J21" s="12"/>
      <c r="K21" s="12"/>
    </row>
    <row r="22" spans="2:13" ht="37.35" customHeight="1" x14ac:dyDescent="0.25">
      <c r="B22" s="43" t="s">
        <v>23</v>
      </c>
      <c r="C22" s="46"/>
      <c r="D22" s="46"/>
      <c r="E22" s="47"/>
      <c r="F22" s="12"/>
      <c r="G22" s="12"/>
      <c r="H22" s="12"/>
      <c r="I22" s="12"/>
      <c r="J22" s="12"/>
      <c r="K22" s="12"/>
    </row>
    <row r="23" spans="2:13" ht="37.35" customHeight="1" x14ac:dyDescent="0.25">
      <c r="B23" s="48" t="s">
        <v>24</v>
      </c>
      <c r="C23" s="49"/>
      <c r="D23" s="49"/>
      <c r="E23" s="50"/>
      <c r="F23" s="12"/>
      <c r="G23" s="12"/>
      <c r="H23" s="12"/>
      <c r="I23" s="12"/>
      <c r="J23" s="12"/>
      <c r="K23" s="12"/>
    </row>
    <row r="24" spans="2:13" ht="26.85" customHeight="1" thickBot="1" x14ac:dyDescent="0.3">
      <c r="B24" s="13" t="s">
        <v>25</v>
      </c>
      <c r="C24" s="51"/>
      <c r="D24" s="51"/>
      <c r="E24" s="51"/>
      <c r="F24" s="12"/>
      <c r="G24" s="12"/>
      <c r="H24" s="12"/>
      <c r="I24" s="12"/>
      <c r="J24" s="12"/>
      <c r="K24" s="12"/>
    </row>
    <row r="25" spans="2:13" ht="37.35" customHeight="1" x14ac:dyDescent="0.25">
      <c r="B25" s="52" t="s">
        <v>26</v>
      </c>
      <c r="C25" s="123">
        <f>C6+C13-SUM(C18+C20+C22+C23)</f>
        <v>0</v>
      </c>
      <c r="D25" s="123">
        <f>D6+D13-SUM(D18+D20+D22+D23)</f>
        <v>0</v>
      </c>
      <c r="E25" s="53"/>
      <c r="F25" s="12"/>
      <c r="G25" s="12"/>
      <c r="H25" s="12"/>
      <c r="I25" s="12"/>
      <c r="J25" s="12"/>
      <c r="K25" s="12"/>
    </row>
    <row r="26" spans="2:13" ht="37.35" customHeight="1" thickBot="1" x14ac:dyDescent="0.3">
      <c r="B26" s="54" t="s">
        <v>27</v>
      </c>
      <c r="C26" s="124">
        <f>C7-C20</f>
        <v>0</v>
      </c>
      <c r="D26" s="124">
        <f>D7-D20</f>
        <v>0</v>
      </c>
      <c r="E26" s="55"/>
      <c r="F26" s="12"/>
      <c r="G26" s="12"/>
      <c r="H26" s="12"/>
      <c r="I26" s="12"/>
      <c r="J26" s="12"/>
      <c r="K26" s="12"/>
    </row>
    <row r="27" spans="2:13" ht="30.75" customHeight="1" thickBot="1" x14ac:dyDescent="0.3">
      <c r="B27" s="56"/>
      <c r="C27" s="57"/>
      <c r="D27" s="57"/>
      <c r="E27" s="58"/>
      <c r="F27" s="12"/>
      <c r="G27" s="12"/>
      <c r="H27" s="12"/>
      <c r="I27" s="12"/>
      <c r="J27" s="12"/>
      <c r="K27" s="12"/>
    </row>
    <row r="28" spans="2:13" s="9" customFormat="1" ht="49.5" customHeight="1" thickBot="1" x14ac:dyDescent="0.3">
      <c r="B28" s="349" t="s">
        <v>28</v>
      </c>
      <c r="C28" s="350"/>
      <c r="D28" s="350"/>
      <c r="E28" s="350"/>
      <c r="F28" s="59" t="s">
        <v>29</v>
      </c>
      <c r="G28" s="12"/>
      <c r="H28" s="12"/>
      <c r="I28" s="12"/>
      <c r="J28" s="12"/>
      <c r="K28" s="12"/>
    </row>
    <row r="29" spans="2:13" s="9" customFormat="1" ht="48.6" customHeight="1" x14ac:dyDescent="0.25">
      <c r="B29" s="383" t="s">
        <v>30</v>
      </c>
      <c r="C29" s="383"/>
      <c r="D29" s="383"/>
      <c r="E29" s="383"/>
      <c r="F29" s="60"/>
      <c r="G29" s="12"/>
      <c r="H29" s="12"/>
      <c r="I29" s="12"/>
      <c r="J29" s="12"/>
      <c r="K29" s="12"/>
    </row>
    <row r="30" spans="2:13" s="9" customFormat="1" ht="56.1" customHeight="1" x14ac:dyDescent="0.25">
      <c r="B30" s="387" t="s">
        <v>31</v>
      </c>
      <c r="C30" s="387"/>
      <c r="D30" s="387"/>
      <c r="E30" s="387"/>
      <c r="F30" s="61"/>
      <c r="G30" s="12"/>
      <c r="H30" s="12"/>
      <c r="I30" s="12"/>
      <c r="J30" s="65"/>
      <c r="K30" s="65"/>
      <c r="L30" s="65"/>
      <c r="M30" s="65"/>
    </row>
    <row r="31" spans="2:13" s="9" customFormat="1" ht="48.6" customHeight="1" x14ac:dyDescent="0.25">
      <c r="B31" s="409" t="s">
        <v>32</v>
      </c>
      <c r="C31" s="409"/>
      <c r="D31" s="409"/>
      <c r="E31" s="409"/>
      <c r="F31" s="62" t="s">
        <v>33</v>
      </c>
      <c r="G31" s="12"/>
      <c r="H31" s="12"/>
      <c r="I31" s="12"/>
      <c r="J31" s="12"/>
      <c r="K31" s="12"/>
    </row>
    <row r="32" spans="2:13" s="9" customFormat="1" ht="90.75" customHeight="1" x14ac:dyDescent="0.25">
      <c r="B32" s="409" t="s">
        <v>34</v>
      </c>
      <c r="C32" s="409"/>
      <c r="D32" s="409"/>
      <c r="E32" s="409"/>
      <c r="F32" s="62" t="s">
        <v>33</v>
      </c>
      <c r="G32" s="12"/>
      <c r="H32" s="12"/>
      <c r="I32" s="12"/>
      <c r="J32" s="12"/>
      <c r="K32" s="12"/>
    </row>
    <row r="33" spans="2:11" s="9" customFormat="1" ht="48.6" customHeight="1" x14ac:dyDescent="0.25">
      <c r="B33" s="409" t="s">
        <v>35</v>
      </c>
      <c r="C33" s="409"/>
      <c r="D33" s="409"/>
      <c r="E33" s="409"/>
      <c r="F33" s="61"/>
      <c r="G33" s="12"/>
      <c r="H33" s="12"/>
      <c r="I33" s="12"/>
      <c r="J33" s="12"/>
      <c r="K33" s="12"/>
    </row>
    <row r="34" spans="2:11" s="9" customFormat="1" ht="77.099999999999994" customHeight="1" x14ac:dyDescent="0.25">
      <c r="B34" s="356" t="s">
        <v>36</v>
      </c>
      <c r="C34" s="356"/>
      <c r="D34" s="356"/>
      <c r="E34" s="356"/>
      <c r="F34" s="62" t="s">
        <v>33</v>
      </c>
      <c r="G34" s="12"/>
      <c r="H34" s="12"/>
      <c r="I34" s="12"/>
      <c r="J34" s="12"/>
      <c r="K34" s="12"/>
    </row>
    <row r="35" spans="2:11" s="9" customFormat="1" ht="48.6" customHeight="1" x14ac:dyDescent="0.25">
      <c r="B35" s="409" t="s">
        <v>37</v>
      </c>
      <c r="C35" s="409"/>
      <c r="D35" s="409"/>
      <c r="E35" s="409"/>
      <c r="F35" s="61"/>
      <c r="G35" s="12"/>
      <c r="H35" s="12"/>
      <c r="I35" s="12"/>
      <c r="J35" s="12"/>
      <c r="K35" s="12"/>
    </row>
    <row r="36" spans="2:11" s="9" customFormat="1" ht="48.6" customHeight="1" x14ac:dyDescent="0.25">
      <c r="B36" s="409" t="s">
        <v>38</v>
      </c>
      <c r="C36" s="409"/>
      <c r="D36" s="409"/>
      <c r="E36" s="409"/>
      <c r="F36" s="61"/>
      <c r="G36" s="12"/>
      <c r="H36" s="12"/>
      <c r="I36" s="12"/>
      <c r="J36" s="12"/>
      <c r="K36" s="12"/>
    </row>
    <row r="37" spans="2:11" s="9" customFormat="1" ht="48.6" customHeight="1" x14ac:dyDescent="0.25">
      <c r="B37" s="409" t="s">
        <v>39</v>
      </c>
      <c r="C37" s="409"/>
      <c r="D37" s="409"/>
      <c r="E37" s="409"/>
      <c r="F37" s="61"/>
      <c r="G37" s="12"/>
      <c r="H37" s="12"/>
      <c r="I37" s="12"/>
      <c r="J37" s="12"/>
      <c r="K37" s="12"/>
    </row>
    <row r="38" spans="2:11" s="9" customFormat="1" ht="48.6" customHeight="1" x14ac:dyDescent="0.25">
      <c r="B38" s="387" t="s">
        <v>40</v>
      </c>
      <c r="C38" s="387"/>
      <c r="D38" s="387"/>
      <c r="E38" s="387"/>
      <c r="F38" s="62" t="s">
        <v>33</v>
      </c>
      <c r="G38" s="12"/>
      <c r="H38" s="12"/>
      <c r="I38" s="12"/>
      <c r="J38" s="12"/>
      <c r="K38" s="12"/>
    </row>
    <row r="39" spans="2:11" s="9" customFormat="1" ht="48.6" customHeight="1" x14ac:dyDescent="0.25">
      <c r="B39" s="356" t="s">
        <v>41</v>
      </c>
      <c r="C39" s="356"/>
      <c r="D39" s="356"/>
      <c r="E39" s="356"/>
      <c r="F39" s="62"/>
      <c r="G39" s="12"/>
      <c r="H39" s="12"/>
      <c r="I39" s="12"/>
      <c r="J39" s="12"/>
      <c r="K39" s="12"/>
    </row>
    <row r="40" spans="2:11" s="9" customFormat="1" ht="48.6" customHeight="1" x14ac:dyDescent="0.25">
      <c r="B40" s="356" t="s">
        <v>42</v>
      </c>
      <c r="C40" s="356"/>
      <c r="D40" s="356"/>
      <c r="E40" s="356"/>
      <c r="F40" s="62"/>
      <c r="G40" s="12"/>
      <c r="H40" s="12"/>
      <c r="I40" s="12"/>
      <c r="J40" s="12"/>
      <c r="K40" s="12"/>
    </row>
    <row r="41" spans="2:11" s="9" customFormat="1" ht="48.6" customHeight="1" x14ac:dyDescent="0.25">
      <c r="B41" s="356" t="s">
        <v>43</v>
      </c>
      <c r="C41" s="356"/>
      <c r="D41" s="356"/>
      <c r="E41" s="356"/>
      <c r="F41" s="62" t="s">
        <v>33</v>
      </c>
      <c r="G41" s="12"/>
      <c r="H41" s="12"/>
      <c r="I41" s="12"/>
      <c r="J41" s="12"/>
      <c r="K41" s="12"/>
    </row>
    <row r="42" spans="2:11" s="9" customFormat="1" ht="48.6" customHeight="1" x14ac:dyDescent="0.25">
      <c r="B42" s="356" t="s">
        <v>44</v>
      </c>
      <c r="C42" s="356"/>
      <c r="D42" s="356"/>
      <c r="E42" s="356"/>
      <c r="F42" s="62" t="s">
        <v>33</v>
      </c>
      <c r="G42" s="12"/>
      <c r="H42" s="12"/>
      <c r="I42" s="12"/>
      <c r="J42" s="12"/>
      <c r="K42" s="12"/>
    </row>
    <row r="43" spans="2:11" s="9" customFormat="1" ht="41.1" customHeight="1" thickBot="1" x14ac:dyDescent="0.3">
      <c r="B43" s="63"/>
      <c r="C43" s="12"/>
      <c r="D43" s="12"/>
      <c r="E43" s="12"/>
      <c r="F43" s="12"/>
      <c r="G43" s="12"/>
      <c r="H43" s="12"/>
      <c r="I43" s="12"/>
      <c r="J43" s="12"/>
      <c r="K43" s="12"/>
    </row>
    <row r="44" spans="2:11" s="9" customFormat="1" ht="26.85" customHeight="1" thickBot="1" x14ac:dyDescent="0.3">
      <c r="B44" s="410" t="s">
        <v>45</v>
      </c>
      <c r="C44" s="411"/>
      <c r="D44" s="411"/>
      <c r="E44" s="412"/>
      <c r="F44" s="12"/>
      <c r="G44" s="354"/>
      <c r="H44" s="354"/>
      <c r="I44" s="354"/>
      <c r="J44" s="12"/>
      <c r="K44" s="12"/>
    </row>
    <row r="45" spans="2:11" s="9" customFormat="1" ht="26.85" customHeight="1" x14ac:dyDescent="0.25">
      <c r="B45" s="413" t="s">
        <v>46</v>
      </c>
      <c r="C45" s="414"/>
      <c r="D45" s="414"/>
      <c r="E45" s="415"/>
      <c r="F45" s="12"/>
      <c r="G45" s="12"/>
      <c r="H45" s="12"/>
      <c r="I45" s="12"/>
      <c r="J45" s="12"/>
      <c r="K45" s="12"/>
    </row>
    <row r="46" spans="2:11" s="9" customFormat="1" ht="60" customHeight="1" x14ac:dyDescent="0.25">
      <c r="B46" s="403"/>
      <c r="C46" s="404"/>
      <c r="D46" s="404"/>
      <c r="E46" s="405"/>
      <c r="F46" s="12"/>
      <c r="G46" s="12"/>
      <c r="H46" s="12"/>
      <c r="I46" s="12"/>
      <c r="J46" s="12"/>
      <c r="K46" s="12"/>
    </row>
    <row r="47" spans="2:11" s="9" customFormat="1" ht="26.85" customHeight="1" x14ac:dyDescent="0.25">
      <c r="B47" s="403" t="s">
        <v>47</v>
      </c>
      <c r="C47" s="404"/>
      <c r="D47" s="404"/>
      <c r="E47" s="405"/>
      <c r="F47" s="12"/>
      <c r="G47" s="12"/>
      <c r="H47" s="12"/>
      <c r="I47" s="12"/>
      <c r="J47" s="12"/>
      <c r="K47" s="12"/>
    </row>
    <row r="48" spans="2:11" s="9" customFormat="1" ht="60" customHeight="1" x14ac:dyDescent="0.25">
      <c r="B48" s="406"/>
      <c r="C48" s="407"/>
      <c r="D48" s="407"/>
      <c r="E48" s="408"/>
      <c r="F48" s="12"/>
      <c r="G48" s="12"/>
      <c r="H48" s="12"/>
      <c r="I48" s="12"/>
      <c r="J48" s="12"/>
      <c r="K48" s="12"/>
    </row>
    <row r="49" spans="2:11" s="9" customFormat="1" ht="26.1" customHeight="1" x14ac:dyDescent="0.25">
      <c r="B49" s="403" t="s">
        <v>48</v>
      </c>
      <c r="C49" s="404"/>
      <c r="D49" s="404"/>
      <c r="E49" s="405"/>
      <c r="F49" s="12"/>
      <c r="G49" s="12"/>
      <c r="H49" s="12"/>
      <c r="I49" s="12"/>
      <c r="J49" s="12"/>
      <c r="K49" s="12"/>
    </row>
    <row r="50" spans="2:11" s="9" customFormat="1" ht="60" customHeight="1" x14ac:dyDescent="0.25">
      <c r="B50" s="403"/>
      <c r="C50" s="404"/>
      <c r="D50" s="404"/>
      <c r="E50" s="405"/>
      <c r="F50" s="12"/>
      <c r="G50" s="12"/>
      <c r="H50" s="12"/>
      <c r="I50" s="12"/>
      <c r="J50" s="12"/>
      <c r="K50" s="12"/>
    </row>
    <row r="51" spans="2:11" ht="23.85" customHeight="1" x14ac:dyDescent="0.25">
      <c r="B51" s="403" t="s">
        <v>49</v>
      </c>
      <c r="C51" s="404"/>
      <c r="D51" s="404"/>
      <c r="E51" s="405"/>
      <c r="F51" s="12"/>
      <c r="G51" s="12"/>
      <c r="H51" s="12"/>
      <c r="I51" s="12"/>
      <c r="J51" s="12"/>
      <c r="K51" s="12"/>
    </row>
    <row r="52" spans="2:11" ht="60" customHeight="1" x14ac:dyDescent="0.25">
      <c r="B52" s="403"/>
      <c r="C52" s="404"/>
      <c r="D52" s="404"/>
      <c r="E52" s="405"/>
      <c r="F52" s="12"/>
      <c r="G52" s="12"/>
      <c r="H52" s="12"/>
      <c r="I52" s="12"/>
      <c r="J52" s="12"/>
      <c r="K52" s="12"/>
    </row>
    <row r="53" spans="2:11" ht="27" customHeight="1" x14ac:dyDescent="0.25">
      <c r="B53" s="403" t="s">
        <v>50</v>
      </c>
      <c r="C53" s="404"/>
      <c r="D53" s="404"/>
      <c r="E53" s="405"/>
      <c r="F53" s="12"/>
      <c r="G53" s="12"/>
      <c r="H53" s="12"/>
      <c r="I53" s="12"/>
      <c r="J53" s="12"/>
      <c r="K53" s="12"/>
    </row>
    <row r="54" spans="2:11" ht="60" customHeight="1" x14ac:dyDescent="0.25">
      <c r="B54" s="403"/>
      <c r="C54" s="404"/>
      <c r="D54" s="404"/>
      <c r="E54" s="405"/>
      <c r="F54" s="12"/>
      <c r="G54" s="12"/>
      <c r="H54" s="12"/>
      <c r="I54" s="12"/>
      <c r="J54" s="12"/>
      <c r="K54" s="12"/>
    </row>
    <row r="55" spans="2:11" ht="24" customHeight="1" x14ac:dyDescent="0.25">
      <c r="B55" s="403" t="s">
        <v>51</v>
      </c>
      <c r="C55" s="404"/>
      <c r="D55" s="404"/>
      <c r="E55" s="405"/>
      <c r="F55" s="12"/>
      <c r="G55" s="12"/>
      <c r="H55" s="12"/>
      <c r="I55" s="12"/>
      <c r="J55" s="12"/>
      <c r="K55" s="12"/>
    </row>
    <row r="56" spans="2:11" ht="60" customHeight="1" x14ac:dyDescent="0.25">
      <c r="B56" s="403"/>
      <c r="C56" s="404"/>
      <c r="D56" s="404"/>
      <c r="E56" s="405"/>
      <c r="F56" s="12"/>
      <c r="G56" s="12"/>
      <c r="H56" s="12"/>
      <c r="I56" s="12"/>
      <c r="J56" s="12"/>
      <c r="K56" s="12"/>
    </row>
    <row r="59" spans="2:11" x14ac:dyDescent="0.25">
      <c r="B59" s="79" t="s">
        <v>52</v>
      </c>
    </row>
  </sheetData>
  <mergeCells count="32">
    <mergeCell ref="B53:E53"/>
    <mergeCell ref="B54:E54"/>
    <mergeCell ref="B55:E55"/>
    <mergeCell ref="B56:E56"/>
    <mergeCell ref="B49:E49"/>
    <mergeCell ref="B50:E50"/>
    <mergeCell ref="B51:E51"/>
    <mergeCell ref="B52:E52"/>
    <mergeCell ref="B1:E1"/>
    <mergeCell ref="B2:E2"/>
    <mergeCell ref="B3:E3"/>
    <mergeCell ref="B35:E35"/>
    <mergeCell ref="B30:E30"/>
    <mergeCell ref="B31:E31"/>
    <mergeCell ref="B29:E29"/>
    <mergeCell ref="B33:E33"/>
    <mergeCell ref="B28:E28"/>
    <mergeCell ref="B32:E32"/>
    <mergeCell ref="B34:E34"/>
    <mergeCell ref="B47:E47"/>
    <mergeCell ref="B48:E48"/>
    <mergeCell ref="G44:I44"/>
    <mergeCell ref="B39:E39"/>
    <mergeCell ref="B36:E36"/>
    <mergeCell ref="B37:E37"/>
    <mergeCell ref="B38:E38"/>
    <mergeCell ref="B40:E40"/>
    <mergeCell ref="B42:E42"/>
    <mergeCell ref="B44:E44"/>
    <mergeCell ref="B45:E45"/>
    <mergeCell ref="B46:E46"/>
    <mergeCell ref="B41:E41"/>
  </mergeCells>
  <dataValidations count="2">
    <dataValidation type="whole" errorStyle="warning" operator="equal" allowBlank="1" showInputMessage="1" showErrorMessage="1" errorTitle="Start/End Balance" error="End Balance of Prior Reporting Period should be Starting Balance of Current Reporting Period" sqref="D6:D7" xr:uid="{CB60D137-EAF7-4D1F-95C5-3FE93CE040AB}">
      <formula1>C25</formula1>
    </dataValidation>
    <dataValidation errorStyle="warning" allowBlank="1" showInputMessage="1" errorTitle="Missing Information" error="Please complete the Forecast" promptTitle="Forecast" prompt="Please fill out forecast information" sqref="E9:E10 E15:E16 E18" xr:uid="{BEDFF139-D123-4C85-80FB-95BC9F8A97DF}"/>
  </dataValidations>
  <printOptions headings="1"/>
  <pageMargins left="0.27" right="0.26" top="1" bottom="1" header="0.5" footer="0.5"/>
  <pageSetup scale="55" orientation="landscape" r:id="rId1"/>
  <headerFooter alignWithMargins="0">
    <oddHeader>&amp;CIndividual IOU (Table 1) -SOMAH Program IOU Semi-Annual Administrative Expense Report</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365D6-3F00-4B6F-A16D-B496FDC89208}">
  <dimension ref="B1:M59"/>
  <sheetViews>
    <sheetView zoomScale="60" zoomScaleNormal="60" workbookViewId="0">
      <pane xSplit="2" ySplit="7" topLeftCell="C47" activePane="bottomRight" state="frozen"/>
      <selection pane="topRight" activeCell="C1" sqref="C1"/>
      <selection pane="bottomLeft" activeCell="A8" sqref="A8"/>
      <selection pane="bottomRight" activeCell="H59" sqref="H59"/>
    </sheetView>
  </sheetViews>
  <sheetFormatPr defaultColWidth="9.33203125" defaultRowHeight="13.2" x14ac:dyDescent="0.25"/>
  <cols>
    <col min="1" max="1" width="2.44140625" customWidth="1"/>
    <col min="2" max="2" width="79.44140625" style="8" customWidth="1"/>
    <col min="3" max="4" width="31.5546875" customWidth="1"/>
    <col min="5" max="5" width="27.6640625" customWidth="1"/>
    <col min="6" max="6" width="15" customWidth="1"/>
    <col min="7" max="7" width="9.44140625" style="326" customWidth="1"/>
    <col min="8" max="8" width="27.6640625" customWidth="1"/>
    <col min="9" max="12" width="9.44140625" customWidth="1"/>
  </cols>
  <sheetData>
    <row r="1" spans="2:11" ht="17.399999999999999" x14ac:dyDescent="0.3">
      <c r="B1" s="370" t="s">
        <v>0</v>
      </c>
      <c r="C1" s="371"/>
      <c r="D1" s="371"/>
      <c r="E1" s="372"/>
    </row>
    <row r="2" spans="2:11" ht="17.399999999999999" x14ac:dyDescent="0.3">
      <c r="B2" s="431" t="s">
        <v>53</v>
      </c>
      <c r="C2" s="432"/>
      <c r="D2" s="432"/>
      <c r="E2" s="433"/>
    </row>
    <row r="3" spans="2:11" ht="18" thickBot="1" x14ac:dyDescent="0.35">
      <c r="B3" s="377" t="s">
        <v>116</v>
      </c>
      <c r="C3" s="378"/>
      <c r="D3" s="378"/>
      <c r="E3" s="379"/>
    </row>
    <row r="4" spans="2:11" ht="37.35" customHeight="1" x14ac:dyDescent="0.25">
      <c r="B4" s="10"/>
      <c r="C4" s="11" t="s">
        <v>3</v>
      </c>
      <c r="D4" s="11" t="s">
        <v>4</v>
      </c>
      <c r="E4" s="11" t="s">
        <v>5</v>
      </c>
      <c r="F4" s="12"/>
      <c r="G4" s="327"/>
      <c r="H4" s="12"/>
      <c r="I4" s="12"/>
      <c r="J4" s="12"/>
      <c r="K4" s="12"/>
    </row>
    <row r="5" spans="2:11" ht="26.85" customHeight="1" thickBot="1" x14ac:dyDescent="0.3">
      <c r="B5" s="13" t="s">
        <v>6</v>
      </c>
      <c r="C5" s="14"/>
      <c r="D5" s="15"/>
      <c r="E5" s="14"/>
      <c r="F5" s="12"/>
      <c r="G5" s="327"/>
      <c r="H5" s="12"/>
      <c r="I5" s="12"/>
      <c r="J5" s="12"/>
      <c r="K5" s="12"/>
    </row>
    <row r="6" spans="2:11" ht="37.35" customHeight="1" x14ac:dyDescent="0.25">
      <c r="B6" s="16" t="s">
        <v>7</v>
      </c>
      <c r="C6" s="150">
        <v>288660228.18000001</v>
      </c>
      <c r="D6" s="150">
        <f>C25</f>
        <v>297399467.24000001</v>
      </c>
      <c r="E6" s="291"/>
      <c r="F6" s="12"/>
      <c r="G6" s="327"/>
      <c r="H6" s="12"/>
      <c r="I6" s="12"/>
      <c r="J6" s="12"/>
      <c r="K6" s="12"/>
    </row>
    <row r="7" spans="2:11" ht="37.35" customHeight="1" x14ac:dyDescent="0.25">
      <c r="B7" s="20" t="s">
        <v>8</v>
      </c>
      <c r="C7" s="153">
        <v>2905875</v>
      </c>
      <c r="D7" s="153">
        <f>C7</f>
        <v>2905875</v>
      </c>
      <c r="E7" s="303"/>
      <c r="F7" s="147"/>
      <c r="G7" s="327"/>
      <c r="H7" s="12"/>
      <c r="I7" s="12"/>
      <c r="J7" s="12"/>
      <c r="K7" s="12"/>
    </row>
    <row r="8" spans="2:11" ht="26.85" customHeight="1" thickBot="1" x14ac:dyDescent="0.3">
      <c r="B8" s="24" t="s">
        <v>9</v>
      </c>
      <c r="C8" s="161"/>
      <c r="D8" s="161"/>
      <c r="E8" s="293"/>
      <c r="F8" s="12"/>
      <c r="G8" s="327"/>
      <c r="H8" s="12"/>
      <c r="I8" s="12"/>
      <c r="J8" s="12"/>
      <c r="K8" s="12"/>
    </row>
    <row r="9" spans="2:11" ht="37.35" customHeight="1" x14ac:dyDescent="0.25">
      <c r="B9" s="27" t="s">
        <v>10</v>
      </c>
      <c r="C9" s="328">
        <v>19878689.420000002</v>
      </c>
      <c r="D9" s="150">
        <v>15196131.42</v>
      </c>
      <c r="E9" s="150">
        <v>0</v>
      </c>
      <c r="F9" s="12"/>
      <c r="G9" s="327"/>
      <c r="H9" s="12"/>
      <c r="I9" s="12"/>
      <c r="J9" s="12"/>
      <c r="K9" s="12"/>
    </row>
    <row r="10" spans="2:11" ht="37.35" customHeight="1" x14ac:dyDescent="0.25">
      <c r="B10" s="66" t="s">
        <v>11</v>
      </c>
      <c r="C10" s="328">
        <v>39757378.840000004</v>
      </c>
      <c r="D10" s="329">
        <f>C10/2</f>
        <v>19878689.420000002</v>
      </c>
      <c r="E10" s="150">
        <v>0</v>
      </c>
      <c r="F10" s="12"/>
      <c r="G10" s="327"/>
      <c r="H10" s="12"/>
      <c r="I10" s="12"/>
      <c r="J10" s="12"/>
      <c r="K10" s="12"/>
    </row>
    <row r="11" spans="2:11" ht="37.35" customHeight="1" x14ac:dyDescent="0.25">
      <c r="B11" s="30" t="s">
        <v>12</v>
      </c>
      <c r="C11" s="328">
        <v>6062533.1500000004</v>
      </c>
      <c r="D11" s="153">
        <v>7427830.1100000003</v>
      </c>
      <c r="E11" s="292"/>
      <c r="F11" s="12"/>
      <c r="G11" s="327"/>
      <c r="H11" s="12"/>
      <c r="I11" s="12"/>
      <c r="J11" s="12"/>
      <c r="K11" s="12"/>
    </row>
    <row r="12" spans="2:11" ht="37.35" customHeight="1" thickBot="1" x14ac:dyDescent="0.3">
      <c r="B12" s="31" t="s">
        <v>13</v>
      </c>
      <c r="C12" s="189">
        <v>0</v>
      </c>
      <c r="D12" s="163">
        <v>0</v>
      </c>
      <c r="E12" s="293"/>
      <c r="F12" s="12"/>
      <c r="G12" s="327"/>
      <c r="H12" s="12"/>
      <c r="I12" s="12"/>
      <c r="J12" s="12"/>
      <c r="K12" s="12"/>
    </row>
    <row r="13" spans="2:11" ht="37.35" customHeight="1" x14ac:dyDescent="0.25">
      <c r="B13" s="34" t="s">
        <v>14</v>
      </c>
      <c r="C13" s="190">
        <f>SUM(C9+C11+0)</f>
        <v>25941222.57</v>
      </c>
      <c r="D13" s="151">
        <f>SUM(D9,D11,D12)</f>
        <v>22623961.530000001</v>
      </c>
      <c r="E13" s="291"/>
      <c r="F13" s="12"/>
      <c r="G13" s="327"/>
      <c r="H13" s="12"/>
      <c r="I13" s="12"/>
      <c r="J13" s="12"/>
      <c r="K13" s="12"/>
    </row>
    <row r="14" spans="2:11" ht="26.85" customHeight="1" thickBot="1" x14ac:dyDescent="0.3">
      <c r="B14" s="13" t="s">
        <v>15</v>
      </c>
      <c r="C14" s="191"/>
      <c r="D14" s="191"/>
      <c r="E14" s="293"/>
      <c r="F14" s="12"/>
      <c r="G14" s="327"/>
      <c r="H14" s="12"/>
      <c r="I14" s="12"/>
      <c r="J14" s="12"/>
      <c r="K14" s="12"/>
    </row>
    <row r="15" spans="2:11" ht="37.35" customHeight="1" x14ac:dyDescent="0.25">
      <c r="B15" s="16" t="s">
        <v>16</v>
      </c>
      <c r="C15" s="192">
        <v>0</v>
      </c>
      <c r="D15" s="150">
        <v>0</v>
      </c>
      <c r="E15" s="294">
        <v>0</v>
      </c>
      <c r="F15" s="12"/>
      <c r="G15" s="327"/>
      <c r="H15" s="12"/>
      <c r="I15" s="12"/>
      <c r="J15" s="12"/>
      <c r="K15" s="12"/>
    </row>
    <row r="16" spans="2:11" ht="37.35" customHeight="1" x14ac:dyDescent="0.25">
      <c r="B16" s="30" t="s">
        <v>17</v>
      </c>
      <c r="C16" s="328">
        <v>234780</v>
      </c>
      <c r="D16" s="153">
        <v>245067.97</v>
      </c>
      <c r="E16" s="193">
        <v>240150</v>
      </c>
      <c r="F16" s="12"/>
      <c r="G16" s="327"/>
      <c r="H16" s="12"/>
      <c r="I16" s="12"/>
      <c r="J16" s="12"/>
      <c r="K16" s="12"/>
    </row>
    <row r="17" spans="2:13" ht="37.35" customHeight="1" thickBot="1" x14ac:dyDescent="0.3">
      <c r="B17" s="31" t="s">
        <v>18</v>
      </c>
      <c r="C17" s="330">
        <v>35915</v>
      </c>
      <c r="D17" s="163">
        <v>61090.9</v>
      </c>
      <c r="E17" s="295">
        <v>40000</v>
      </c>
      <c r="F17" s="12"/>
      <c r="G17" s="327"/>
      <c r="H17" s="12"/>
      <c r="I17" s="12"/>
      <c r="J17" s="12"/>
      <c r="K17" s="12"/>
    </row>
    <row r="18" spans="2:13" ht="37.35" customHeight="1" x14ac:dyDescent="0.25">
      <c r="B18" s="41" t="s">
        <v>19</v>
      </c>
      <c r="C18" s="331">
        <f>C16+C17</f>
        <v>270695</v>
      </c>
      <c r="D18" s="290">
        <f t="shared" ref="D18:E18" si="0">SUM(D15:D17)</f>
        <v>306158.87</v>
      </c>
      <c r="E18" s="151">
        <f t="shared" si="0"/>
        <v>280150</v>
      </c>
      <c r="F18" s="12"/>
      <c r="G18" s="327"/>
      <c r="H18" s="12"/>
      <c r="I18" s="12"/>
      <c r="J18" s="12"/>
      <c r="K18" s="12"/>
    </row>
    <row r="19" spans="2:13" ht="26.85" customHeight="1" thickBot="1" x14ac:dyDescent="0.3">
      <c r="B19" s="13" t="s">
        <v>20</v>
      </c>
      <c r="C19" s="191"/>
      <c r="D19" s="191"/>
      <c r="E19" s="191"/>
      <c r="F19" s="12"/>
      <c r="G19" s="327"/>
      <c r="H19" s="12"/>
      <c r="I19" s="12"/>
      <c r="J19" s="12"/>
      <c r="K19" s="12"/>
    </row>
    <row r="20" spans="2:13" ht="37.35" customHeight="1" x14ac:dyDescent="0.25">
      <c r="B20" s="43" t="s">
        <v>21</v>
      </c>
      <c r="C20" s="152">
        <v>172283</v>
      </c>
      <c r="D20" s="152">
        <v>111098.46</v>
      </c>
      <c r="E20" s="296"/>
      <c r="F20" s="12"/>
      <c r="G20" s="332"/>
      <c r="H20" s="175"/>
      <c r="I20" s="175"/>
      <c r="J20" s="175"/>
      <c r="K20" s="175"/>
    </row>
    <row r="21" spans="2:13" ht="26.85" customHeight="1" thickBot="1" x14ac:dyDescent="0.3">
      <c r="B21" s="45" t="s">
        <v>22</v>
      </c>
      <c r="C21" s="161"/>
      <c r="D21" s="161"/>
      <c r="E21" s="161"/>
      <c r="F21" s="12"/>
      <c r="G21" s="327"/>
      <c r="H21" s="12"/>
      <c r="I21" s="12"/>
      <c r="J21" s="12"/>
      <c r="K21" s="12"/>
    </row>
    <row r="22" spans="2:13" ht="37.35" customHeight="1" x14ac:dyDescent="0.25">
      <c r="B22" s="43" t="s">
        <v>23</v>
      </c>
      <c r="C22" s="333">
        <v>16158962</v>
      </c>
      <c r="D22" s="334">
        <v>16093730.26</v>
      </c>
      <c r="E22" s="296"/>
      <c r="F22" s="12"/>
      <c r="G22" s="327"/>
      <c r="H22" s="12"/>
      <c r="I22" s="12"/>
      <c r="J22" s="12"/>
      <c r="K22" s="12"/>
    </row>
    <row r="23" spans="2:13" ht="37.35" customHeight="1" x14ac:dyDescent="0.25">
      <c r="B23" s="48" t="s">
        <v>24</v>
      </c>
      <c r="C23" s="335">
        <v>600043.51</v>
      </c>
      <c r="D23" s="194">
        <v>1092615.46</v>
      </c>
      <c r="E23" s="297"/>
      <c r="F23" s="12"/>
      <c r="G23" s="327"/>
      <c r="H23" s="12"/>
      <c r="I23" s="12"/>
      <c r="J23" s="12"/>
      <c r="K23" s="12"/>
    </row>
    <row r="24" spans="2:13" ht="26.85" customHeight="1" thickBot="1" x14ac:dyDescent="0.3">
      <c r="B24" s="13" t="s">
        <v>25</v>
      </c>
      <c r="C24" s="195"/>
      <c r="D24" s="195"/>
      <c r="E24" s="195"/>
      <c r="F24" s="12"/>
      <c r="G24" s="327"/>
      <c r="H24" s="12"/>
      <c r="I24" s="12"/>
      <c r="J24" s="12"/>
      <c r="K24" s="12"/>
    </row>
    <row r="25" spans="2:13" ht="37.35" customHeight="1" x14ac:dyDescent="0.25">
      <c r="B25" s="52" t="s">
        <v>26</v>
      </c>
      <c r="C25" s="298">
        <f>C6+C13-SUM(C18+C20+C22+C23)</f>
        <v>297399467.24000001</v>
      </c>
      <c r="D25" s="298">
        <f>D6+D13-SUM(D18+D20+D22+D23)</f>
        <v>302419825.71999997</v>
      </c>
      <c r="E25" s="299"/>
      <c r="F25" s="12"/>
      <c r="G25" s="327"/>
      <c r="H25" s="12"/>
      <c r="I25" s="12"/>
      <c r="J25" s="12"/>
      <c r="K25" s="12"/>
    </row>
    <row r="26" spans="2:13" ht="37.35" customHeight="1" thickBot="1" x14ac:dyDescent="0.3">
      <c r="B26" s="54" t="s">
        <v>27</v>
      </c>
      <c r="C26" s="300">
        <f>C7-C20</f>
        <v>2733592</v>
      </c>
      <c r="D26" s="301">
        <f>D7-D20</f>
        <v>2794776.54</v>
      </c>
      <c r="E26" s="302"/>
      <c r="F26" s="12"/>
      <c r="G26" s="327"/>
      <c r="H26" s="12"/>
      <c r="I26" s="12"/>
      <c r="J26" s="12"/>
      <c r="K26" s="12"/>
    </row>
    <row r="27" spans="2:13" ht="30.75" customHeight="1" thickBot="1" x14ac:dyDescent="0.3">
      <c r="B27" s="56"/>
      <c r="C27" s="57"/>
      <c r="D27" s="57"/>
      <c r="E27" s="58"/>
      <c r="F27" s="12"/>
      <c r="G27" s="327"/>
      <c r="H27" s="12"/>
      <c r="I27" s="12"/>
      <c r="J27" s="12"/>
      <c r="K27" s="12"/>
    </row>
    <row r="28" spans="2:13" s="9" customFormat="1" ht="49.5" customHeight="1" thickBot="1" x14ac:dyDescent="0.3">
      <c r="B28" s="422" t="s">
        <v>28</v>
      </c>
      <c r="C28" s="423"/>
      <c r="D28" s="423"/>
      <c r="E28" s="424"/>
      <c r="F28" s="59" t="s">
        <v>29</v>
      </c>
      <c r="G28" s="327"/>
      <c r="H28" s="12"/>
      <c r="I28" s="12"/>
      <c r="J28" s="12"/>
      <c r="K28" s="12"/>
    </row>
    <row r="29" spans="2:13" s="9" customFormat="1" ht="48.6" customHeight="1" x14ac:dyDescent="0.25">
      <c r="B29" s="425" t="s">
        <v>30</v>
      </c>
      <c r="C29" s="426"/>
      <c r="D29" s="426"/>
      <c r="E29" s="427"/>
      <c r="F29" s="60"/>
      <c r="G29" s="327"/>
      <c r="H29" s="12"/>
      <c r="I29" s="12"/>
      <c r="J29" s="12"/>
      <c r="K29" s="12"/>
    </row>
    <row r="30" spans="2:13" s="9" customFormat="1" ht="56.1" customHeight="1" x14ac:dyDescent="0.25">
      <c r="B30" s="419" t="s">
        <v>31</v>
      </c>
      <c r="C30" s="420"/>
      <c r="D30" s="420"/>
      <c r="E30" s="421"/>
      <c r="F30" s="61"/>
      <c r="G30" s="327"/>
      <c r="H30" s="12"/>
      <c r="I30" s="12"/>
      <c r="J30" s="65"/>
      <c r="K30" s="65"/>
      <c r="L30" s="65"/>
      <c r="M30" s="65"/>
    </row>
    <row r="31" spans="2:13" s="9" customFormat="1" ht="48.6" customHeight="1" x14ac:dyDescent="0.25">
      <c r="B31" s="416" t="s">
        <v>32</v>
      </c>
      <c r="C31" s="417"/>
      <c r="D31" s="417"/>
      <c r="E31" s="418"/>
      <c r="F31" s="62" t="s">
        <v>33</v>
      </c>
      <c r="G31" s="327"/>
      <c r="H31" s="12"/>
      <c r="I31" s="12"/>
      <c r="J31" s="12"/>
      <c r="K31" s="12"/>
    </row>
    <row r="32" spans="2:13" s="9" customFormat="1" ht="90.75" customHeight="1" x14ac:dyDescent="0.25">
      <c r="B32" s="416" t="s">
        <v>34</v>
      </c>
      <c r="C32" s="417"/>
      <c r="D32" s="417"/>
      <c r="E32" s="418"/>
      <c r="F32" s="62" t="s">
        <v>33</v>
      </c>
      <c r="G32" s="327"/>
      <c r="H32" s="12"/>
      <c r="I32" s="12"/>
      <c r="J32" s="12"/>
      <c r="K32" s="12"/>
    </row>
    <row r="33" spans="2:11" s="9" customFormat="1" ht="48.6" customHeight="1" x14ac:dyDescent="0.25">
      <c r="B33" s="416" t="s">
        <v>35</v>
      </c>
      <c r="C33" s="417"/>
      <c r="D33" s="417"/>
      <c r="E33" s="418"/>
      <c r="F33" s="61"/>
      <c r="G33" s="327"/>
      <c r="H33" s="12"/>
      <c r="I33" s="12"/>
      <c r="J33" s="12"/>
      <c r="K33" s="12"/>
    </row>
    <row r="34" spans="2:11" s="9" customFormat="1" ht="77.099999999999994" customHeight="1" x14ac:dyDescent="0.25">
      <c r="B34" s="428" t="s">
        <v>36</v>
      </c>
      <c r="C34" s="429"/>
      <c r="D34" s="429"/>
      <c r="E34" s="430"/>
      <c r="F34" s="62" t="s">
        <v>33</v>
      </c>
      <c r="G34" s="327"/>
      <c r="H34" s="12"/>
      <c r="I34" s="12"/>
      <c r="J34" s="12"/>
      <c r="K34" s="12"/>
    </row>
    <row r="35" spans="2:11" s="9" customFormat="1" ht="48.6" customHeight="1" x14ac:dyDescent="0.25">
      <c r="B35" s="416" t="s">
        <v>37</v>
      </c>
      <c r="C35" s="417"/>
      <c r="D35" s="417"/>
      <c r="E35" s="418"/>
      <c r="F35" s="61"/>
      <c r="G35" s="327"/>
      <c r="H35" s="12"/>
      <c r="I35" s="12"/>
      <c r="J35" s="12"/>
      <c r="K35" s="12"/>
    </row>
    <row r="36" spans="2:11" s="9" customFormat="1" ht="48.6" customHeight="1" x14ac:dyDescent="0.25">
      <c r="B36" s="416" t="s">
        <v>38</v>
      </c>
      <c r="C36" s="417"/>
      <c r="D36" s="417"/>
      <c r="E36" s="418"/>
      <c r="F36" s="61"/>
      <c r="G36" s="327"/>
      <c r="H36" s="12"/>
      <c r="I36" s="12"/>
      <c r="J36" s="12"/>
      <c r="K36" s="12"/>
    </row>
    <row r="37" spans="2:11" s="9" customFormat="1" ht="48.6" customHeight="1" x14ac:dyDescent="0.25">
      <c r="B37" s="416" t="s">
        <v>39</v>
      </c>
      <c r="C37" s="417"/>
      <c r="D37" s="417"/>
      <c r="E37" s="418"/>
      <c r="F37" s="61"/>
      <c r="G37" s="327"/>
      <c r="H37" s="12"/>
      <c r="I37" s="12"/>
      <c r="J37" s="12"/>
      <c r="K37" s="12"/>
    </row>
    <row r="38" spans="2:11" s="9" customFormat="1" ht="48.6" customHeight="1" x14ac:dyDescent="0.25">
      <c r="B38" s="419" t="s">
        <v>40</v>
      </c>
      <c r="C38" s="420"/>
      <c r="D38" s="420"/>
      <c r="E38" s="421"/>
      <c r="F38" s="62" t="s">
        <v>33</v>
      </c>
      <c r="G38" s="327"/>
      <c r="H38" s="12"/>
      <c r="I38" s="12"/>
      <c r="J38" s="12"/>
      <c r="K38" s="12"/>
    </row>
    <row r="39" spans="2:11" s="9" customFormat="1" ht="48.6" customHeight="1" x14ac:dyDescent="0.25">
      <c r="B39" s="428" t="s">
        <v>41</v>
      </c>
      <c r="C39" s="429"/>
      <c r="D39" s="429"/>
      <c r="E39" s="430"/>
      <c r="F39" s="62"/>
      <c r="G39" s="327"/>
      <c r="H39" s="12"/>
      <c r="I39" s="12"/>
      <c r="J39" s="12"/>
      <c r="K39" s="12"/>
    </row>
    <row r="40" spans="2:11" s="9" customFormat="1" ht="48.6" customHeight="1" x14ac:dyDescent="0.25">
      <c r="B40" s="428" t="s">
        <v>42</v>
      </c>
      <c r="C40" s="429"/>
      <c r="D40" s="429"/>
      <c r="E40" s="430"/>
      <c r="F40" s="62"/>
      <c r="G40" s="327"/>
      <c r="H40" s="12"/>
      <c r="I40" s="12"/>
      <c r="J40" s="12"/>
      <c r="K40" s="12"/>
    </row>
    <row r="41" spans="2:11" s="9" customFormat="1" ht="48.6" customHeight="1" x14ac:dyDescent="0.25">
      <c r="B41" s="428" t="s">
        <v>43</v>
      </c>
      <c r="C41" s="429"/>
      <c r="D41" s="429"/>
      <c r="E41" s="430"/>
      <c r="F41" s="62" t="s">
        <v>33</v>
      </c>
      <c r="G41" s="327"/>
      <c r="H41" s="12"/>
      <c r="I41" s="12"/>
      <c r="J41" s="12"/>
      <c r="K41" s="12"/>
    </row>
    <row r="42" spans="2:11" s="9" customFormat="1" ht="48.6" customHeight="1" x14ac:dyDescent="0.25">
      <c r="B42" s="428" t="s">
        <v>44</v>
      </c>
      <c r="C42" s="429"/>
      <c r="D42" s="429"/>
      <c r="E42" s="430"/>
      <c r="F42" s="62" t="s">
        <v>33</v>
      </c>
      <c r="G42" s="327"/>
      <c r="H42" s="12"/>
      <c r="I42" s="12"/>
      <c r="J42" s="12"/>
      <c r="K42" s="12"/>
    </row>
    <row r="43" spans="2:11" s="9" customFormat="1" ht="41.1" customHeight="1" thickBot="1" x14ac:dyDescent="0.3">
      <c r="B43" s="63"/>
      <c r="C43" s="12"/>
      <c r="D43" s="12"/>
      <c r="E43" s="12"/>
      <c r="F43" s="12"/>
      <c r="G43" s="327"/>
      <c r="H43" s="12"/>
      <c r="I43" s="12"/>
      <c r="J43" s="12"/>
      <c r="K43" s="12"/>
    </row>
    <row r="44" spans="2:11" s="9" customFormat="1" ht="26.85" customHeight="1" thickBot="1" x14ac:dyDescent="0.3">
      <c r="B44" s="410" t="s">
        <v>45</v>
      </c>
      <c r="C44" s="411"/>
      <c r="D44" s="411"/>
      <c r="E44" s="412"/>
      <c r="F44" s="12"/>
      <c r="G44" s="354"/>
      <c r="H44" s="354"/>
      <c r="I44" s="354"/>
      <c r="J44" s="12"/>
      <c r="K44" s="12"/>
    </row>
    <row r="45" spans="2:11" s="9" customFormat="1" ht="26.85" customHeight="1" x14ac:dyDescent="0.25">
      <c r="B45" s="437" t="s">
        <v>46</v>
      </c>
      <c r="C45" s="438"/>
      <c r="D45" s="438"/>
      <c r="E45" s="439"/>
      <c r="F45" s="12"/>
      <c r="G45" s="327"/>
      <c r="H45" s="12"/>
      <c r="I45" s="12"/>
      <c r="J45" s="12"/>
      <c r="K45" s="12"/>
    </row>
    <row r="46" spans="2:11" s="9" customFormat="1" ht="60" customHeight="1" x14ac:dyDescent="0.25">
      <c r="B46" s="434" t="s">
        <v>121</v>
      </c>
      <c r="C46" s="435"/>
      <c r="D46" s="435"/>
      <c r="E46" s="436"/>
      <c r="F46" s="12"/>
      <c r="G46" s="327"/>
      <c r="H46" s="12"/>
      <c r="I46" s="12"/>
      <c r="J46" s="12"/>
      <c r="K46" s="12"/>
    </row>
    <row r="47" spans="2:11" s="9" customFormat="1" ht="26.85" customHeight="1" x14ac:dyDescent="0.25">
      <c r="B47" s="403" t="s">
        <v>47</v>
      </c>
      <c r="C47" s="404"/>
      <c r="D47" s="404"/>
      <c r="E47" s="405"/>
      <c r="F47" s="12"/>
      <c r="G47" s="327"/>
      <c r="H47" s="12"/>
      <c r="I47" s="12"/>
      <c r="J47" s="12"/>
      <c r="K47" s="12"/>
    </row>
    <row r="48" spans="2:11" s="9" customFormat="1" ht="60" customHeight="1" x14ac:dyDescent="0.25">
      <c r="B48" s="434" t="s">
        <v>122</v>
      </c>
      <c r="C48" s="435"/>
      <c r="D48" s="435"/>
      <c r="E48" s="436"/>
      <c r="F48" s="12"/>
      <c r="G48" s="327"/>
      <c r="H48" s="12"/>
      <c r="I48" s="12"/>
      <c r="J48" s="12"/>
      <c r="K48" s="12"/>
    </row>
    <row r="49" spans="2:11" s="9" customFormat="1" ht="26.1" customHeight="1" x14ac:dyDescent="0.25">
      <c r="B49" s="403" t="s">
        <v>48</v>
      </c>
      <c r="C49" s="404"/>
      <c r="D49" s="404"/>
      <c r="E49" s="405"/>
      <c r="F49" s="12"/>
      <c r="G49" s="327"/>
      <c r="H49" s="12"/>
      <c r="I49" s="12"/>
      <c r="J49" s="12"/>
      <c r="K49" s="12"/>
    </row>
    <row r="50" spans="2:11" s="9" customFormat="1" ht="60" customHeight="1" x14ac:dyDescent="0.25">
      <c r="B50" s="440" t="s">
        <v>54</v>
      </c>
      <c r="C50" s="441"/>
      <c r="D50" s="441"/>
      <c r="E50" s="442"/>
      <c r="F50" s="12"/>
      <c r="G50" s="327"/>
      <c r="H50" s="12"/>
      <c r="I50" s="12"/>
      <c r="J50" s="12"/>
      <c r="K50" s="12"/>
    </row>
    <row r="51" spans="2:11" ht="23.85" customHeight="1" x14ac:dyDescent="0.25">
      <c r="B51" s="403" t="s">
        <v>49</v>
      </c>
      <c r="C51" s="404"/>
      <c r="D51" s="404"/>
      <c r="E51" s="405"/>
      <c r="F51" s="12"/>
      <c r="G51" s="327"/>
      <c r="H51" s="12"/>
      <c r="I51" s="12"/>
      <c r="J51" s="12"/>
      <c r="K51" s="12"/>
    </row>
    <row r="52" spans="2:11" ht="19.5" customHeight="1" x14ac:dyDescent="0.25">
      <c r="B52" s="443" t="s">
        <v>114</v>
      </c>
      <c r="C52" s="444"/>
      <c r="D52" s="444"/>
      <c r="E52" s="445"/>
      <c r="F52" s="12"/>
      <c r="G52" s="327"/>
      <c r="H52" s="12"/>
      <c r="I52" s="12"/>
      <c r="J52" s="12"/>
      <c r="K52" s="12"/>
    </row>
    <row r="53" spans="2:11" ht="27" customHeight="1" x14ac:dyDescent="0.25">
      <c r="B53" s="403" t="s">
        <v>50</v>
      </c>
      <c r="C53" s="404"/>
      <c r="D53" s="404"/>
      <c r="E53" s="405"/>
      <c r="F53" s="12"/>
      <c r="G53" s="327"/>
      <c r="H53" s="12"/>
      <c r="I53" s="12"/>
      <c r="J53" s="12"/>
      <c r="K53" s="12"/>
    </row>
    <row r="54" spans="2:11" ht="21.75" customHeight="1" x14ac:dyDescent="0.25">
      <c r="B54" s="403" t="s">
        <v>55</v>
      </c>
      <c r="C54" s="404"/>
      <c r="D54" s="404"/>
      <c r="E54" s="405"/>
      <c r="F54" s="12"/>
      <c r="G54" s="327"/>
      <c r="H54" s="12"/>
      <c r="I54" s="12"/>
      <c r="J54" s="12"/>
      <c r="K54" s="12"/>
    </row>
    <row r="55" spans="2:11" ht="24" customHeight="1" x14ac:dyDescent="0.25">
      <c r="B55" s="403" t="s">
        <v>51</v>
      </c>
      <c r="C55" s="404"/>
      <c r="D55" s="404"/>
      <c r="E55" s="405"/>
      <c r="F55" s="12"/>
      <c r="G55" s="327"/>
      <c r="H55" s="12"/>
      <c r="I55" s="12"/>
      <c r="J55" s="12"/>
      <c r="K55" s="12"/>
    </row>
    <row r="56" spans="2:11" ht="27.75" customHeight="1" x14ac:dyDescent="0.25">
      <c r="B56" s="403" t="s">
        <v>55</v>
      </c>
      <c r="C56" s="404"/>
      <c r="D56" s="404"/>
      <c r="E56" s="405"/>
      <c r="F56" s="12"/>
      <c r="G56" s="327"/>
      <c r="H56" s="12"/>
      <c r="I56" s="12"/>
      <c r="J56" s="12"/>
      <c r="K56" s="12"/>
    </row>
    <row r="59" spans="2:11" x14ac:dyDescent="0.25">
      <c r="B59" s="79" t="s">
        <v>52</v>
      </c>
    </row>
  </sheetData>
  <mergeCells count="32">
    <mergeCell ref="B54:E54"/>
    <mergeCell ref="B55:E55"/>
    <mergeCell ref="B56:E56"/>
    <mergeCell ref="B52:E52"/>
    <mergeCell ref="B53:E53"/>
    <mergeCell ref="B50:E50"/>
    <mergeCell ref="B51:E51"/>
    <mergeCell ref="B44:E44"/>
    <mergeCell ref="B48:E48"/>
    <mergeCell ref="G44:I44"/>
    <mergeCell ref="B49:E49"/>
    <mergeCell ref="B39:E39"/>
    <mergeCell ref="B42:E42"/>
    <mergeCell ref="B46:E46"/>
    <mergeCell ref="B47:E47"/>
    <mergeCell ref="B45:E45"/>
    <mergeCell ref="B40:E40"/>
    <mergeCell ref="B41:E41"/>
    <mergeCell ref="B35:E35"/>
    <mergeCell ref="B36:E36"/>
    <mergeCell ref="B37:E37"/>
    <mergeCell ref="B38:E38"/>
    <mergeCell ref="B1:E1"/>
    <mergeCell ref="B28:E28"/>
    <mergeCell ref="B29:E29"/>
    <mergeCell ref="B33:E33"/>
    <mergeCell ref="B34:E34"/>
    <mergeCell ref="B2:E2"/>
    <mergeCell ref="B3:E3"/>
    <mergeCell ref="B30:E30"/>
    <mergeCell ref="B31:E31"/>
    <mergeCell ref="B32:E32"/>
  </mergeCells>
  <dataValidations count="2">
    <dataValidation errorStyle="warning" allowBlank="1" showInputMessage="1" errorTitle="Missing Information" error="Please complete the Forecast" promptTitle="Forecast" prompt="Please fill out forecast information" sqref="E9:E10 E15:E16" xr:uid="{4B696858-282F-4361-8ED4-B3264279475C}"/>
    <dataValidation type="whole" errorStyle="warning" operator="equal" allowBlank="1" showInputMessage="1" showErrorMessage="1" errorTitle="Start/End Balance" error="End Balance of Prior Reporting Period should be Starting Balance of Current Reporting Period" sqref="C6:D7" xr:uid="{AE854E47-AB67-4E8F-B2AA-EC754B5E8239}">
      <formula1>B25</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BAA0-C4E9-4878-B88B-390DDFF81432}">
  <dimension ref="B1:M59"/>
  <sheetViews>
    <sheetView zoomScale="70" zoomScaleNormal="70" workbookViewId="0">
      <pane xSplit="2" ySplit="7" topLeftCell="C51" activePane="bottomRight" state="frozen"/>
      <selection pane="topRight" activeCell="C1" sqref="C1"/>
      <selection pane="bottomLeft" activeCell="A8" sqref="A8"/>
      <selection pane="bottomRight" activeCell="B28" sqref="B28:F56"/>
    </sheetView>
  </sheetViews>
  <sheetFormatPr defaultColWidth="9.21875" defaultRowHeight="13.2" x14ac:dyDescent="0.25"/>
  <cols>
    <col min="1" max="1" width="4.21875" customWidth="1"/>
    <col min="2" max="2" width="79.44140625" style="8" customWidth="1"/>
    <col min="3" max="4" width="31.44140625" customWidth="1"/>
    <col min="5" max="5" width="27.77734375" customWidth="1"/>
    <col min="6" max="6" width="15" customWidth="1"/>
    <col min="7" max="7" width="17.44140625" style="304" bestFit="1" customWidth="1"/>
    <col min="8" max="8" width="12.44140625" style="304" customWidth="1"/>
    <col min="9" max="9" width="12.44140625" style="155" customWidth="1"/>
    <col min="10" max="10" width="15.44140625" style="304" bestFit="1" customWidth="1"/>
    <col min="11" max="11" width="14.44140625" style="304" bestFit="1" customWidth="1"/>
    <col min="12" max="13" width="12.44140625" style="155" customWidth="1"/>
    <col min="14" max="15" width="12.44140625" customWidth="1"/>
  </cols>
  <sheetData>
    <row r="1" spans="2:11" ht="17.399999999999999" x14ac:dyDescent="0.3">
      <c r="B1" s="370" t="s">
        <v>0</v>
      </c>
      <c r="C1" s="371"/>
      <c r="D1" s="371"/>
      <c r="E1" s="372"/>
    </row>
    <row r="2" spans="2:11" ht="17.399999999999999" x14ac:dyDescent="0.3">
      <c r="B2" s="373" t="s">
        <v>56</v>
      </c>
      <c r="C2" s="374"/>
      <c r="D2" s="375"/>
      <c r="E2" s="376"/>
    </row>
    <row r="3" spans="2:11" ht="18" thickBot="1" x14ac:dyDescent="0.35">
      <c r="B3" s="377" t="s">
        <v>116</v>
      </c>
      <c r="C3" s="378"/>
      <c r="D3" s="378"/>
      <c r="E3" s="379"/>
    </row>
    <row r="4" spans="2:11" ht="37.35" customHeight="1" x14ac:dyDescent="0.25">
      <c r="B4" s="10"/>
      <c r="C4" s="11" t="s">
        <v>3</v>
      </c>
      <c r="D4" s="11" t="s">
        <v>4</v>
      </c>
      <c r="E4" s="11" t="s">
        <v>5</v>
      </c>
      <c r="F4" s="12"/>
      <c r="G4" s="305"/>
      <c r="H4" s="305"/>
      <c r="I4" s="157"/>
      <c r="J4" s="305"/>
      <c r="K4" s="306"/>
    </row>
    <row r="5" spans="2:11" ht="26.85" customHeight="1" thickBot="1" x14ac:dyDescent="0.3">
      <c r="B5" s="13" t="s">
        <v>6</v>
      </c>
      <c r="C5" s="14"/>
      <c r="D5" s="15"/>
      <c r="E5" s="14"/>
      <c r="F5" s="12"/>
      <c r="G5" s="305"/>
      <c r="H5" s="305"/>
      <c r="I5" s="157"/>
      <c r="J5" s="305"/>
      <c r="K5" s="306"/>
    </row>
    <row r="6" spans="2:11" ht="37.35" customHeight="1" x14ac:dyDescent="0.25">
      <c r="B6" s="16" t="s">
        <v>7</v>
      </c>
      <c r="C6" s="150">
        <v>409850747.66000003</v>
      </c>
      <c r="D6" s="150">
        <f>C25</f>
        <v>411986235.67000002</v>
      </c>
      <c r="E6" s="197"/>
      <c r="F6" s="173"/>
      <c r="G6" s="305"/>
      <c r="H6" s="305"/>
      <c r="I6" s="157"/>
      <c r="J6" s="305"/>
      <c r="K6" s="306"/>
    </row>
    <row r="7" spans="2:11" ht="37.35" customHeight="1" x14ac:dyDescent="0.25">
      <c r="B7" s="20" t="s">
        <v>8</v>
      </c>
      <c r="C7" s="153">
        <v>3078699.84</v>
      </c>
      <c r="D7" s="153">
        <f>C26</f>
        <v>3078699.84</v>
      </c>
      <c r="E7" s="198"/>
      <c r="F7" s="173"/>
      <c r="G7" s="305"/>
      <c r="H7" s="305"/>
      <c r="I7" s="157"/>
      <c r="J7" s="305"/>
      <c r="K7" s="306"/>
    </row>
    <row r="8" spans="2:11" ht="26.85" customHeight="1" thickBot="1" x14ac:dyDescent="0.3">
      <c r="B8" s="24" t="s">
        <v>9</v>
      </c>
      <c r="C8" s="161"/>
      <c r="D8" s="161"/>
      <c r="E8" s="199"/>
      <c r="F8" s="12"/>
      <c r="G8" s="305"/>
      <c r="H8" s="305"/>
      <c r="I8" s="157"/>
      <c r="J8" s="305"/>
      <c r="K8" s="306"/>
    </row>
    <row r="9" spans="2:11" ht="37.35" customHeight="1" x14ac:dyDescent="0.25">
      <c r="B9" s="27" t="s">
        <v>10</v>
      </c>
      <c r="C9" s="165"/>
      <c r="D9" s="165">
        <v>26591925</v>
      </c>
      <c r="E9" s="165"/>
      <c r="F9" s="12"/>
      <c r="G9" s="305"/>
      <c r="H9" s="305"/>
      <c r="I9" s="157"/>
      <c r="J9" s="305"/>
      <c r="K9" s="306"/>
    </row>
    <row r="10" spans="2:11" ht="37.35" customHeight="1" x14ac:dyDescent="0.25">
      <c r="B10" s="66" t="s">
        <v>11</v>
      </c>
      <c r="C10" s="165"/>
      <c r="D10" s="165"/>
      <c r="E10" s="165"/>
      <c r="F10" s="12"/>
      <c r="G10" s="305"/>
      <c r="H10" s="305"/>
      <c r="I10" s="157"/>
      <c r="J10" s="305"/>
      <c r="K10" s="306"/>
    </row>
    <row r="11" spans="2:11" ht="37.35" customHeight="1" x14ac:dyDescent="0.25">
      <c r="B11" s="30" t="s">
        <v>12</v>
      </c>
      <c r="C11" s="153">
        <v>8407161.4000000004</v>
      </c>
      <c r="D11" s="153">
        <v>8007399.8499999996</v>
      </c>
      <c r="E11" s="198"/>
      <c r="F11" s="173"/>
      <c r="G11" s="305"/>
      <c r="H11" s="305"/>
      <c r="I11" s="157"/>
      <c r="J11" s="305"/>
      <c r="K11" s="306"/>
    </row>
    <row r="12" spans="2:11" ht="37.35" customHeight="1" thickBot="1" x14ac:dyDescent="0.3">
      <c r="B12" s="31" t="s">
        <v>13</v>
      </c>
      <c r="C12" s="163"/>
      <c r="D12" s="163"/>
      <c r="E12" s="199"/>
      <c r="F12" s="12"/>
      <c r="G12" s="305"/>
      <c r="H12" s="305"/>
      <c r="I12" s="157"/>
      <c r="J12" s="305"/>
      <c r="K12" s="306"/>
    </row>
    <row r="13" spans="2:11" ht="37.35" customHeight="1" x14ac:dyDescent="0.25">
      <c r="B13" s="34" t="s">
        <v>14</v>
      </c>
      <c r="C13" s="154">
        <f>SUM(C9,C11,C12)</f>
        <v>8407161.4000000004</v>
      </c>
      <c r="D13" s="154">
        <f>SUM(D9,D11,D12)</f>
        <v>34599324.850000001</v>
      </c>
      <c r="E13" s="197"/>
      <c r="F13" s="173"/>
      <c r="G13" s="305"/>
      <c r="H13" s="305"/>
      <c r="I13" s="157"/>
      <c r="J13" s="305"/>
      <c r="K13" s="306"/>
    </row>
    <row r="14" spans="2:11" ht="26.85" customHeight="1" thickBot="1" x14ac:dyDescent="0.3">
      <c r="B14" s="13" t="s">
        <v>15</v>
      </c>
      <c r="C14" s="191"/>
      <c r="D14" s="191"/>
      <c r="E14" s="199"/>
      <c r="F14" s="12"/>
      <c r="G14" s="305"/>
      <c r="H14" s="305"/>
      <c r="I14" s="157"/>
      <c r="J14" s="305"/>
      <c r="K14" s="306"/>
    </row>
    <row r="15" spans="2:11" ht="37.35" customHeight="1" x14ac:dyDescent="0.25">
      <c r="B15" s="16" t="s">
        <v>16</v>
      </c>
      <c r="C15" s="200"/>
      <c r="D15" s="200"/>
      <c r="E15" s="200"/>
      <c r="F15" s="12"/>
      <c r="G15" s="305"/>
      <c r="H15" s="305"/>
      <c r="I15" s="157"/>
      <c r="J15" s="305"/>
      <c r="K15" s="306"/>
    </row>
    <row r="16" spans="2:11" ht="37.35" customHeight="1" x14ac:dyDescent="0.25">
      <c r="B16" s="30" t="s">
        <v>17</v>
      </c>
      <c r="C16" s="153">
        <v>160946.9</v>
      </c>
      <c r="D16" s="153">
        <v>204755.83000000002</v>
      </c>
      <c r="E16" s="165">
        <v>180000</v>
      </c>
      <c r="F16" s="173"/>
      <c r="G16" s="305"/>
      <c r="H16" s="305"/>
      <c r="I16" s="157"/>
      <c r="J16" s="305"/>
      <c r="K16" s="306"/>
    </row>
    <row r="17" spans="2:13" ht="37.35" customHeight="1" thickBot="1" x14ac:dyDescent="0.3">
      <c r="B17" s="31" t="s">
        <v>18</v>
      </c>
      <c r="C17" s="163">
        <v>267771.21999999997</v>
      </c>
      <c r="D17" s="163">
        <v>110729.87</v>
      </c>
      <c r="E17" s="165">
        <v>190000</v>
      </c>
      <c r="F17" s="173"/>
      <c r="G17" s="305"/>
      <c r="H17" s="305"/>
      <c r="I17" s="157"/>
      <c r="J17" s="305"/>
      <c r="K17" s="306"/>
    </row>
    <row r="18" spans="2:13" ht="37.35" customHeight="1" x14ac:dyDescent="0.25">
      <c r="B18" s="41" t="s">
        <v>19</v>
      </c>
      <c r="C18" s="154">
        <f t="shared" ref="C18:E18" si="0">SUM(C15:C17)</f>
        <v>428718.12</v>
      </c>
      <c r="D18" s="154">
        <f t="shared" si="0"/>
        <v>315485.7</v>
      </c>
      <c r="E18" s="154">
        <f t="shared" si="0"/>
        <v>370000</v>
      </c>
      <c r="F18" s="173"/>
      <c r="G18" s="305"/>
      <c r="H18" s="305"/>
      <c r="I18" s="157"/>
      <c r="J18" s="305"/>
      <c r="K18" s="306"/>
    </row>
    <row r="19" spans="2:13" ht="26.85" customHeight="1" thickBot="1" x14ac:dyDescent="0.3">
      <c r="B19" s="13" t="s">
        <v>20</v>
      </c>
      <c r="C19" s="191"/>
      <c r="D19" s="191"/>
      <c r="E19" s="162"/>
      <c r="F19" s="12"/>
      <c r="G19" s="305"/>
      <c r="H19" s="305"/>
      <c r="I19" s="157"/>
      <c r="J19" s="305"/>
      <c r="K19" s="306"/>
    </row>
    <row r="20" spans="2:13" ht="37.35" customHeight="1" x14ac:dyDescent="0.25">
      <c r="B20" s="43" t="s">
        <v>21</v>
      </c>
      <c r="C20" s="152"/>
      <c r="D20" s="152">
        <v>196249.84</v>
      </c>
      <c r="E20" s="201"/>
      <c r="F20" s="173"/>
      <c r="G20" s="307"/>
      <c r="H20" s="307"/>
      <c r="I20" s="158"/>
      <c r="J20" s="158"/>
      <c r="K20" s="308"/>
    </row>
    <row r="21" spans="2:13" ht="26.85" customHeight="1" thickBot="1" x14ac:dyDescent="0.3">
      <c r="B21" s="45" t="s">
        <v>22</v>
      </c>
      <c r="C21" s="161"/>
      <c r="D21" s="161"/>
      <c r="E21" s="164"/>
      <c r="F21" s="12"/>
      <c r="G21" s="305"/>
      <c r="H21" s="305"/>
      <c r="I21" s="157"/>
      <c r="J21" s="305"/>
      <c r="K21" s="306"/>
    </row>
    <row r="22" spans="2:13" ht="37.35" customHeight="1" x14ac:dyDescent="0.25">
      <c r="B22" s="43" t="s">
        <v>23</v>
      </c>
      <c r="C22" s="193">
        <v>5165346.45</v>
      </c>
      <c r="D22" s="193">
        <v>7951232.6800000006</v>
      </c>
      <c r="E22" s="201"/>
      <c r="F22" s="173"/>
      <c r="G22" s="305"/>
      <c r="H22" s="305"/>
      <c r="I22" s="157"/>
      <c r="J22" s="305"/>
      <c r="K22" s="306"/>
    </row>
    <row r="23" spans="2:13" ht="37.35" customHeight="1" x14ac:dyDescent="0.25">
      <c r="B23" s="48" t="s">
        <v>24</v>
      </c>
      <c r="C23" s="194">
        <v>677608.82</v>
      </c>
      <c r="D23" s="194">
        <v>2100769.1599999997</v>
      </c>
      <c r="E23" s="202"/>
      <c r="F23" s="173"/>
      <c r="G23" s="305"/>
      <c r="H23" s="305"/>
      <c r="I23" s="157"/>
      <c r="J23" s="305"/>
      <c r="K23" s="306"/>
    </row>
    <row r="24" spans="2:13" ht="26.85" customHeight="1" thickBot="1" x14ac:dyDescent="0.3">
      <c r="B24" s="13" t="s">
        <v>25</v>
      </c>
      <c r="C24" s="195"/>
      <c r="D24" s="195"/>
      <c r="E24" s="166"/>
      <c r="F24" s="12"/>
      <c r="G24" s="305"/>
      <c r="H24" s="305"/>
      <c r="I24" s="157"/>
      <c r="J24" s="305"/>
      <c r="K24" s="306"/>
    </row>
    <row r="25" spans="2:13" ht="37.35" customHeight="1" x14ac:dyDescent="0.25">
      <c r="B25" s="52" t="s">
        <v>26</v>
      </c>
      <c r="C25" s="167">
        <f>C6+C13-SUM(C18+C20+C22+C23)</f>
        <v>411986235.67000002</v>
      </c>
      <c r="D25" s="167">
        <f>D6+D13-SUM(D18+D20+D22+D23)</f>
        <v>436021823.14000005</v>
      </c>
      <c r="E25" s="203"/>
      <c r="F25" s="173"/>
      <c r="G25" s="305"/>
      <c r="H25" s="305"/>
      <c r="I25" s="157"/>
      <c r="J25" s="305"/>
      <c r="K25" s="306"/>
    </row>
    <row r="26" spans="2:13" ht="37.35" customHeight="1" thickBot="1" x14ac:dyDescent="0.3">
      <c r="B26" s="54" t="s">
        <v>27</v>
      </c>
      <c r="C26" s="168">
        <f>C7-C20</f>
        <v>3078699.84</v>
      </c>
      <c r="D26" s="168">
        <f>D7-D20</f>
        <v>2882450</v>
      </c>
      <c r="E26" s="204"/>
      <c r="F26" s="173"/>
      <c r="G26" s="305"/>
      <c r="H26" s="305"/>
      <c r="I26" s="157"/>
      <c r="J26" s="305"/>
      <c r="K26" s="306"/>
    </row>
    <row r="27" spans="2:13" ht="30.75" customHeight="1" thickBot="1" x14ac:dyDescent="0.3">
      <c r="B27" s="56"/>
      <c r="C27" s="57"/>
      <c r="D27" s="57"/>
      <c r="E27" s="58"/>
      <c r="F27" s="12"/>
      <c r="G27" s="309"/>
      <c r="H27" s="309"/>
      <c r="I27" s="157"/>
      <c r="J27" s="309"/>
    </row>
    <row r="28" spans="2:13" s="9" customFormat="1" ht="49.65" customHeight="1" thickBot="1" x14ac:dyDescent="0.3">
      <c r="B28" s="349" t="s">
        <v>28</v>
      </c>
      <c r="C28" s="350"/>
      <c r="D28" s="350"/>
      <c r="E28" s="350"/>
      <c r="F28" s="59" t="s">
        <v>29</v>
      </c>
      <c r="G28" s="309"/>
      <c r="H28" s="309"/>
      <c r="I28" s="157"/>
      <c r="J28" s="309"/>
      <c r="K28" s="310"/>
      <c r="L28" s="159"/>
      <c r="M28" s="159"/>
    </row>
    <row r="29" spans="2:13" s="9" customFormat="1" ht="48.6" customHeight="1" x14ac:dyDescent="0.25">
      <c r="B29" s="383" t="s">
        <v>30</v>
      </c>
      <c r="C29" s="383"/>
      <c r="D29" s="383"/>
      <c r="E29" s="383"/>
      <c r="F29" s="60"/>
      <c r="G29" s="309"/>
      <c r="H29" s="309"/>
      <c r="I29" s="157"/>
      <c r="J29" s="309"/>
      <c r="K29" s="310"/>
      <c r="L29" s="159"/>
      <c r="M29" s="159"/>
    </row>
    <row r="30" spans="2:13" s="9" customFormat="1" ht="55.95" customHeight="1" x14ac:dyDescent="0.25">
      <c r="B30" s="387" t="s">
        <v>31</v>
      </c>
      <c r="C30" s="387"/>
      <c r="D30" s="387"/>
      <c r="E30" s="387"/>
      <c r="F30" s="61"/>
      <c r="G30" s="309"/>
      <c r="H30" s="309"/>
      <c r="I30" s="160"/>
      <c r="J30" s="311"/>
      <c r="K30" s="311"/>
      <c r="L30" s="160"/>
      <c r="M30" s="159"/>
    </row>
    <row r="31" spans="2:13" s="9" customFormat="1" ht="48.6" customHeight="1" x14ac:dyDescent="0.25">
      <c r="B31" s="409" t="s">
        <v>32</v>
      </c>
      <c r="C31" s="409"/>
      <c r="D31" s="409"/>
      <c r="E31" s="409"/>
      <c r="F31" s="62" t="s">
        <v>33</v>
      </c>
      <c r="G31" s="309"/>
      <c r="H31" s="309"/>
      <c r="I31" s="157"/>
      <c r="J31" s="309"/>
      <c r="K31" s="310"/>
      <c r="L31" s="159"/>
      <c r="M31" s="159"/>
    </row>
    <row r="32" spans="2:13" s="9" customFormat="1" ht="90.75" customHeight="1" x14ac:dyDescent="0.25">
      <c r="B32" s="409" t="s">
        <v>34</v>
      </c>
      <c r="C32" s="409"/>
      <c r="D32" s="409"/>
      <c r="E32" s="409"/>
      <c r="F32" s="62" t="s">
        <v>33</v>
      </c>
      <c r="G32" s="309"/>
      <c r="H32" s="309"/>
      <c r="I32" s="157"/>
      <c r="J32" s="309"/>
      <c r="K32" s="310"/>
      <c r="L32" s="159"/>
      <c r="M32" s="159"/>
    </row>
    <row r="33" spans="2:13" s="9" customFormat="1" ht="48.6" customHeight="1" x14ac:dyDescent="0.25">
      <c r="B33" s="409" t="s">
        <v>35</v>
      </c>
      <c r="C33" s="409"/>
      <c r="D33" s="409"/>
      <c r="E33" s="409"/>
      <c r="F33" s="61"/>
      <c r="G33" s="309"/>
      <c r="H33" s="309"/>
      <c r="I33" s="157"/>
      <c r="J33" s="309"/>
      <c r="K33" s="310"/>
      <c r="L33" s="159"/>
      <c r="M33" s="159"/>
    </row>
    <row r="34" spans="2:13" s="9" customFormat="1" ht="77.099999999999994" customHeight="1" x14ac:dyDescent="0.25">
      <c r="B34" s="356" t="s">
        <v>36</v>
      </c>
      <c r="C34" s="356"/>
      <c r="D34" s="356"/>
      <c r="E34" s="356"/>
      <c r="F34" s="62" t="s">
        <v>33</v>
      </c>
      <c r="G34" s="309"/>
      <c r="H34" s="309"/>
      <c r="I34" s="157"/>
      <c r="J34" s="309"/>
      <c r="K34" s="310"/>
      <c r="L34" s="159"/>
      <c r="M34" s="159"/>
    </row>
    <row r="35" spans="2:13" s="9" customFormat="1" ht="48.6" customHeight="1" x14ac:dyDescent="0.25">
      <c r="B35" s="409" t="s">
        <v>37</v>
      </c>
      <c r="C35" s="409"/>
      <c r="D35" s="409"/>
      <c r="E35" s="409"/>
      <c r="F35" s="61"/>
      <c r="G35" s="309"/>
      <c r="H35" s="309"/>
      <c r="I35" s="157"/>
      <c r="J35" s="309"/>
      <c r="K35" s="310"/>
      <c r="L35" s="159"/>
      <c r="M35" s="159"/>
    </row>
    <row r="36" spans="2:13" s="9" customFormat="1" ht="48.6" customHeight="1" x14ac:dyDescent="0.25">
      <c r="B36" s="409" t="s">
        <v>38</v>
      </c>
      <c r="C36" s="409"/>
      <c r="D36" s="409"/>
      <c r="E36" s="409"/>
      <c r="F36" s="61"/>
      <c r="G36" s="309"/>
      <c r="H36" s="309"/>
      <c r="I36" s="157"/>
      <c r="J36" s="309"/>
      <c r="K36" s="310"/>
      <c r="L36" s="159"/>
      <c r="M36" s="159"/>
    </row>
    <row r="37" spans="2:13" s="9" customFormat="1" ht="48.6" customHeight="1" x14ac:dyDescent="0.25">
      <c r="B37" s="409" t="s">
        <v>39</v>
      </c>
      <c r="C37" s="409"/>
      <c r="D37" s="409"/>
      <c r="E37" s="409"/>
      <c r="F37" s="61"/>
      <c r="G37" s="309"/>
      <c r="H37" s="309"/>
      <c r="I37" s="157"/>
      <c r="J37" s="309"/>
      <c r="K37" s="310"/>
      <c r="L37" s="159"/>
      <c r="M37" s="159"/>
    </row>
    <row r="38" spans="2:13" s="9" customFormat="1" ht="48.6" customHeight="1" x14ac:dyDescent="0.25">
      <c r="B38" s="387" t="s">
        <v>40</v>
      </c>
      <c r="C38" s="387"/>
      <c r="D38" s="387"/>
      <c r="E38" s="387"/>
      <c r="F38" s="62" t="s">
        <v>33</v>
      </c>
      <c r="G38" s="309"/>
      <c r="H38" s="309"/>
      <c r="I38" s="157"/>
      <c r="J38" s="309"/>
      <c r="K38" s="310"/>
      <c r="L38" s="159"/>
      <c r="M38" s="159"/>
    </row>
    <row r="39" spans="2:13" s="9" customFormat="1" ht="48.6" customHeight="1" x14ac:dyDescent="0.25">
      <c r="B39" s="356" t="s">
        <v>41</v>
      </c>
      <c r="C39" s="356"/>
      <c r="D39" s="356"/>
      <c r="E39" s="356"/>
      <c r="F39" s="62"/>
      <c r="G39" s="309"/>
      <c r="H39" s="309"/>
      <c r="I39" s="157"/>
      <c r="J39" s="309"/>
      <c r="K39" s="310"/>
      <c r="L39" s="159"/>
      <c r="M39" s="159"/>
    </row>
    <row r="40" spans="2:13" s="9" customFormat="1" ht="48.6" customHeight="1" x14ac:dyDescent="0.25">
      <c r="B40" s="356" t="s">
        <v>42</v>
      </c>
      <c r="C40" s="356"/>
      <c r="D40" s="356"/>
      <c r="E40" s="356"/>
      <c r="F40" s="62"/>
      <c r="G40" s="309"/>
      <c r="H40" s="309"/>
      <c r="I40" s="157"/>
      <c r="J40" s="309"/>
      <c r="K40" s="310"/>
      <c r="L40" s="159"/>
      <c r="M40" s="159"/>
    </row>
    <row r="41" spans="2:13" s="9" customFormat="1" ht="48.6" customHeight="1" x14ac:dyDescent="0.25">
      <c r="B41" s="356" t="s">
        <v>43</v>
      </c>
      <c r="C41" s="356"/>
      <c r="D41" s="356"/>
      <c r="E41" s="356"/>
      <c r="F41" s="62" t="s">
        <v>33</v>
      </c>
      <c r="G41" s="309"/>
      <c r="H41" s="309"/>
      <c r="I41" s="157"/>
      <c r="J41" s="309"/>
      <c r="K41" s="310"/>
      <c r="L41" s="159"/>
      <c r="M41" s="159"/>
    </row>
    <row r="42" spans="2:13" s="9" customFormat="1" ht="48.6" customHeight="1" x14ac:dyDescent="0.25">
      <c r="B42" s="356" t="s">
        <v>44</v>
      </c>
      <c r="C42" s="356"/>
      <c r="D42" s="356"/>
      <c r="E42" s="356"/>
      <c r="F42" s="62" t="s">
        <v>33</v>
      </c>
      <c r="G42" s="309"/>
      <c r="H42" s="309"/>
      <c r="I42" s="157"/>
      <c r="J42" s="309"/>
      <c r="K42" s="310"/>
      <c r="L42" s="159"/>
      <c r="M42" s="159"/>
    </row>
    <row r="43" spans="2:13" s="9" customFormat="1" ht="41.1" customHeight="1" thickBot="1" x14ac:dyDescent="0.3">
      <c r="B43" s="63"/>
      <c r="C43" s="12"/>
      <c r="D43" s="12"/>
      <c r="E43" s="12"/>
      <c r="F43" s="12"/>
      <c r="G43" s="309"/>
      <c r="H43" s="309"/>
      <c r="I43" s="157"/>
      <c r="J43" s="309"/>
      <c r="K43" s="310"/>
      <c r="L43" s="159"/>
      <c r="M43" s="159"/>
    </row>
    <row r="44" spans="2:13" s="9" customFormat="1" ht="26.85" customHeight="1" thickBot="1" x14ac:dyDescent="0.3">
      <c r="B44" s="410" t="s">
        <v>45</v>
      </c>
      <c r="C44" s="411"/>
      <c r="D44" s="411"/>
      <c r="E44" s="412"/>
      <c r="F44" s="12"/>
      <c r="G44" s="446"/>
      <c r="H44" s="446"/>
      <c r="I44" s="157"/>
      <c r="J44" s="309"/>
      <c r="K44" s="310"/>
      <c r="L44" s="159"/>
      <c r="M44" s="159"/>
    </row>
    <row r="45" spans="2:13" s="9" customFormat="1" ht="26.85" customHeight="1" x14ac:dyDescent="0.25">
      <c r="B45" s="413" t="s">
        <v>46</v>
      </c>
      <c r="C45" s="414"/>
      <c r="D45" s="414"/>
      <c r="E45" s="415"/>
      <c r="F45" s="12"/>
      <c r="G45" s="309"/>
      <c r="H45" s="309"/>
      <c r="I45" s="157"/>
      <c r="J45" s="309"/>
      <c r="K45" s="310"/>
      <c r="L45" s="159"/>
      <c r="M45" s="159"/>
    </row>
    <row r="46" spans="2:13" s="9" customFormat="1" ht="60" customHeight="1" x14ac:dyDescent="0.25">
      <c r="B46" s="403"/>
      <c r="C46" s="404"/>
      <c r="D46" s="404"/>
      <c r="E46" s="405"/>
      <c r="F46" s="12"/>
      <c r="G46" s="309"/>
      <c r="H46" s="309"/>
      <c r="I46" s="157"/>
      <c r="J46" s="309"/>
      <c r="K46" s="310"/>
      <c r="L46" s="159"/>
      <c r="M46" s="159"/>
    </row>
    <row r="47" spans="2:13" s="9" customFormat="1" ht="26.85" customHeight="1" x14ac:dyDescent="0.25">
      <c r="B47" s="403" t="s">
        <v>47</v>
      </c>
      <c r="C47" s="404"/>
      <c r="D47" s="404"/>
      <c r="E47" s="405"/>
      <c r="F47" s="12"/>
      <c r="G47" s="309"/>
      <c r="H47" s="309"/>
      <c r="I47" s="157"/>
      <c r="J47" s="309"/>
      <c r="K47" s="310"/>
      <c r="L47" s="159"/>
      <c r="M47" s="159"/>
    </row>
    <row r="48" spans="2:13" s="9" customFormat="1" ht="60" customHeight="1" x14ac:dyDescent="0.25">
      <c r="B48" s="406"/>
      <c r="C48" s="407"/>
      <c r="D48" s="407"/>
      <c r="E48" s="408"/>
      <c r="F48" s="12"/>
      <c r="G48" s="309"/>
      <c r="H48" s="309"/>
      <c r="I48" s="157"/>
      <c r="J48" s="309"/>
      <c r="K48" s="310"/>
      <c r="L48" s="159"/>
      <c r="M48" s="159"/>
    </row>
    <row r="49" spans="2:13" s="9" customFormat="1" ht="26.1" customHeight="1" x14ac:dyDescent="0.25">
      <c r="B49" s="403" t="s">
        <v>48</v>
      </c>
      <c r="C49" s="404"/>
      <c r="D49" s="404"/>
      <c r="E49" s="405"/>
      <c r="F49" s="12"/>
      <c r="G49" s="309"/>
      <c r="H49" s="309"/>
      <c r="I49" s="157"/>
      <c r="J49" s="309"/>
      <c r="K49" s="310"/>
      <c r="L49" s="159"/>
      <c r="M49" s="159"/>
    </row>
    <row r="50" spans="2:13" s="9" customFormat="1" ht="60" customHeight="1" x14ac:dyDescent="0.25">
      <c r="B50" s="403"/>
      <c r="C50" s="404"/>
      <c r="D50" s="404"/>
      <c r="E50" s="405"/>
      <c r="F50" s="12"/>
      <c r="G50" s="309"/>
      <c r="H50" s="309"/>
      <c r="I50" s="157"/>
      <c r="J50" s="309"/>
      <c r="K50" s="310"/>
      <c r="L50" s="159"/>
      <c r="M50" s="159"/>
    </row>
    <row r="51" spans="2:13" ht="23.7" customHeight="1" x14ac:dyDescent="0.25">
      <c r="B51" s="403" t="s">
        <v>49</v>
      </c>
      <c r="C51" s="404"/>
      <c r="D51" s="404"/>
      <c r="E51" s="405"/>
      <c r="F51" s="12"/>
      <c r="G51" s="309"/>
      <c r="H51" s="309"/>
      <c r="I51" s="157"/>
      <c r="J51" s="309"/>
    </row>
    <row r="52" spans="2:13" ht="60" customHeight="1" x14ac:dyDescent="0.25">
      <c r="B52" s="403"/>
      <c r="C52" s="404"/>
      <c r="D52" s="404"/>
      <c r="E52" s="405"/>
      <c r="F52" s="12"/>
      <c r="G52" s="309"/>
      <c r="H52" s="309"/>
      <c r="I52" s="157"/>
      <c r="J52" s="309"/>
    </row>
    <row r="53" spans="2:13" ht="27" customHeight="1" x14ac:dyDescent="0.25">
      <c r="B53" s="403" t="s">
        <v>50</v>
      </c>
      <c r="C53" s="404"/>
      <c r="D53" s="404"/>
      <c r="E53" s="405"/>
      <c r="F53" s="12"/>
      <c r="G53" s="309"/>
      <c r="H53" s="309"/>
      <c r="I53" s="157"/>
      <c r="J53" s="309"/>
    </row>
    <row r="54" spans="2:13" ht="60" customHeight="1" x14ac:dyDescent="0.25">
      <c r="B54" s="403"/>
      <c r="C54" s="404"/>
      <c r="D54" s="404"/>
      <c r="E54" s="405"/>
      <c r="F54" s="12"/>
      <c r="G54" s="309"/>
      <c r="H54" s="309"/>
      <c r="I54" s="157"/>
      <c r="J54" s="309"/>
    </row>
    <row r="55" spans="2:13" ht="24" customHeight="1" x14ac:dyDescent="0.25">
      <c r="B55" s="403" t="s">
        <v>51</v>
      </c>
      <c r="C55" s="404"/>
      <c r="D55" s="404"/>
      <c r="E55" s="405"/>
      <c r="F55" s="12"/>
      <c r="G55" s="309"/>
      <c r="H55" s="309"/>
      <c r="I55" s="157"/>
      <c r="J55" s="309"/>
    </row>
    <row r="56" spans="2:13" ht="60" customHeight="1" x14ac:dyDescent="0.25">
      <c r="B56" s="403"/>
      <c r="C56" s="404"/>
      <c r="D56" s="404"/>
      <c r="E56" s="405"/>
      <c r="F56" s="12"/>
      <c r="G56" s="309"/>
      <c r="H56" s="309"/>
      <c r="I56" s="157"/>
      <c r="J56" s="309"/>
    </row>
    <row r="59" spans="2:13" x14ac:dyDescent="0.25">
      <c r="B59" s="79" t="s">
        <v>52</v>
      </c>
    </row>
  </sheetData>
  <mergeCells count="32">
    <mergeCell ref="B55:E55"/>
    <mergeCell ref="B56:E56"/>
    <mergeCell ref="B2:E2"/>
    <mergeCell ref="B3:E3"/>
    <mergeCell ref="B54:E54"/>
    <mergeCell ref="B48:E48"/>
    <mergeCell ref="B49:E49"/>
    <mergeCell ref="B50:E50"/>
    <mergeCell ref="B51:E51"/>
    <mergeCell ref="B52:E52"/>
    <mergeCell ref="B53:E53"/>
    <mergeCell ref="B42:E42"/>
    <mergeCell ref="B44:E44"/>
    <mergeCell ref="B30:E30"/>
    <mergeCell ref="B31:E31"/>
    <mergeCell ref="B32:E32"/>
    <mergeCell ref="G44:H44"/>
    <mergeCell ref="B45:E45"/>
    <mergeCell ref="B46:E46"/>
    <mergeCell ref="B47:E47"/>
    <mergeCell ref="B36:E36"/>
    <mergeCell ref="B37:E37"/>
    <mergeCell ref="B38:E38"/>
    <mergeCell ref="B39:E39"/>
    <mergeCell ref="B40:E40"/>
    <mergeCell ref="B41:E41"/>
    <mergeCell ref="B33:E33"/>
    <mergeCell ref="B34:E34"/>
    <mergeCell ref="B35:E35"/>
    <mergeCell ref="B1:E1"/>
    <mergeCell ref="B28:E28"/>
    <mergeCell ref="B29:E29"/>
  </mergeCells>
  <dataValidations count="2">
    <dataValidation errorStyle="warning" allowBlank="1" showInputMessage="1" errorTitle="Missing Information" error="Please complete the Forecast" promptTitle="Forecast" prompt="Please fill out forecast information" sqref="E9:E10 E15:E16" xr:uid="{4908EB58-28DE-4DC5-8137-690C44EB83C9}"/>
    <dataValidation type="whole" errorStyle="warning" operator="equal" allowBlank="1" showInputMessage="1" showErrorMessage="1" errorTitle="Start/End Balance" error="End Balance of Prior Reporting Period should be Starting Balance of Current Reporting Period" sqref="C6:D7" xr:uid="{94E70E2E-FA4A-4B89-A502-1EBF908DA88A}">
      <formula1>B25</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18E0F-366E-42C8-9149-C6B0DC11FA04}">
  <dimension ref="B1:Q55"/>
  <sheetViews>
    <sheetView zoomScale="70" zoomScaleNormal="70" workbookViewId="0">
      <pane xSplit="2" ySplit="7" topLeftCell="C8" activePane="bottomRight" state="frozen"/>
      <selection pane="topRight" activeCell="C1" sqref="C1"/>
      <selection pane="bottomLeft" activeCell="A8" sqref="A8"/>
      <selection pane="bottomRight" activeCell="G9" sqref="G9"/>
    </sheetView>
  </sheetViews>
  <sheetFormatPr defaultColWidth="8.6640625" defaultRowHeight="13.2" x14ac:dyDescent="0.25"/>
  <cols>
    <col min="1" max="1" width="4.33203125" customWidth="1"/>
    <col min="2" max="2" width="77.88671875" style="8" bestFit="1" customWidth="1"/>
    <col min="3" max="4" width="31.5546875" customWidth="1"/>
    <col min="5" max="5" width="32.6640625" customWidth="1"/>
    <col min="6" max="6" width="15" customWidth="1"/>
    <col min="7" max="12" width="9.44140625" customWidth="1"/>
  </cols>
  <sheetData>
    <row r="1" spans="2:11" ht="17.399999999999999" x14ac:dyDescent="0.3">
      <c r="B1" s="370" t="s">
        <v>0</v>
      </c>
      <c r="C1" s="371"/>
      <c r="D1" s="371"/>
      <c r="E1" s="372"/>
    </row>
    <row r="2" spans="2:11" ht="17.399999999999999" x14ac:dyDescent="0.3">
      <c r="B2" s="373" t="s">
        <v>57</v>
      </c>
      <c r="C2" s="374"/>
      <c r="D2" s="375"/>
      <c r="E2" s="376"/>
    </row>
    <row r="3" spans="2:11" ht="18" thickBot="1" x14ac:dyDescent="0.35">
      <c r="B3" s="377" t="s">
        <v>116</v>
      </c>
      <c r="C3" s="378"/>
      <c r="D3" s="378"/>
      <c r="E3" s="379"/>
    </row>
    <row r="4" spans="2:11" ht="37.35" customHeight="1" x14ac:dyDescent="0.25">
      <c r="B4" s="10"/>
      <c r="C4" s="11" t="s">
        <v>3</v>
      </c>
      <c r="D4" s="11" t="s">
        <v>4</v>
      </c>
      <c r="E4" s="11" t="s">
        <v>5</v>
      </c>
      <c r="F4" s="12"/>
      <c r="G4" s="12"/>
      <c r="H4" s="12"/>
      <c r="I4" s="12"/>
      <c r="J4" s="12"/>
      <c r="K4" s="12"/>
    </row>
    <row r="5" spans="2:11" ht="26.85" customHeight="1" thickBot="1" x14ac:dyDescent="0.3">
      <c r="B5" s="13" t="s">
        <v>6</v>
      </c>
      <c r="C5" s="14"/>
      <c r="D5" s="15"/>
      <c r="E5" s="14"/>
      <c r="F5" s="12"/>
      <c r="G5" s="12"/>
      <c r="H5" s="12"/>
      <c r="I5" s="12"/>
      <c r="J5" s="12"/>
      <c r="K5" s="12"/>
    </row>
    <row r="6" spans="2:11" ht="37.35" customHeight="1" x14ac:dyDescent="0.25">
      <c r="B6" s="16" t="s">
        <v>7</v>
      </c>
      <c r="C6" s="152">
        <v>100803843.63</v>
      </c>
      <c r="D6" s="152">
        <v>100192615.38</v>
      </c>
      <c r="E6" s="19"/>
      <c r="F6" s="12"/>
      <c r="G6" s="12"/>
      <c r="H6" s="12"/>
      <c r="I6" s="12"/>
      <c r="J6" s="12"/>
      <c r="K6" s="12"/>
    </row>
    <row r="7" spans="2:11" ht="37.35" customHeight="1" x14ac:dyDescent="0.25">
      <c r="B7" s="20" t="s">
        <v>8</v>
      </c>
      <c r="C7" s="152">
        <v>857926.87</v>
      </c>
      <c r="D7" s="152">
        <v>573623.12</v>
      </c>
      <c r="E7" s="23"/>
      <c r="F7" s="213"/>
      <c r="G7" s="12"/>
      <c r="H7" s="12"/>
      <c r="I7" s="12"/>
      <c r="J7" s="12"/>
      <c r="K7" s="12"/>
    </row>
    <row r="8" spans="2:11" ht="26.85" customHeight="1" thickBot="1" x14ac:dyDescent="0.3">
      <c r="B8" s="24" t="s">
        <v>9</v>
      </c>
      <c r="C8" s="215"/>
      <c r="D8" s="215"/>
      <c r="E8" s="14"/>
      <c r="F8" s="12"/>
      <c r="G8" s="12"/>
      <c r="H8" s="12"/>
      <c r="I8" s="12"/>
      <c r="J8" s="12"/>
      <c r="K8" s="12"/>
    </row>
    <row r="9" spans="2:11" ht="37.35" customHeight="1" x14ac:dyDescent="0.25">
      <c r="B9" s="27" t="s">
        <v>10</v>
      </c>
      <c r="C9" s="216" t="s">
        <v>113</v>
      </c>
      <c r="D9" s="314">
        <v>7591908</v>
      </c>
      <c r="E9" s="64"/>
      <c r="F9" s="12"/>
      <c r="G9" s="12"/>
      <c r="H9" s="12"/>
      <c r="I9" s="12"/>
      <c r="J9" s="12"/>
      <c r="K9" s="12"/>
    </row>
    <row r="10" spans="2:11" ht="37.35" customHeight="1" x14ac:dyDescent="0.25">
      <c r="B10" s="66" t="s">
        <v>11</v>
      </c>
      <c r="C10" s="216" t="s">
        <v>113</v>
      </c>
      <c r="D10" s="152">
        <v>0</v>
      </c>
      <c r="E10" s="64"/>
      <c r="F10" s="12"/>
      <c r="G10" s="12"/>
      <c r="H10" s="12"/>
      <c r="I10" s="12"/>
      <c r="J10" s="12"/>
      <c r="K10" s="12"/>
    </row>
    <row r="11" spans="2:11" ht="37.35" customHeight="1" x14ac:dyDescent="0.25">
      <c r="B11" s="30" t="s">
        <v>12</v>
      </c>
      <c r="C11" s="214">
        <v>2046353.31</v>
      </c>
      <c r="D11" s="314">
        <v>1962064.9</v>
      </c>
      <c r="E11" s="23"/>
      <c r="F11" s="12"/>
      <c r="G11" s="12"/>
      <c r="H11" s="12"/>
      <c r="I11" s="12"/>
      <c r="J11" s="12"/>
      <c r="K11" s="12"/>
    </row>
    <row r="12" spans="2:11" ht="37.35" customHeight="1" thickBot="1" x14ac:dyDescent="0.3">
      <c r="B12" s="31" t="s">
        <v>13</v>
      </c>
      <c r="C12" s="217" t="s">
        <v>113</v>
      </c>
      <c r="D12" s="336">
        <v>0</v>
      </c>
      <c r="E12" s="14"/>
      <c r="F12" s="12"/>
      <c r="G12" s="12"/>
      <c r="H12" s="12"/>
      <c r="I12" s="12"/>
      <c r="J12" s="12"/>
      <c r="K12" s="12"/>
    </row>
    <row r="13" spans="2:11" ht="37.35" customHeight="1" x14ac:dyDescent="0.25">
      <c r="B13" s="34" t="s">
        <v>14</v>
      </c>
      <c r="C13" s="190">
        <v>2046353.31</v>
      </c>
      <c r="D13" s="315">
        <f>SUM(D9,D11,D12)</f>
        <v>9553972.9000000004</v>
      </c>
      <c r="E13" s="19"/>
      <c r="F13" s="12"/>
      <c r="G13" s="12"/>
      <c r="H13" s="12"/>
      <c r="I13" s="12"/>
      <c r="J13" s="12"/>
      <c r="K13" s="12"/>
    </row>
    <row r="14" spans="2:11" ht="26.85" customHeight="1" thickBot="1" x14ac:dyDescent="0.3">
      <c r="B14" s="13" t="s">
        <v>15</v>
      </c>
      <c r="C14" s="218"/>
      <c r="D14" s="218"/>
      <c r="E14" s="14"/>
      <c r="F14" s="12"/>
      <c r="G14" s="12"/>
      <c r="H14" s="12"/>
      <c r="I14" s="12"/>
      <c r="J14" s="12"/>
      <c r="K14" s="12"/>
    </row>
    <row r="15" spans="2:11" ht="37.35" customHeight="1" x14ac:dyDescent="0.25">
      <c r="B15" s="16" t="s">
        <v>16</v>
      </c>
      <c r="C15" s="152">
        <v>15738.2</v>
      </c>
      <c r="D15" s="314">
        <v>16200.97</v>
      </c>
      <c r="E15" s="194">
        <v>15969.59</v>
      </c>
      <c r="F15" s="12"/>
      <c r="G15" s="12"/>
      <c r="H15" s="12"/>
      <c r="I15" s="12"/>
      <c r="J15" s="12"/>
      <c r="K15" s="12"/>
    </row>
    <row r="16" spans="2:11" ht="37.35" customHeight="1" x14ac:dyDescent="0.25">
      <c r="B16" s="30" t="s">
        <v>17</v>
      </c>
      <c r="C16" s="337">
        <v>92629.08</v>
      </c>
      <c r="D16" s="316">
        <v>82067.320000000007</v>
      </c>
      <c r="E16" s="338">
        <v>87348.2</v>
      </c>
      <c r="F16" s="12"/>
      <c r="G16" s="12"/>
      <c r="H16" s="12"/>
      <c r="I16" s="12"/>
      <c r="J16" s="12"/>
      <c r="K16" s="12"/>
    </row>
    <row r="17" spans="2:17" ht="37.35" customHeight="1" thickBot="1" x14ac:dyDescent="0.3">
      <c r="B17" s="31" t="s">
        <v>18</v>
      </c>
      <c r="C17" s="339">
        <v>57743.82</v>
      </c>
      <c r="D17" s="317">
        <v>1149.45</v>
      </c>
      <c r="E17" s="318">
        <v>0</v>
      </c>
      <c r="F17" s="12"/>
      <c r="G17" s="12"/>
      <c r="H17" s="12"/>
      <c r="I17" s="12"/>
      <c r="J17" s="12"/>
      <c r="K17" s="12"/>
    </row>
    <row r="18" spans="2:17" ht="37.35" customHeight="1" x14ac:dyDescent="0.25">
      <c r="B18" s="41" t="s">
        <v>19</v>
      </c>
      <c r="C18" s="151">
        <v>166111.1</v>
      </c>
      <c r="D18" s="315">
        <f>SUM(D15:D17)</f>
        <v>99417.74</v>
      </c>
      <c r="E18" s="319">
        <f>SUM(E15:E17)</f>
        <v>103317.79</v>
      </c>
      <c r="F18" s="12"/>
      <c r="G18" s="12"/>
      <c r="H18" s="12"/>
      <c r="I18" s="12"/>
      <c r="J18" s="12"/>
      <c r="K18" s="12"/>
    </row>
    <row r="19" spans="2:17" ht="26.85" customHeight="1" thickBot="1" x14ac:dyDescent="0.3">
      <c r="B19" s="13" t="s">
        <v>20</v>
      </c>
      <c r="C19" s="218"/>
      <c r="D19" s="218"/>
      <c r="E19" s="15"/>
      <c r="F19" s="12"/>
      <c r="G19" s="12"/>
      <c r="H19" s="12"/>
      <c r="I19" s="12"/>
      <c r="J19" s="12"/>
      <c r="K19" s="12"/>
    </row>
    <row r="20" spans="2:17" ht="84.45" customHeight="1" x14ac:dyDescent="0.25">
      <c r="B20" s="212" t="s">
        <v>21</v>
      </c>
      <c r="C20" s="152">
        <v>315953.75</v>
      </c>
      <c r="D20" s="314">
        <v>-44517.85</v>
      </c>
      <c r="E20" s="44"/>
      <c r="F20" s="344"/>
      <c r="G20" s="345"/>
      <c r="H20" s="345"/>
      <c r="I20" s="345"/>
      <c r="J20" s="345"/>
      <c r="K20" s="345"/>
      <c r="L20" s="345"/>
      <c r="M20" s="345"/>
      <c r="N20" s="345"/>
      <c r="O20" s="345"/>
      <c r="P20" s="345"/>
      <c r="Q20" s="345"/>
    </row>
    <row r="21" spans="2:17" ht="26.85" customHeight="1" thickBot="1" x14ac:dyDescent="0.3">
      <c r="B21" s="45" t="s">
        <v>22</v>
      </c>
      <c r="C21" s="340"/>
      <c r="D21" s="215"/>
      <c r="E21" s="25"/>
      <c r="F21" s="12"/>
      <c r="G21" s="12"/>
      <c r="H21" s="12"/>
      <c r="I21" s="12"/>
      <c r="J21" s="12"/>
      <c r="K21" s="12"/>
    </row>
    <row r="22" spans="2:17" ht="37.35" customHeight="1" x14ac:dyDescent="0.25">
      <c r="B22" s="43" t="s">
        <v>23</v>
      </c>
      <c r="C22" s="152">
        <v>1979401.08</v>
      </c>
      <c r="D22" s="314">
        <v>1699515.16</v>
      </c>
      <c r="E22" s="47"/>
      <c r="F22" s="12"/>
      <c r="G22" s="12"/>
      <c r="H22" s="12"/>
      <c r="I22" s="12"/>
      <c r="J22" s="12"/>
      <c r="K22" s="12"/>
    </row>
    <row r="23" spans="2:17" ht="37.35" customHeight="1" x14ac:dyDescent="0.25">
      <c r="B23" s="48" t="s">
        <v>24</v>
      </c>
      <c r="C23" s="341">
        <v>196115.63</v>
      </c>
      <c r="D23" s="320">
        <v>543521.48</v>
      </c>
      <c r="E23" s="50"/>
      <c r="F23" s="12"/>
      <c r="G23" s="12"/>
      <c r="H23" s="12"/>
      <c r="I23" s="12"/>
      <c r="J23" s="12"/>
      <c r="K23" s="12"/>
    </row>
    <row r="24" spans="2:17" ht="26.85" customHeight="1" thickBot="1" x14ac:dyDescent="0.3">
      <c r="B24" s="13" t="s">
        <v>25</v>
      </c>
      <c r="C24" s="219"/>
      <c r="D24" s="219"/>
      <c r="E24" s="51"/>
      <c r="F24" s="12"/>
      <c r="G24" s="12"/>
      <c r="H24" s="12"/>
      <c r="I24" s="12"/>
      <c r="J24" s="12"/>
      <c r="K24" s="12"/>
    </row>
    <row r="25" spans="2:17" ht="37.35" customHeight="1" x14ac:dyDescent="0.25">
      <c r="B25" s="52" t="s">
        <v>26</v>
      </c>
      <c r="C25" s="342">
        <v>100192615.38</v>
      </c>
      <c r="D25" s="342">
        <f>D6+D13-SUM(D18,D20,D22,D23)</f>
        <v>107448651.75</v>
      </c>
      <c r="E25" s="53"/>
      <c r="F25" s="12"/>
      <c r="G25" s="12"/>
      <c r="H25" s="12"/>
      <c r="I25" s="12"/>
      <c r="J25" s="12"/>
      <c r="K25" s="12"/>
    </row>
    <row r="26" spans="2:17" ht="37.35" customHeight="1" thickBot="1" x14ac:dyDescent="0.3">
      <c r="B26" s="54" t="s">
        <v>27</v>
      </c>
      <c r="C26" s="343">
        <v>541973.12</v>
      </c>
      <c r="D26" s="343">
        <f>D7-D20</f>
        <v>618140.97</v>
      </c>
      <c r="E26" s="55"/>
      <c r="F26" s="12"/>
      <c r="G26" s="12"/>
      <c r="H26" s="12"/>
      <c r="I26" s="12"/>
      <c r="J26" s="12"/>
      <c r="K26" s="12"/>
    </row>
    <row r="27" spans="2:17" ht="30.75" customHeight="1" thickBot="1" x14ac:dyDescent="0.3">
      <c r="B27" s="56"/>
      <c r="C27" s="57"/>
      <c r="D27" s="57"/>
      <c r="E27" s="58"/>
      <c r="F27" s="12"/>
      <c r="G27" s="12"/>
      <c r="H27" s="12"/>
      <c r="I27" s="12"/>
      <c r="J27" s="12"/>
      <c r="K27" s="12"/>
    </row>
    <row r="28" spans="2:17" s="9" customFormat="1" ht="49.5" customHeight="1" thickBot="1" x14ac:dyDescent="0.3">
      <c r="B28" s="349" t="s">
        <v>28</v>
      </c>
      <c r="C28" s="350"/>
      <c r="D28" s="350"/>
      <c r="E28" s="350"/>
      <c r="F28" s="181" t="s">
        <v>29</v>
      </c>
      <c r="G28" s="12"/>
      <c r="H28" s="12"/>
      <c r="I28" s="12"/>
      <c r="J28" s="12"/>
      <c r="K28" s="12"/>
    </row>
    <row r="29" spans="2:17" s="9" customFormat="1" ht="33.75" customHeight="1" x14ac:dyDescent="0.25">
      <c r="B29" s="383" t="s">
        <v>30</v>
      </c>
      <c r="C29" s="383"/>
      <c r="D29" s="383"/>
      <c r="E29" s="384"/>
      <c r="F29" s="321" t="s">
        <v>58</v>
      </c>
      <c r="G29" s="12"/>
      <c r="H29" s="12"/>
      <c r="I29" s="12"/>
      <c r="J29" s="12"/>
      <c r="K29" s="12"/>
    </row>
    <row r="30" spans="2:17" s="9" customFormat="1" ht="65.25" customHeight="1" x14ac:dyDescent="0.25">
      <c r="B30" s="395" t="s">
        <v>31</v>
      </c>
      <c r="C30" s="395"/>
      <c r="D30" s="395"/>
      <c r="E30" s="396"/>
      <c r="F30" s="322" t="s">
        <v>58</v>
      </c>
      <c r="G30" s="12"/>
      <c r="H30" s="12"/>
      <c r="I30" s="12"/>
      <c r="J30" s="65"/>
      <c r="K30" s="65"/>
      <c r="L30" s="65"/>
      <c r="M30" s="65"/>
    </row>
    <row r="31" spans="2:17" s="9" customFormat="1" ht="45" customHeight="1" x14ac:dyDescent="0.25">
      <c r="B31" s="351" t="s">
        <v>32</v>
      </c>
      <c r="C31" s="352"/>
      <c r="D31" s="352"/>
      <c r="E31" s="353"/>
      <c r="F31" s="323" t="s">
        <v>58</v>
      </c>
      <c r="G31" s="12"/>
      <c r="H31" s="12"/>
      <c r="I31" s="12"/>
      <c r="J31" s="12"/>
      <c r="K31" s="12"/>
    </row>
    <row r="32" spans="2:17" s="9" customFormat="1" ht="81.75" customHeight="1" x14ac:dyDescent="0.25">
      <c r="B32" s="397" t="s">
        <v>34</v>
      </c>
      <c r="C32" s="398"/>
      <c r="D32" s="398"/>
      <c r="E32" s="399"/>
      <c r="F32" s="324" t="s">
        <v>58</v>
      </c>
      <c r="G32" s="12"/>
      <c r="H32" s="12"/>
      <c r="I32" s="12"/>
      <c r="J32" s="12"/>
      <c r="K32" s="12"/>
    </row>
    <row r="33" spans="2:11" s="9" customFormat="1" ht="30.45" customHeight="1" x14ac:dyDescent="0.25">
      <c r="B33" s="351" t="s">
        <v>35</v>
      </c>
      <c r="C33" s="352"/>
      <c r="D33" s="352"/>
      <c r="E33" s="353"/>
      <c r="F33" s="324" t="s">
        <v>58</v>
      </c>
      <c r="G33" s="12"/>
      <c r="H33" s="12"/>
      <c r="I33" s="12"/>
      <c r="J33" s="12"/>
      <c r="K33" s="12"/>
    </row>
    <row r="34" spans="2:11" s="9" customFormat="1" ht="59.25" customHeight="1" x14ac:dyDescent="0.25">
      <c r="B34" s="355" t="s">
        <v>36</v>
      </c>
      <c r="C34" s="356"/>
      <c r="D34" s="356"/>
      <c r="E34" s="357"/>
      <c r="F34" s="324" t="s">
        <v>58</v>
      </c>
      <c r="G34" s="12"/>
      <c r="H34" s="12"/>
      <c r="I34" s="12"/>
      <c r="J34" s="12"/>
      <c r="K34" s="12"/>
    </row>
    <row r="35" spans="2:11" s="9" customFormat="1" ht="15.45" customHeight="1" x14ac:dyDescent="0.25">
      <c r="B35" s="358" t="s">
        <v>37</v>
      </c>
      <c r="C35" s="359"/>
      <c r="D35" s="359"/>
      <c r="E35" s="360"/>
      <c r="F35" s="324" t="s">
        <v>58</v>
      </c>
      <c r="G35" s="12"/>
      <c r="H35" s="12"/>
      <c r="I35" s="12"/>
      <c r="J35" s="12"/>
      <c r="K35" s="12"/>
    </row>
    <row r="36" spans="2:11" s="9" customFormat="1" ht="37.5" customHeight="1" x14ac:dyDescent="0.25">
      <c r="B36" s="385" t="s">
        <v>38</v>
      </c>
      <c r="C36" s="385"/>
      <c r="D36" s="385"/>
      <c r="E36" s="385"/>
      <c r="F36" s="325" t="s">
        <v>58</v>
      </c>
      <c r="G36" s="12"/>
      <c r="H36" s="12"/>
      <c r="I36" s="12"/>
      <c r="J36" s="12"/>
      <c r="K36" s="12"/>
    </row>
    <row r="37" spans="2:11" s="9" customFormat="1" ht="35.700000000000003" customHeight="1" x14ac:dyDescent="0.25">
      <c r="B37" s="351" t="s">
        <v>39</v>
      </c>
      <c r="C37" s="352"/>
      <c r="D37" s="352"/>
      <c r="E37" s="353"/>
      <c r="F37" s="324" t="s">
        <v>33</v>
      </c>
      <c r="G37" s="12"/>
      <c r="H37" s="12"/>
      <c r="I37" s="12"/>
      <c r="J37" s="12"/>
      <c r="K37" s="12"/>
    </row>
    <row r="38" spans="2:11" s="9" customFormat="1" ht="29.25" customHeight="1" x14ac:dyDescent="0.25">
      <c r="B38" s="386" t="s">
        <v>40</v>
      </c>
      <c r="C38" s="387"/>
      <c r="D38" s="387"/>
      <c r="E38" s="388"/>
      <c r="F38" s="324" t="s">
        <v>58</v>
      </c>
      <c r="G38" s="12"/>
      <c r="H38" s="12"/>
      <c r="I38" s="12"/>
      <c r="J38" s="12"/>
      <c r="K38" s="12"/>
    </row>
    <row r="39" spans="2:11" s="9" customFormat="1" ht="15.45" customHeight="1" x14ac:dyDescent="0.25">
      <c r="B39" s="355" t="s">
        <v>41</v>
      </c>
      <c r="C39" s="356"/>
      <c r="D39" s="356"/>
      <c r="E39" s="357"/>
      <c r="F39" s="324" t="s">
        <v>58</v>
      </c>
      <c r="G39" s="12"/>
      <c r="H39" s="12"/>
      <c r="I39" s="12"/>
      <c r="J39" s="12"/>
      <c r="K39" s="12"/>
    </row>
    <row r="40" spans="2:11" s="9" customFormat="1" ht="39.450000000000003" customHeight="1" x14ac:dyDescent="0.25">
      <c r="B40" s="355" t="s">
        <v>42</v>
      </c>
      <c r="C40" s="356"/>
      <c r="D40" s="356"/>
      <c r="E40" s="357"/>
      <c r="F40" s="324" t="s">
        <v>58</v>
      </c>
      <c r="G40" s="12"/>
      <c r="H40" s="12"/>
      <c r="I40" s="12"/>
      <c r="J40" s="12"/>
      <c r="K40" s="12"/>
    </row>
    <row r="41" spans="2:11" s="9" customFormat="1" ht="39.450000000000003" customHeight="1" x14ac:dyDescent="0.25">
      <c r="B41" s="355" t="s">
        <v>43</v>
      </c>
      <c r="C41" s="356"/>
      <c r="D41" s="356"/>
      <c r="E41" s="357"/>
      <c r="F41" s="324" t="s">
        <v>58</v>
      </c>
      <c r="G41" s="12"/>
      <c r="H41" s="12"/>
      <c r="I41" s="12"/>
      <c r="J41" s="12"/>
      <c r="K41" s="12"/>
    </row>
    <row r="42" spans="2:11" s="9" customFormat="1" ht="40.950000000000003" customHeight="1" x14ac:dyDescent="0.25">
      <c r="B42" s="392" t="s">
        <v>44</v>
      </c>
      <c r="C42" s="393"/>
      <c r="D42" s="393"/>
      <c r="E42" s="394"/>
      <c r="F42" s="324" t="s">
        <v>58</v>
      </c>
      <c r="G42" s="12"/>
      <c r="H42" s="12"/>
      <c r="I42" s="12"/>
      <c r="J42" s="12"/>
      <c r="K42" s="12"/>
    </row>
    <row r="43" spans="2:11" s="9" customFormat="1" ht="41.1" customHeight="1" thickBot="1" x14ac:dyDescent="0.3">
      <c r="B43" s="63"/>
      <c r="C43" s="12"/>
      <c r="D43" s="12"/>
      <c r="E43" s="12"/>
      <c r="F43" s="12"/>
      <c r="G43" s="12"/>
      <c r="H43" s="12"/>
      <c r="I43" s="12"/>
      <c r="J43" s="12"/>
      <c r="K43" s="12"/>
    </row>
    <row r="44" spans="2:11" s="9" customFormat="1" ht="26.85" customHeight="1" x14ac:dyDescent="0.25">
      <c r="B44" s="346" t="s">
        <v>45</v>
      </c>
      <c r="C44" s="347"/>
      <c r="D44" s="347"/>
      <c r="E44" s="348"/>
      <c r="F44" s="12"/>
      <c r="G44" s="354"/>
      <c r="H44" s="354"/>
      <c r="I44" s="354"/>
      <c r="J44" s="12"/>
      <c r="K44" s="12"/>
    </row>
    <row r="45" spans="2:11" s="9" customFormat="1" ht="42.75" customHeight="1" x14ac:dyDescent="0.25">
      <c r="B45" s="400" t="s">
        <v>123</v>
      </c>
      <c r="C45" s="401"/>
      <c r="D45" s="401"/>
      <c r="E45" s="402"/>
      <c r="F45" s="12"/>
      <c r="G45" s="177"/>
      <c r="H45" s="177"/>
      <c r="I45" s="177"/>
      <c r="J45" s="12"/>
      <c r="K45" s="12"/>
    </row>
    <row r="46" spans="2:11" s="9" customFormat="1" ht="20.25" customHeight="1" x14ac:dyDescent="0.3">
      <c r="B46" s="367"/>
      <c r="C46" s="368"/>
      <c r="D46" s="368"/>
      <c r="E46" s="369"/>
      <c r="F46" s="12"/>
      <c r="G46" s="177"/>
      <c r="H46" s="177"/>
      <c r="I46" s="177"/>
      <c r="J46" s="12"/>
      <c r="K46" s="12"/>
    </row>
    <row r="47" spans="2:11" s="9" customFormat="1" ht="26.85" customHeight="1" x14ac:dyDescent="0.25">
      <c r="B47" s="220"/>
      <c r="C47" s="361"/>
      <c r="D47" s="362"/>
      <c r="E47" s="363"/>
      <c r="F47" s="12"/>
      <c r="G47" s="177"/>
      <c r="H47" s="177"/>
      <c r="I47" s="177"/>
      <c r="J47" s="12"/>
      <c r="K47" s="12"/>
    </row>
    <row r="48" spans="2:11" s="9" customFormat="1" ht="53.7" customHeight="1" x14ac:dyDescent="0.3">
      <c r="B48" s="364"/>
      <c r="C48" s="365"/>
      <c r="D48" s="365"/>
      <c r="E48" s="366"/>
      <c r="F48" s="12"/>
      <c r="G48" s="177"/>
      <c r="H48" s="177"/>
      <c r="I48" s="177"/>
      <c r="J48" s="12"/>
      <c r="K48" s="12"/>
    </row>
    <row r="49" spans="2:11" s="9" customFormat="1" ht="26.85" customHeight="1" x14ac:dyDescent="0.25">
      <c r="B49" s="220"/>
      <c r="C49" s="361"/>
      <c r="D49" s="362"/>
      <c r="E49" s="363"/>
      <c r="F49" s="12"/>
      <c r="G49" s="12"/>
      <c r="H49" s="12"/>
      <c r="I49" s="12"/>
      <c r="J49" s="12"/>
      <c r="K49" s="12"/>
    </row>
    <row r="50" spans="2:11" s="9" customFormat="1" ht="26.85" customHeight="1" x14ac:dyDescent="0.3">
      <c r="B50" s="364"/>
      <c r="C50" s="365"/>
      <c r="D50" s="365"/>
      <c r="E50" s="366"/>
      <c r="F50" s="12"/>
      <c r="G50" s="12"/>
      <c r="H50" s="12"/>
      <c r="I50" s="12"/>
      <c r="J50" s="12"/>
      <c r="K50" s="12"/>
    </row>
    <row r="51" spans="2:11" ht="23.85" customHeight="1" x14ac:dyDescent="0.25">
      <c r="B51" s="389"/>
      <c r="C51" s="390"/>
      <c r="D51" s="390"/>
      <c r="E51" s="391"/>
      <c r="F51" s="12"/>
      <c r="G51" s="12"/>
      <c r="H51" s="12"/>
      <c r="I51" s="12"/>
      <c r="J51" s="12"/>
      <c r="K51" s="12"/>
    </row>
    <row r="52" spans="2:11" ht="60" customHeight="1" x14ac:dyDescent="0.3">
      <c r="B52" s="367"/>
      <c r="C52" s="368"/>
      <c r="D52" s="368"/>
      <c r="E52" s="369"/>
      <c r="F52" s="12"/>
      <c r="G52" s="12"/>
      <c r="H52" s="12"/>
      <c r="I52" s="12"/>
      <c r="J52" s="12"/>
      <c r="K52" s="12"/>
    </row>
    <row r="53" spans="2:11" ht="13.8" x14ac:dyDescent="0.25">
      <c r="B53" s="380"/>
      <c r="C53" s="381"/>
      <c r="D53" s="381"/>
      <c r="E53" s="382"/>
    </row>
    <row r="55" spans="2:11" x14ac:dyDescent="0.25">
      <c r="B55" s="79" t="s">
        <v>52</v>
      </c>
    </row>
  </sheetData>
  <mergeCells count="30">
    <mergeCell ref="B52:E52"/>
    <mergeCell ref="B53:E53"/>
    <mergeCell ref="B29:E29"/>
    <mergeCell ref="B36:E36"/>
    <mergeCell ref="B37:E37"/>
    <mergeCell ref="B38:E38"/>
    <mergeCell ref="B39:E39"/>
    <mergeCell ref="B40:E40"/>
    <mergeCell ref="B41:E41"/>
    <mergeCell ref="B51:E51"/>
    <mergeCell ref="B50:E50"/>
    <mergeCell ref="B42:E42"/>
    <mergeCell ref="B30:E30"/>
    <mergeCell ref="B32:E32"/>
    <mergeCell ref="B33:E33"/>
    <mergeCell ref="B45:E45"/>
    <mergeCell ref="C47:E47"/>
    <mergeCell ref="C49:E49"/>
    <mergeCell ref="B48:E48"/>
    <mergeCell ref="B46:E46"/>
    <mergeCell ref="B1:E1"/>
    <mergeCell ref="B2:E2"/>
    <mergeCell ref="B3:E3"/>
    <mergeCell ref="F20:Q20"/>
    <mergeCell ref="B44:E44"/>
    <mergeCell ref="B28:E28"/>
    <mergeCell ref="B31:E31"/>
    <mergeCell ref="G44:I44"/>
    <mergeCell ref="B34:E34"/>
    <mergeCell ref="B35:E35"/>
  </mergeCells>
  <dataValidations count="1">
    <dataValidation errorStyle="warning" allowBlank="1" showInputMessage="1" errorTitle="Missing Information" error="Please complete the Forecast" promptTitle="Forecast" prompt="Please fill out forecast information" sqref="E9:E10 E15" xr:uid="{BAF43EFC-6AD3-4825-8514-005F77B337B9}"/>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CC29A-AF6E-4C25-B31B-8B6A79C11D8E}">
  <dimension ref="B1:M59"/>
  <sheetViews>
    <sheetView tabSelected="1" zoomScale="70" zoomScaleNormal="70" workbookViewId="0">
      <pane xSplit="2" ySplit="7" topLeftCell="C8" activePane="bottomRight" state="frozen"/>
      <selection pane="topRight" activeCell="C1" sqref="C1"/>
      <selection pane="bottomLeft" activeCell="A8" sqref="A8"/>
      <selection pane="bottomRight" activeCell="G8" sqref="G8"/>
    </sheetView>
  </sheetViews>
  <sheetFormatPr defaultColWidth="9.21875" defaultRowHeight="13.2" x14ac:dyDescent="0.25"/>
  <cols>
    <col min="1" max="1" width="4.21875" customWidth="1"/>
    <col min="2" max="2" width="79.44140625" style="8" customWidth="1"/>
    <col min="3" max="4" width="31.5546875" customWidth="1"/>
    <col min="5" max="5" width="27.77734375" customWidth="1"/>
    <col min="6" max="6" width="15" customWidth="1"/>
    <col min="7" max="12" width="9.44140625" customWidth="1"/>
  </cols>
  <sheetData>
    <row r="1" spans="2:11" ht="17.399999999999999" x14ac:dyDescent="0.3">
      <c r="B1" s="370" t="s">
        <v>0</v>
      </c>
      <c r="C1" s="371"/>
      <c r="D1" s="371"/>
      <c r="E1" s="372"/>
    </row>
    <row r="2" spans="2:11" ht="17.399999999999999" x14ac:dyDescent="0.3">
      <c r="B2" s="373" t="s">
        <v>59</v>
      </c>
      <c r="C2" s="374"/>
      <c r="D2" s="375"/>
      <c r="E2" s="376"/>
    </row>
    <row r="3" spans="2:11" ht="18" thickBot="1" x14ac:dyDescent="0.35">
      <c r="B3" s="377" t="s">
        <v>116</v>
      </c>
      <c r="C3" s="378"/>
      <c r="D3" s="378"/>
      <c r="E3" s="379"/>
    </row>
    <row r="4" spans="2:11" ht="37.35" customHeight="1" x14ac:dyDescent="0.25">
      <c r="B4" s="10"/>
      <c r="C4" s="11" t="s">
        <v>3</v>
      </c>
      <c r="D4" s="11" t="s">
        <v>4</v>
      </c>
      <c r="E4" s="11" t="s">
        <v>5</v>
      </c>
      <c r="F4" s="12"/>
      <c r="G4" s="12"/>
      <c r="H4" s="12"/>
      <c r="I4" s="12"/>
      <c r="J4" s="12"/>
      <c r="K4" s="12"/>
    </row>
    <row r="5" spans="2:11" ht="26.85" customHeight="1" thickBot="1" x14ac:dyDescent="0.3">
      <c r="B5" s="13" t="s">
        <v>6</v>
      </c>
      <c r="C5" s="14"/>
      <c r="D5" s="15"/>
      <c r="E5" s="14"/>
      <c r="F5" s="12"/>
      <c r="G5" s="12"/>
      <c r="H5" s="12"/>
      <c r="I5" s="12"/>
      <c r="J5" s="12"/>
      <c r="K5" s="12"/>
    </row>
    <row r="6" spans="2:11" ht="37.35" customHeight="1" x14ac:dyDescent="0.3">
      <c r="B6" s="246" t="s">
        <v>7</v>
      </c>
      <c r="C6" s="232">
        <v>13334604.98</v>
      </c>
      <c r="D6" s="247">
        <f>C25</f>
        <v>14021585.02</v>
      </c>
      <c r="E6" s="248"/>
      <c r="F6" s="12"/>
      <c r="G6" s="12"/>
      <c r="H6" s="12"/>
      <c r="I6" s="12"/>
      <c r="J6" s="12"/>
      <c r="K6" s="12"/>
    </row>
    <row r="7" spans="2:11" ht="37.35" customHeight="1" x14ac:dyDescent="0.3">
      <c r="B7" s="249" t="s">
        <v>8</v>
      </c>
      <c r="C7" s="233">
        <v>110070</v>
      </c>
      <c r="D7" s="250">
        <v>113512.5</v>
      </c>
      <c r="E7" s="251"/>
      <c r="F7" s="147"/>
      <c r="G7" s="12"/>
      <c r="H7" s="12"/>
      <c r="I7" s="12"/>
      <c r="J7" s="12"/>
      <c r="K7" s="12"/>
    </row>
    <row r="8" spans="2:11" ht="26.85" customHeight="1" thickBot="1" x14ac:dyDescent="0.35">
      <c r="B8" s="252" t="s">
        <v>9</v>
      </c>
      <c r="C8" s="234" t="s">
        <v>60</v>
      </c>
      <c r="D8" s="253"/>
      <c r="E8" s="254"/>
      <c r="F8" s="12"/>
      <c r="G8" s="12"/>
      <c r="H8" s="12"/>
      <c r="I8" s="12"/>
      <c r="J8" s="12"/>
      <c r="K8" s="12"/>
    </row>
    <row r="9" spans="2:11" ht="37.35" customHeight="1" x14ac:dyDescent="0.25">
      <c r="B9" s="255" t="s">
        <v>10</v>
      </c>
      <c r="C9" s="232">
        <v>741965.79</v>
      </c>
      <c r="D9" s="256">
        <v>0</v>
      </c>
      <c r="E9" s="489">
        <v>0</v>
      </c>
      <c r="F9" s="12"/>
      <c r="G9" s="12"/>
      <c r="H9" s="12"/>
      <c r="I9" s="12"/>
      <c r="J9" s="12"/>
      <c r="K9" s="12"/>
    </row>
    <row r="10" spans="2:11" ht="37.35" customHeight="1" x14ac:dyDescent="0.25">
      <c r="B10" s="257" t="s">
        <v>11</v>
      </c>
      <c r="C10" s="245">
        <v>649411</v>
      </c>
      <c r="D10" s="250">
        <v>0</v>
      </c>
      <c r="E10" s="489">
        <v>0</v>
      </c>
      <c r="F10" s="12"/>
      <c r="G10" s="12"/>
      <c r="H10" s="12"/>
      <c r="I10" s="12"/>
      <c r="J10" s="12"/>
      <c r="K10" s="12"/>
    </row>
    <row r="11" spans="2:11" ht="37.35" customHeight="1" x14ac:dyDescent="0.3">
      <c r="B11" s="258" t="s">
        <v>12</v>
      </c>
      <c r="C11" s="235">
        <v>63687.97</v>
      </c>
      <c r="D11" s="250">
        <v>251538.22</v>
      </c>
      <c r="E11" s="251"/>
      <c r="F11" s="12"/>
      <c r="G11" s="12"/>
      <c r="H11" s="12"/>
      <c r="I11" s="12"/>
      <c r="J11" s="12"/>
      <c r="K11" s="12"/>
    </row>
    <row r="12" spans="2:11" ht="37.35" customHeight="1" thickBot="1" x14ac:dyDescent="0.35">
      <c r="B12" s="259" t="s">
        <v>13</v>
      </c>
      <c r="C12" s="236" t="s">
        <v>61</v>
      </c>
      <c r="D12" s="260">
        <v>0</v>
      </c>
      <c r="E12" s="254"/>
      <c r="F12" s="12"/>
      <c r="G12" s="12"/>
      <c r="H12" s="12"/>
      <c r="I12" s="12"/>
      <c r="J12" s="12"/>
      <c r="K12" s="12"/>
    </row>
    <row r="13" spans="2:11" ht="37.35" customHeight="1" x14ac:dyDescent="0.3">
      <c r="B13" s="261" t="s">
        <v>14</v>
      </c>
      <c r="C13" s="262">
        <f>SUM(C10,C11,C12)</f>
        <v>713098.97</v>
      </c>
      <c r="D13" s="262">
        <f>SUM(D10,D11,D12)</f>
        <v>251538.22</v>
      </c>
      <c r="E13" s="248"/>
      <c r="F13" s="12"/>
      <c r="G13" s="12"/>
      <c r="H13" s="12"/>
      <c r="I13" s="12"/>
      <c r="J13" s="12"/>
      <c r="K13" s="12"/>
    </row>
    <row r="14" spans="2:11" ht="26.85" customHeight="1" thickBot="1" x14ac:dyDescent="0.35">
      <c r="B14" s="263" t="s">
        <v>15</v>
      </c>
      <c r="C14" s="237" t="s">
        <v>60</v>
      </c>
      <c r="D14" s="264"/>
      <c r="E14" s="254"/>
      <c r="F14" s="12"/>
      <c r="G14" s="12"/>
      <c r="H14" s="12"/>
      <c r="I14" s="12"/>
      <c r="J14" s="12"/>
      <c r="K14" s="12"/>
    </row>
    <row r="15" spans="2:11" ht="37.35" customHeight="1" x14ac:dyDescent="0.25">
      <c r="B15" s="246" t="s">
        <v>16</v>
      </c>
      <c r="C15" s="238">
        <v>1334.58</v>
      </c>
      <c r="D15" s="265">
        <v>0</v>
      </c>
      <c r="E15" s="266">
        <v>800</v>
      </c>
      <c r="F15" s="12"/>
      <c r="G15" s="12"/>
      <c r="H15" s="12"/>
      <c r="I15" s="12"/>
      <c r="J15" s="12"/>
      <c r="K15" s="12"/>
    </row>
    <row r="16" spans="2:11" ht="37.35" customHeight="1" x14ac:dyDescent="0.25">
      <c r="B16" s="258" t="s">
        <v>17</v>
      </c>
      <c r="C16" s="235">
        <v>3451.6</v>
      </c>
      <c r="D16" s="250">
        <v>9013.7000000000007</v>
      </c>
      <c r="E16" s="266">
        <v>13554</v>
      </c>
      <c r="F16" s="12"/>
      <c r="G16" s="12"/>
      <c r="H16" s="12"/>
      <c r="I16" s="12"/>
      <c r="J16" s="12"/>
      <c r="K16" s="12"/>
    </row>
    <row r="17" spans="2:13" ht="37.35" customHeight="1" thickBot="1" x14ac:dyDescent="0.3">
      <c r="B17" s="259" t="s">
        <v>18</v>
      </c>
      <c r="C17" s="239" t="s">
        <v>61</v>
      </c>
      <c r="D17" s="260">
        <v>0</v>
      </c>
      <c r="E17" s="267">
        <v>400</v>
      </c>
      <c r="F17" s="12"/>
      <c r="G17" s="12"/>
      <c r="H17" s="12"/>
      <c r="I17" s="12"/>
      <c r="J17" s="12"/>
      <c r="K17" s="12"/>
    </row>
    <row r="18" spans="2:13" ht="37.35" customHeight="1" x14ac:dyDescent="0.3">
      <c r="B18" s="268" t="s">
        <v>19</v>
      </c>
      <c r="C18" s="269">
        <f>SUM(C15,C16,C17)</f>
        <v>4786.18</v>
      </c>
      <c r="D18" s="269">
        <f>SUM(D15,D16,D17)</f>
        <v>9013.7000000000007</v>
      </c>
      <c r="E18" s="270">
        <f t="shared" ref="E18" si="0">SUM(E15:E17)</f>
        <v>14754</v>
      </c>
      <c r="F18" s="12"/>
      <c r="G18" s="12"/>
      <c r="H18" s="12"/>
      <c r="I18" s="12"/>
      <c r="J18" s="12"/>
      <c r="K18" s="12"/>
    </row>
    <row r="19" spans="2:13" ht="26.85" customHeight="1" thickBot="1" x14ac:dyDescent="0.3">
      <c r="B19" s="263" t="s">
        <v>20</v>
      </c>
      <c r="C19" s="237" t="s">
        <v>60</v>
      </c>
      <c r="D19" s="264"/>
      <c r="E19" s="271"/>
      <c r="F19" s="12"/>
      <c r="G19" s="12"/>
      <c r="H19" s="12"/>
      <c r="I19" s="12"/>
      <c r="J19" s="12"/>
      <c r="K19" s="12"/>
    </row>
    <row r="20" spans="2:13" ht="37.35" customHeight="1" x14ac:dyDescent="0.25">
      <c r="B20" s="272" t="s">
        <v>21</v>
      </c>
      <c r="C20" s="240" t="s">
        <v>61</v>
      </c>
      <c r="D20" s="273">
        <v>5790.57</v>
      </c>
      <c r="E20" s="274"/>
      <c r="F20" s="12"/>
      <c r="G20" s="175"/>
      <c r="H20" s="175"/>
      <c r="I20" s="175"/>
      <c r="J20" s="175"/>
      <c r="K20" s="175"/>
    </row>
    <row r="21" spans="2:13" ht="26.85" customHeight="1" thickBot="1" x14ac:dyDescent="0.3">
      <c r="B21" s="275" t="s">
        <v>22</v>
      </c>
      <c r="C21" s="241" t="s">
        <v>60</v>
      </c>
      <c r="D21" s="276"/>
      <c r="E21" s="277"/>
      <c r="F21" s="12"/>
      <c r="G21" s="12"/>
      <c r="H21" s="12"/>
      <c r="I21" s="12"/>
      <c r="J21" s="12"/>
      <c r="K21" s="12"/>
    </row>
    <row r="22" spans="2:13" ht="37.35" customHeight="1" x14ac:dyDescent="0.25">
      <c r="B22" s="272" t="s">
        <v>23</v>
      </c>
      <c r="C22" s="240" t="s">
        <v>61</v>
      </c>
      <c r="D22" s="278">
        <v>0</v>
      </c>
      <c r="E22" s="279"/>
      <c r="F22" s="12"/>
      <c r="G22" s="12"/>
      <c r="H22" s="12"/>
      <c r="I22" s="12"/>
      <c r="J22" s="12"/>
      <c r="K22" s="12"/>
    </row>
    <row r="23" spans="2:13" ht="37.35" customHeight="1" thickBot="1" x14ac:dyDescent="0.3">
      <c r="B23" s="280" t="s">
        <v>24</v>
      </c>
      <c r="C23" s="235">
        <v>21332.75</v>
      </c>
      <c r="D23" s="281">
        <v>59122.29</v>
      </c>
      <c r="E23" s="282"/>
      <c r="F23" s="12"/>
      <c r="G23" s="12"/>
      <c r="H23" s="12"/>
      <c r="I23" s="12"/>
      <c r="J23" s="12"/>
      <c r="K23" s="12"/>
    </row>
    <row r="24" spans="2:13" ht="26.85" customHeight="1" thickTop="1" thickBot="1" x14ac:dyDescent="0.35">
      <c r="B24" s="263" t="s">
        <v>25</v>
      </c>
      <c r="C24" s="242" t="s">
        <v>60</v>
      </c>
      <c r="D24" s="283"/>
      <c r="E24" s="284"/>
      <c r="F24" s="12"/>
      <c r="G24" s="12"/>
      <c r="H24" s="12"/>
      <c r="I24" s="12"/>
      <c r="J24" s="12"/>
      <c r="K24" s="12"/>
    </row>
    <row r="25" spans="2:13" ht="37.35" customHeight="1" x14ac:dyDescent="0.3">
      <c r="B25" s="285" t="s">
        <v>26</v>
      </c>
      <c r="C25" s="243">
        <v>14021585.02</v>
      </c>
      <c r="D25" s="286">
        <f>D6+D13-SUM(D18+D20+D22+D23)</f>
        <v>14199196.68</v>
      </c>
      <c r="E25" s="287"/>
      <c r="F25" s="12"/>
      <c r="G25" s="12"/>
      <c r="H25" s="12"/>
      <c r="I25" s="12"/>
      <c r="J25" s="12"/>
      <c r="K25" s="12"/>
    </row>
    <row r="26" spans="2:13" ht="37.35" customHeight="1" thickBot="1" x14ac:dyDescent="0.35">
      <c r="B26" s="288" t="s">
        <v>27</v>
      </c>
      <c r="C26" s="244">
        <v>110070</v>
      </c>
      <c r="D26" s="286">
        <f>D7-D20</f>
        <v>107721.93</v>
      </c>
      <c r="E26" s="289"/>
      <c r="F26" s="12"/>
      <c r="G26" s="12"/>
      <c r="H26" s="12"/>
      <c r="I26" s="12"/>
      <c r="J26" s="12"/>
      <c r="K26" s="12"/>
    </row>
    <row r="27" spans="2:13" ht="30.75" customHeight="1" thickBot="1" x14ac:dyDescent="0.3">
      <c r="B27" s="56"/>
      <c r="C27" s="57"/>
      <c r="D27" s="57"/>
      <c r="E27" s="58"/>
      <c r="F27" s="12"/>
      <c r="G27" s="12"/>
      <c r="H27" s="12"/>
      <c r="I27" s="12"/>
      <c r="J27" s="12"/>
      <c r="K27" s="12"/>
    </row>
    <row r="28" spans="2:13" s="9" customFormat="1" ht="49.5" customHeight="1" thickBot="1" x14ac:dyDescent="0.3">
      <c r="B28" s="349" t="s">
        <v>28</v>
      </c>
      <c r="C28" s="350"/>
      <c r="D28" s="350"/>
      <c r="E28" s="350"/>
      <c r="F28" s="59" t="s">
        <v>29</v>
      </c>
      <c r="G28" s="12"/>
      <c r="H28" s="12"/>
      <c r="I28" s="12"/>
      <c r="J28" s="12"/>
      <c r="K28" s="12"/>
    </row>
    <row r="29" spans="2:13" s="9" customFormat="1" ht="48.6" customHeight="1" x14ac:dyDescent="0.25">
      <c r="B29" s="383" t="s">
        <v>30</v>
      </c>
      <c r="C29" s="383"/>
      <c r="D29" s="383"/>
      <c r="E29" s="383"/>
      <c r="F29" s="60"/>
      <c r="G29" s="12"/>
      <c r="H29" s="12"/>
      <c r="I29" s="12"/>
      <c r="J29" s="12"/>
      <c r="K29" s="12"/>
    </row>
    <row r="30" spans="2:13" s="9" customFormat="1" ht="56.1" customHeight="1" x14ac:dyDescent="0.25">
      <c r="B30" s="387" t="s">
        <v>31</v>
      </c>
      <c r="C30" s="387"/>
      <c r="D30" s="387"/>
      <c r="E30" s="387"/>
      <c r="F30" s="61"/>
      <c r="G30" s="12"/>
      <c r="H30" s="12"/>
      <c r="I30" s="12"/>
      <c r="J30" s="65"/>
      <c r="K30" s="65"/>
      <c r="L30" s="65"/>
      <c r="M30" s="65"/>
    </row>
    <row r="31" spans="2:13" s="9" customFormat="1" ht="48.6" customHeight="1" x14ac:dyDescent="0.25">
      <c r="B31" s="409" t="s">
        <v>32</v>
      </c>
      <c r="C31" s="409"/>
      <c r="D31" s="409"/>
      <c r="E31" s="409"/>
      <c r="F31" s="62" t="s">
        <v>33</v>
      </c>
      <c r="G31" s="12"/>
      <c r="H31" s="12"/>
      <c r="I31" s="12"/>
      <c r="J31" s="12"/>
      <c r="K31" s="12"/>
    </row>
    <row r="32" spans="2:13" s="9" customFormat="1" ht="90.75" customHeight="1" x14ac:dyDescent="0.25">
      <c r="B32" s="409" t="s">
        <v>34</v>
      </c>
      <c r="C32" s="409"/>
      <c r="D32" s="409"/>
      <c r="E32" s="409"/>
      <c r="F32" s="62" t="s">
        <v>33</v>
      </c>
      <c r="G32" s="12"/>
      <c r="H32" s="12"/>
      <c r="I32" s="12"/>
      <c r="J32" s="12"/>
      <c r="K32" s="12"/>
    </row>
    <row r="33" spans="2:11" s="9" customFormat="1" ht="48.6" customHeight="1" x14ac:dyDescent="0.25">
      <c r="B33" s="409" t="s">
        <v>35</v>
      </c>
      <c r="C33" s="409"/>
      <c r="D33" s="409"/>
      <c r="E33" s="409"/>
      <c r="F33" s="61"/>
      <c r="G33" s="12"/>
      <c r="H33" s="12"/>
      <c r="I33" s="12"/>
      <c r="J33" s="12"/>
      <c r="K33" s="12"/>
    </row>
    <row r="34" spans="2:11" s="9" customFormat="1" ht="77.099999999999994" customHeight="1" x14ac:dyDescent="0.25">
      <c r="B34" s="356" t="s">
        <v>36</v>
      </c>
      <c r="C34" s="356"/>
      <c r="D34" s="356"/>
      <c r="E34" s="356"/>
      <c r="F34" s="62" t="s">
        <v>33</v>
      </c>
      <c r="G34" s="12"/>
      <c r="H34" s="12"/>
      <c r="I34" s="12"/>
      <c r="J34" s="12"/>
      <c r="K34" s="12"/>
    </row>
    <row r="35" spans="2:11" s="9" customFormat="1" ht="48.6" customHeight="1" x14ac:dyDescent="0.25">
      <c r="B35" s="409" t="s">
        <v>37</v>
      </c>
      <c r="C35" s="409"/>
      <c r="D35" s="409"/>
      <c r="E35" s="409"/>
      <c r="F35" s="61"/>
      <c r="G35" s="12"/>
      <c r="H35" s="12"/>
      <c r="I35" s="12"/>
      <c r="J35" s="12"/>
      <c r="K35" s="12"/>
    </row>
    <row r="36" spans="2:11" s="9" customFormat="1" ht="48.6" customHeight="1" x14ac:dyDescent="0.25">
      <c r="B36" s="409" t="s">
        <v>38</v>
      </c>
      <c r="C36" s="409"/>
      <c r="D36" s="409"/>
      <c r="E36" s="409"/>
      <c r="F36" s="61"/>
      <c r="G36" s="12"/>
      <c r="H36" s="12"/>
      <c r="I36" s="12"/>
      <c r="J36" s="12"/>
      <c r="K36" s="12"/>
    </row>
    <row r="37" spans="2:11" s="9" customFormat="1" ht="48.6" customHeight="1" x14ac:dyDescent="0.25">
      <c r="B37" s="409" t="s">
        <v>39</v>
      </c>
      <c r="C37" s="409"/>
      <c r="D37" s="409"/>
      <c r="E37" s="409"/>
      <c r="F37" s="61"/>
      <c r="G37" s="12"/>
      <c r="H37" s="12"/>
      <c r="I37" s="12"/>
      <c r="J37" s="12"/>
      <c r="K37" s="12"/>
    </row>
    <row r="38" spans="2:11" s="9" customFormat="1" ht="48.6" customHeight="1" x14ac:dyDescent="0.25">
      <c r="B38" s="387" t="s">
        <v>40</v>
      </c>
      <c r="C38" s="387"/>
      <c r="D38" s="387"/>
      <c r="E38" s="387"/>
      <c r="F38" s="62" t="s">
        <v>33</v>
      </c>
      <c r="G38" s="12"/>
      <c r="H38" s="12"/>
      <c r="I38" s="12"/>
      <c r="J38" s="12"/>
      <c r="K38" s="12"/>
    </row>
    <row r="39" spans="2:11" s="9" customFormat="1" ht="48.6" customHeight="1" x14ac:dyDescent="0.25">
      <c r="B39" s="356" t="s">
        <v>41</v>
      </c>
      <c r="C39" s="356"/>
      <c r="D39" s="356"/>
      <c r="E39" s="356"/>
      <c r="F39" s="62"/>
      <c r="G39" s="12"/>
      <c r="H39" s="12"/>
      <c r="I39" s="12"/>
      <c r="J39" s="12"/>
      <c r="K39" s="12"/>
    </row>
    <row r="40" spans="2:11" s="9" customFormat="1" ht="48.6" customHeight="1" x14ac:dyDescent="0.25">
      <c r="B40" s="356" t="s">
        <v>42</v>
      </c>
      <c r="C40" s="356"/>
      <c r="D40" s="356"/>
      <c r="E40" s="356"/>
      <c r="F40" s="62"/>
      <c r="G40" s="12"/>
      <c r="H40" s="12"/>
      <c r="I40" s="12"/>
      <c r="J40" s="12"/>
      <c r="K40" s="12"/>
    </row>
    <row r="41" spans="2:11" s="9" customFormat="1" ht="48.6" customHeight="1" x14ac:dyDescent="0.25">
      <c r="B41" s="356" t="s">
        <v>43</v>
      </c>
      <c r="C41" s="356"/>
      <c r="D41" s="356"/>
      <c r="E41" s="356"/>
      <c r="F41" s="62" t="s">
        <v>33</v>
      </c>
      <c r="G41" s="12"/>
      <c r="H41" s="12"/>
      <c r="I41" s="12"/>
      <c r="J41" s="12"/>
      <c r="K41" s="12"/>
    </row>
    <row r="42" spans="2:11" s="9" customFormat="1" ht="48.6" customHeight="1" x14ac:dyDescent="0.25">
      <c r="B42" s="356" t="s">
        <v>44</v>
      </c>
      <c r="C42" s="356"/>
      <c r="D42" s="356"/>
      <c r="E42" s="356"/>
      <c r="F42" s="62" t="s">
        <v>33</v>
      </c>
      <c r="G42" s="12"/>
      <c r="H42" s="12"/>
      <c r="I42" s="12"/>
      <c r="J42" s="12"/>
      <c r="K42" s="12"/>
    </row>
    <row r="43" spans="2:11" s="9" customFormat="1" ht="41.1" customHeight="1" thickBot="1" x14ac:dyDescent="0.3">
      <c r="B43" s="63"/>
      <c r="C43" s="12"/>
      <c r="D43" s="12"/>
      <c r="E43" s="12"/>
      <c r="F43" s="12"/>
      <c r="G43" s="12"/>
      <c r="H43" s="12"/>
      <c r="I43" s="12"/>
      <c r="J43" s="12"/>
      <c r="K43" s="12"/>
    </row>
    <row r="44" spans="2:11" s="9" customFormat="1" ht="26.85" customHeight="1" thickBot="1" x14ac:dyDescent="0.3">
      <c r="B44" s="410" t="s">
        <v>45</v>
      </c>
      <c r="C44" s="411"/>
      <c r="D44" s="411"/>
      <c r="E44" s="412"/>
      <c r="F44" s="12"/>
      <c r="G44" s="354"/>
      <c r="H44" s="354"/>
      <c r="I44" s="354"/>
      <c r="J44" s="12"/>
      <c r="K44" s="12"/>
    </row>
    <row r="45" spans="2:11" s="9" customFormat="1" ht="26.85" customHeight="1" x14ac:dyDescent="0.25">
      <c r="B45" s="413" t="s">
        <v>46</v>
      </c>
      <c r="C45" s="414"/>
      <c r="D45" s="414"/>
      <c r="E45" s="415"/>
      <c r="F45" s="12"/>
      <c r="G45" s="12"/>
      <c r="H45" s="12"/>
      <c r="I45" s="12"/>
      <c r="J45" s="12"/>
      <c r="K45" s="12"/>
    </row>
    <row r="46" spans="2:11" s="9" customFormat="1" ht="72" customHeight="1" x14ac:dyDescent="0.25">
      <c r="B46" s="400" t="s">
        <v>124</v>
      </c>
      <c r="C46" s="404"/>
      <c r="D46" s="404"/>
      <c r="E46" s="405"/>
      <c r="F46" s="12"/>
      <c r="G46" s="12"/>
      <c r="H46" s="12"/>
      <c r="I46" s="12"/>
      <c r="J46" s="12"/>
      <c r="K46" s="12"/>
    </row>
    <row r="47" spans="2:11" s="9" customFormat="1" ht="26.85" customHeight="1" x14ac:dyDescent="0.25">
      <c r="B47" s="403" t="s">
        <v>47</v>
      </c>
      <c r="C47" s="404"/>
      <c r="D47" s="404"/>
      <c r="E47" s="405"/>
      <c r="F47" s="12"/>
      <c r="G47" s="12"/>
      <c r="H47" s="12"/>
      <c r="I47" s="12"/>
      <c r="J47" s="12"/>
      <c r="K47" s="12"/>
    </row>
    <row r="48" spans="2:11" s="9" customFormat="1" ht="60" customHeight="1" x14ac:dyDescent="0.25">
      <c r="B48" s="447" t="s">
        <v>125</v>
      </c>
      <c r="C48" s="404"/>
      <c r="D48" s="404"/>
      <c r="E48" s="405"/>
      <c r="F48" s="12"/>
      <c r="G48" s="12"/>
      <c r="H48" s="12"/>
      <c r="I48" s="12"/>
      <c r="J48" s="12"/>
      <c r="K48" s="12"/>
    </row>
    <row r="49" spans="2:11" s="9" customFormat="1" ht="26.1" customHeight="1" x14ac:dyDescent="0.25">
      <c r="B49" s="403" t="s">
        <v>48</v>
      </c>
      <c r="C49" s="404"/>
      <c r="D49" s="404"/>
      <c r="E49" s="405"/>
      <c r="F49" s="12"/>
      <c r="G49" s="12"/>
      <c r="H49" s="12"/>
      <c r="I49" s="12"/>
      <c r="J49" s="12"/>
      <c r="K49" s="12"/>
    </row>
    <row r="50" spans="2:11" s="9" customFormat="1" ht="60" customHeight="1" x14ac:dyDescent="0.25">
      <c r="B50" s="403"/>
      <c r="C50" s="404"/>
      <c r="D50" s="404"/>
      <c r="E50" s="405"/>
      <c r="F50" s="12"/>
      <c r="G50" s="12"/>
      <c r="H50" s="12"/>
      <c r="I50" s="12"/>
      <c r="J50" s="12"/>
      <c r="K50" s="12"/>
    </row>
    <row r="51" spans="2:11" ht="23.85" customHeight="1" x14ac:dyDescent="0.25">
      <c r="B51" s="403" t="s">
        <v>49</v>
      </c>
      <c r="C51" s="404"/>
      <c r="D51" s="404"/>
      <c r="E51" s="405"/>
      <c r="F51" s="12"/>
      <c r="G51" s="12"/>
      <c r="H51" s="12"/>
      <c r="I51" s="12"/>
      <c r="J51" s="12"/>
      <c r="K51" s="12"/>
    </row>
    <row r="52" spans="2:11" ht="60" customHeight="1" x14ac:dyDescent="0.25">
      <c r="B52" s="403"/>
      <c r="C52" s="404"/>
      <c r="D52" s="404"/>
      <c r="E52" s="405"/>
      <c r="F52" s="12"/>
      <c r="G52" s="12"/>
      <c r="H52" s="12"/>
      <c r="I52" s="12"/>
      <c r="J52" s="12"/>
      <c r="K52" s="12"/>
    </row>
    <row r="53" spans="2:11" ht="27" customHeight="1" x14ac:dyDescent="0.25">
      <c r="B53" s="403" t="s">
        <v>50</v>
      </c>
      <c r="C53" s="404"/>
      <c r="D53" s="404"/>
      <c r="E53" s="405"/>
      <c r="F53" s="12"/>
      <c r="G53" s="12"/>
      <c r="H53" s="12"/>
      <c r="I53" s="12"/>
      <c r="J53" s="12"/>
      <c r="K53" s="12"/>
    </row>
    <row r="54" spans="2:11" ht="60" customHeight="1" x14ac:dyDescent="0.25">
      <c r="B54" s="403"/>
      <c r="C54" s="404"/>
      <c r="D54" s="404"/>
      <c r="E54" s="405"/>
      <c r="F54" s="12"/>
      <c r="G54" s="12"/>
      <c r="H54" s="12"/>
      <c r="I54" s="12"/>
      <c r="J54" s="12"/>
      <c r="K54" s="12"/>
    </row>
    <row r="55" spans="2:11" ht="24" customHeight="1" x14ac:dyDescent="0.25">
      <c r="B55" s="403" t="s">
        <v>51</v>
      </c>
      <c r="C55" s="404"/>
      <c r="D55" s="404"/>
      <c r="E55" s="405"/>
      <c r="F55" s="12"/>
      <c r="G55" s="12"/>
      <c r="H55" s="12"/>
      <c r="I55" s="12"/>
      <c r="J55" s="12"/>
      <c r="K55" s="12"/>
    </row>
    <row r="56" spans="2:11" ht="60" customHeight="1" x14ac:dyDescent="0.25">
      <c r="B56" s="403"/>
      <c r="C56" s="404"/>
      <c r="D56" s="404"/>
      <c r="E56" s="405"/>
      <c r="F56" s="12"/>
      <c r="G56" s="12"/>
      <c r="H56" s="12"/>
      <c r="I56" s="12"/>
      <c r="J56" s="12"/>
      <c r="K56" s="12"/>
    </row>
    <row r="59" spans="2:11" x14ac:dyDescent="0.25">
      <c r="B59" s="79" t="s">
        <v>52</v>
      </c>
    </row>
  </sheetData>
  <mergeCells count="32">
    <mergeCell ref="B1:E1"/>
    <mergeCell ref="B31:E31"/>
    <mergeCell ref="B51:E51"/>
    <mergeCell ref="B48:E48"/>
    <mergeCell ref="B56:E56"/>
    <mergeCell ref="B53:E53"/>
    <mergeCell ref="B29:E29"/>
    <mergeCell ref="B33:E33"/>
    <mergeCell ref="B47:E47"/>
    <mergeCell ref="B2:E2"/>
    <mergeCell ref="B3:E3"/>
    <mergeCell ref="B28:E28"/>
    <mergeCell ref="B45:E45"/>
    <mergeCell ref="B46:E46"/>
    <mergeCell ref="B34:E34"/>
    <mergeCell ref="B35:E35"/>
    <mergeCell ref="G44:I44"/>
    <mergeCell ref="B39:E39"/>
    <mergeCell ref="B36:E36"/>
    <mergeCell ref="B37:E37"/>
    <mergeCell ref="B38:E38"/>
    <mergeCell ref="B40:E40"/>
    <mergeCell ref="B42:E42"/>
    <mergeCell ref="B44:E44"/>
    <mergeCell ref="B41:E41"/>
    <mergeCell ref="B30:E30"/>
    <mergeCell ref="B32:E32"/>
    <mergeCell ref="B54:E54"/>
    <mergeCell ref="B55:E55"/>
    <mergeCell ref="B49:E49"/>
    <mergeCell ref="B50:E50"/>
    <mergeCell ref="B52:E52"/>
  </mergeCells>
  <dataValidations count="2">
    <dataValidation errorStyle="warning" allowBlank="1" showInputMessage="1" errorTitle="Missing Information" error="Please complete the Forecast" promptTitle="Forecast" prompt="Please fill out forecast information" sqref="E15:E16 E9:E10" xr:uid="{70216E81-4D9B-4904-ACC5-469EC69DB0B8}"/>
    <dataValidation type="whole" errorStyle="warning" operator="equal" allowBlank="1" showInputMessage="1" showErrorMessage="1" errorTitle="Start/End Balance" error="End Balance of Prior Reporting Period should be Starting Balance of Current Reporting Period" sqref="D7" xr:uid="{15899A1F-6D22-4B8F-8D87-BD6D0355211D}">
      <formula1>C26</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E7765-7749-4FD1-B84F-EBB39FC6AA72}">
  <dimension ref="B1:M59"/>
  <sheetViews>
    <sheetView zoomScale="70" zoomScaleNormal="70" workbookViewId="0">
      <pane xSplit="2" ySplit="7" topLeftCell="C16" activePane="bottomRight" state="frozen"/>
      <selection pane="topRight" activeCell="C1" sqref="C1"/>
      <selection pane="bottomLeft" activeCell="A8" sqref="A8"/>
      <selection pane="bottomRight" activeCell="H56" sqref="H56"/>
    </sheetView>
  </sheetViews>
  <sheetFormatPr defaultColWidth="8.77734375" defaultRowHeight="13.2" x14ac:dyDescent="0.25"/>
  <cols>
    <col min="1" max="1" width="4.21875" customWidth="1"/>
    <col min="2" max="2" width="79.44140625" style="8" customWidth="1"/>
    <col min="3" max="4" width="31.5546875" customWidth="1"/>
    <col min="5" max="5" width="27.77734375" customWidth="1"/>
    <col min="6" max="6" width="15" customWidth="1"/>
    <col min="7" max="12" width="9.44140625" customWidth="1"/>
  </cols>
  <sheetData>
    <row r="1" spans="2:11" ht="17.399999999999999" x14ac:dyDescent="0.3">
      <c r="B1" s="370" t="s">
        <v>0</v>
      </c>
      <c r="C1" s="371"/>
      <c r="D1" s="371"/>
      <c r="E1" s="372"/>
    </row>
    <row r="2" spans="2:11" ht="17.399999999999999" x14ac:dyDescent="0.3">
      <c r="B2" s="373" t="s">
        <v>62</v>
      </c>
      <c r="C2" s="374"/>
      <c r="D2" s="375"/>
      <c r="E2" s="376"/>
    </row>
    <row r="3" spans="2:11" ht="18" thickBot="1" x14ac:dyDescent="0.35">
      <c r="B3" s="377" t="s">
        <v>116</v>
      </c>
      <c r="C3" s="378"/>
      <c r="D3" s="378"/>
      <c r="E3" s="379"/>
    </row>
    <row r="4" spans="2:11" ht="37.35" customHeight="1" x14ac:dyDescent="0.25">
      <c r="B4" s="10"/>
      <c r="C4" s="11" t="s">
        <v>3</v>
      </c>
      <c r="D4" s="11" t="s">
        <v>4</v>
      </c>
      <c r="E4" s="11" t="s">
        <v>5</v>
      </c>
      <c r="F4" s="12"/>
      <c r="G4" s="12"/>
      <c r="H4" s="12"/>
      <c r="I4" s="12"/>
      <c r="J4" s="12"/>
      <c r="K4" s="12"/>
    </row>
    <row r="5" spans="2:11" ht="26.85" customHeight="1" thickBot="1" x14ac:dyDescent="0.3">
      <c r="B5" s="13" t="s">
        <v>6</v>
      </c>
      <c r="C5" s="14"/>
      <c r="D5" s="15"/>
      <c r="E5" s="14"/>
      <c r="F5" s="12"/>
      <c r="G5" s="12"/>
      <c r="H5" s="12"/>
      <c r="I5" s="12"/>
      <c r="J5" s="12"/>
      <c r="K5" s="12"/>
    </row>
    <row r="6" spans="2:11" ht="37.35" customHeight="1" x14ac:dyDescent="0.25">
      <c r="B6" s="16" t="s">
        <v>7</v>
      </c>
      <c r="C6" s="192">
        <v>2838700.7</v>
      </c>
      <c r="D6" s="150">
        <f>C25</f>
        <v>3524400.24</v>
      </c>
      <c r="E6" s="19"/>
      <c r="F6" s="12"/>
      <c r="G6" s="12"/>
      <c r="H6" s="12"/>
      <c r="I6" s="12"/>
      <c r="J6" s="12"/>
      <c r="K6" s="12"/>
    </row>
    <row r="7" spans="2:11" ht="37.35" customHeight="1" x14ac:dyDescent="0.25">
      <c r="B7" s="20" t="s">
        <v>8</v>
      </c>
      <c r="C7" s="192">
        <v>25449.48</v>
      </c>
      <c r="D7" s="153">
        <v>31161.98</v>
      </c>
      <c r="E7" s="23"/>
      <c r="F7" s="12"/>
      <c r="G7" s="12"/>
      <c r="H7" s="12"/>
      <c r="I7" s="12"/>
      <c r="J7" s="12"/>
      <c r="K7" s="12"/>
    </row>
    <row r="8" spans="2:11" ht="26.85" customHeight="1" thickBot="1" x14ac:dyDescent="0.3">
      <c r="B8" s="24" t="s">
        <v>9</v>
      </c>
      <c r="C8" s="25"/>
      <c r="D8" s="161"/>
      <c r="E8" s="14"/>
      <c r="F8" s="12"/>
      <c r="G8" s="12"/>
      <c r="H8" s="12"/>
      <c r="I8" s="12"/>
      <c r="J8" s="12"/>
      <c r="K8" s="12"/>
    </row>
    <row r="9" spans="2:11" ht="37.35" customHeight="1" x14ac:dyDescent="0.25">
      <c r="B9" s="27" t="s">
        <v>10</v>
      </c>
      <c r="C9" s="205">
        <v>631336</v>
      </c>
      <c r="D9" s="153">
        <v>0</v>
      </c>
      <c r="E9" s="36">
        <v>24696.19</v>
      </c>
      <c r="F9" s="12"/>
      <c r="G9" s="12"/>
      <c r="H9" s="12"/>
      <c r="I9" s="12"/>
      <c r="J9" s="12"/>
      <c r="K9" s="12"/>
    </row>
    <row r="10" spans="2:11" ht="37.35" customHeight="1" x14ac:dyDescent="0.25">
      <c r="B10" s="66" t="s">
        <v>11</v>
      </c>
      <c r="C10" s="206">
        <v>0</v>
      </c>
      <c r="D10" s="153">
        <v>0</v>
      </c>
      <c r="E10" s="169">
        <v>0</v>
      </c>
      <c r="F10" s="12"/>
      <c r="G10" s="12"/>
      <c r="H10" s="12"/>
      <c r="I10" s="12"/>
      <c r="J10" s="12"/>
      <c r="K10" s="12"/>
    </row>
    <row r="11" spans="2:11" ht="37.35" customHeight="1" x14ac:dyDescent="0.25">
      <c r="B11" s="30" t="s">
        <v>12</v>
      </c>
      <c r="C11" s="206">
        <v>70593.39</v>
      </c>
      <c r="D11" s="153">
        <v>64920.5</v>
      </c>
      <c r="E11" s="23"/>
      <c r="F11" s="12"/>
      <c r="G11" s="12"/>
      <c r="H11" s="12"/>
      <c r="I11" s="12"/>
      <c r="J11" s="12"/>
      <c r="K11" s="12"/>
    </row>
    <row r="12" spans="2:11" ht="37.35" customHeight="1" thickBot="1" x14ac:dyDescent="0.3">
      <c r="B12" s="31" t="s">
        <v>13</v>
      </c>
      <c r="C12" s="207" t="s">
        <v>111</v>
      </c>
      <c r="D12" s="153">
        <v>0</v>
      </c>
      <c r="E12" s="14"/>
      <c r="F12" s="12"/>
      <c r="G12" s="12"/>
      <c r="H12" s="12"/>
      <c r="I12" s="12"/>
      <c r="J12" s="12"/>
      <c r="K12" s="12"/>
    </row>
    <row r="13" spans="2:11" ht="37.35" customHeight="1" x14ac:dyDescent="0.25">
      <c r="B13" s="34" t="s">
        <v>14</v>
      </c>
      <c r="C13" s="154">
        <f>SUM(C9,C11,C12)</f>
        <v>701929.39</v>
      </c>
      <c r="D13" s="154">
        <f>SUM(D9,D11,D12)</f>
        <v>64920.5</v>
      </c>
      <c r="E13" s="19"/>
      <c r="F13" s="12"/>
      <c r="G13" s="12"/>
      <c r="H13" s="12"/>
      <c r="I13" s="12"/>
      <c r="J13" s="12"/>
      <c r="K13" s="12"/>
    </row>
    <row r="14" spans="2:11" ht="26.85" customHeight="1" thickBot="1" x14ac:dyDescent="0.3">
      <c r="B14" s="13" t="s">
        <v>15</v>
      </c>
      <c r="C14" s="14"/>
      <c r="D14" s="162"/>
      <c r="E14" s="14"/>
      <c r="F14" s="12"/>
      <c r="G14" s="12"/>
      <c r="H14" s="12"/>
      <c r="I14" s="12"/>
      <c r="J14" s="12"/>
      <c r="K14" s="12"/>
    </row>
    <row r="15" spans="2:11" ht="37.35" customHeight="1" x14ac:dyDescent="0.25">
      <c r="B15" s="16" t="s">
        <v>16</v>
      </c>
      <c r="C15" s="192">
        <v>946.04</v>
      </c>
      <c r="D15" s="150">
        <v>493.89</v>
      </c>
      <c r="E15" s="36">
        <v>1759.5404000000003</v>
      </c>
      <c r="F15" s="12"/>
      <c r="G15" s="12"/>
      <c r="H15" s="12"/>
      <c r="I15" s="12"/>
      <c r="J15" s="12"/>
      <c r="K15" s="12"/>
    </row>
    <row r="16" spans="2:11" ht="37.35" customHeight="1" x14ac:dyDescent="0.25">
      <c r="B16" s="30" t="s">
        <v>17</v>
      </c>
      <c r="C16" s="192">
        <v>1286.3</v>
      </c>
      <c r="D16" s="153">
        <v>1963.28</v>
      </c>
      <c r="E16" s="153">
        <v>1432.0704000000003</v>
      </c>
      <c r="F16" s="12"/>
      <c r="G16" s="12"/>
      <c r="H16" s="12"/>
      <c r="I16" s="12"/>
      <c r="J16" s="12"/>
      <c r="K16" s="12"/>
    </row>
    <row r="17" spans="2:13" ht="37.35" customHeight="1" thickBot="1" x14ac:dyDescent="0.3">
      <c r="B17" s="31" t="s">
        <v>18</v>
      </c>
      <c r="C17" s="189">
        <v>0</v>
      </c>
      <c r="D17" s="163">
        <v>0</v>
      </c>
      <c r="E17" s="163">
        <v>7060.1999999999989</v>
      </c>
      <c r="F17" s="12"/>
      <c r="G17" s="12"/>
      <c r="H17" s="12"/>
      <c r="I17" s="12"/>
      <c r="J17" s="12"/>
      <c r="K17" s="12"/>
    </row>
    <row r="18" spans="2:13" ht="37.35" customHeight="1" x14ac:dyDescent="0.25">
      <c r="B18" s="41" t="s">
        <v>19</v>
      </c>
      <c r="C18" s="151">
        <f>SUM(C15,C16,C17)</f>
        <v>2232.34</v>
      </c>
      <c r="D18" s="151">
        <f>SUM(D15,D16,D17)</f>
        <v>2457.17</v>
      </c>
      <c r="E18" s="151">
        <f>SUM(E15,E16,E17)</f>
        <v>10251.810799999999</v>
      </c>
      <c r="F18" s="12"/>
      <c r="G18" s="12"/>
      <c r="H18" s="12"/>
      <c r="I18" s="12"/>
      <c r="J18" s="12"/>
      <c r="K18" s="12"/>
    </row>
    <row r="19" spans="2:13" ht="26.85" customHeight="1" thickBot="1" x14ac:dyDescent="0.3">
      <c r="B19" s="13" t="s">
        <v>20</v>
      </c>
      <c r="C19" s="14"/>
      <c r="D19" s="162"/>
      <c r="E19" s="15"/>
      <c r="F19" s="12"/>
      <c r="G19" s="12"/>
      <c r="H19" s="12"/>
      <c r="I19" s="12"/>
      <c r="J19" s="12"/>
      <c r="K19" s="12"/>
    </row>
    <row r="20" spans="2:13" ht="37.35" customHeight="1" x14ac:dyDescent="0.25">
      <c r="B20" s="43" t="s">
        <v>21</v>
      </c>
      <c r="C20" s="192">
        <v>0</v>
      </c>
      <c r="D20" s="35">
        <v>1930.19</v>
      </c>
      <c r="E20" s="44"/>
      <c r="F20" s="12"/>
      <c r="G20" s="175"/>
      <c r="H20" s="175"/>
      <c r="I20" s="175"/>
      <c r="J20" s="175"/>
      <c r="K20" s="175"/>
    </row>
    <row r="21" spans="2:13" ht="26.85" customHeight="1" thickBot="1" x14ac:dyDescent="0.3">
      <c r="B21" s="45" t="s">
        <v>22</v>
      </c>
      <c r="C21" s="208" t="s">
        <v>112</v>
      </c>
      <c r="D21" s="164"/>
      <c r="E21" s="25"/>
      <c r="F21" s="12"/>
      <c r="G21" s="12"/>
      <c r="H21" s="12"/>
      <c r="I21" s="12"/>
      <c r="J21" s="12"/>
      <c r="K21" s="12"/>
    </row>
    <row r="22" spans="2:13" ht="37.35" customHeight="1" x14ac:dyDescent="0.25">
      <c r="B22" s="43" t="s">
        <v>23</v>
      </c>
      <c r="C22" s="192">
        <v>0</v>
      </c>
      <c r="D22" s="35">
        <v>0</v>
      </c>
      <c r="E22" s="47"/>
      <c r="F22" s="12"/>
      <c r="G22" s="12"/>
      <c r="H22" s="12"/>
      <c r="I22" s="12"/>
      <c r="J22" s="12"/>
      <c r="K22" s="12"/>
    </row>
    <row r="23" spans="2:13" ht="37.35" customHeight="1" x14ac:dyDescent="0.25">
      <c r="B23" s="48" t="s">
        <v>24</v>
      </c>
      <c r="C23" s="209">
        <v>13997.51</v>
      </c>
      <c r="D23" s="165">
        <v>19671.560000000001</v>
      </c>
      <c r="E23" s="50"/>
      <c r="F23" s="12"/>
      <c r="G23" s="12"/>
      <c r="H23" s="12"/>
      <c r="I23" s="12"/>
      <c r="J23" s="12"/>
      <c r="K23" s="12"/>
    </row>
    <row r="24" spans="2:13" ht="26.85" customHeight="1" thickBot="1" x14ac:dyDescent="0.3">
      <c r="B24" s="13" t="s">
        <v>25</v>
      </c>
      <c r="C24" s="51"/>
      <c r="D24" s="166"/>
      <c r="E24" s="51"/>
      <c r="F24" s="12"/>
      <c r="G24" s="12"/>
      <c r="H24" s="12"/>
      <c r="I24" s="12"/>
      <c r="J24" s="12"/>
      <c r="K24" s="12"/>
    </row>
    <row r="25" spans="2:13" ht="37.35" customHeight="1" x14ac:dyDescent="0.25">
      <c r="B25" s="52" t="s">
        <v>26</v>
      </c>
      <c r="C25" s="123">
        <f>C6+C13-SUM(C18+C20+C22+C23)</f>
        <v>3524400.24</v>
      </c>
      <c r="D25" s="167">
        <f>D6+D13-SUM(D18+D20+D22+D23)</f>
        <v>3565261.8200000003</v>
      </c>
      <c r="E25" s="53"/>
      <c r="F25" s="12"/>
      <c r="G25" s="12"/>
      <c r="H25" s="12"/>
      <c r="I25" s="12"/>
      <c r="J25" s="12"/>
      <c r="K25" s="12"/>
    </row>
    <row r="26" spans="2:13" ht="37.35" customHeight="1" thickBot="1" x14ac:dyDescent="0.3">
      <c r="B26" s="54" t="s">
        <v>27</v>
      </c>
      <c r="C26" s="124">
        <f>C7-C20</f>
        <v>25449.48</v>
      </c>
      <c r="D26" s="168">
        <f>D7-D20</f>
        <v>29231.79</v>
      </c>
      <c r="E26" s="55"/>
      <c r="F26" s="12"/>
      <c r="G26" s="12"/>
      <c r="H26" s="12"/>
      <c r="I26" s="12"/>
      <c r="J26" s="12"/>
      <c r="K26" s="12"/>
    </row>
    <row r="27" spans="2:13" ht="30.75" customHeight="1" thickBot="1" x14ac:dyDescent="0.3">
      <c r="B27" s="56"/>
      <c r="C27" s="57"/>
      <c r="D27" s="57"/>
      <c r="E27" s="58"/>
      <c r="F27" s="12"/>
      <c r="G27" s="12"/>
      <c r="H27" s="12"/>
      <c r="I27" s="12"/>
      <c r="J27" s="12"/>
      <c r="K27" s="12"/>
    </row>
    <row r="28" spans="2:13" s="9" customFormat="1" ht="49.5" customHeight="1" thickBot="1" x14ac:dyDescent="0.3">
      <c r="B28" s="349" t="s">
        <v>28</v>
      </c>
      <c r="C28" s="350"/>
      <c r="D28" s="350"/>
      <c r="E28" s="350"/>
      <c r="F28" s="59" t="s">
        <v>29</v>
      </c>
      <c r="G28" s="12"/>
      <c r="H28" s="12"/>
      <c r="I28" s="12"/>
      <c r="J28" s="12"/>
      <c r="K28" s="12"/>
    </row>
    <row r="29" spans="2:13" s="9" customFormat="1" ht="48.6" customHeight="1" x14ac:dyDescent="0.25">
      <c r="B29" s="383" t="s">
        <v>30</v>
      </c>
      <c r="C29" s="383"/>
      <c r="D29" s="383"/>
      <c r="E29" s="383"/>
      <c r="F29" s="60"/>
      <c r="G29" s="12"/>
      <c r="H29" s="12"/>
      <c r="I29" s="12"/>
      <c r="J29" s="12"/>
      <c r="K29" s="12"/>
    </row>
    <row r="30" spans="2:13" s="9" customFormat="1" ht="56.1" customHeight="1" x14ac:dyDescent="0.25">
      <c r="B30" s="387" t="s">
        <v>31</v>
      </c>
      <c r="C30" s="387"/>
      <c r="D30" s="387"/>
      <c r="E30" s="387"/>
      <c r="F30" s="61"/>
      <c r="G30" s="12"/>
      <c r="H30" s="12"/>
      <c r="I30" s="12"/>
      <c r="J30" s="65"/>
      <c r="K30" s="65"/>
      <c r="L30" s="65"/>
      <c r="M30" s="65"/>
    </row>
    <row r="31" spans="2:13" s="9" customFormat="1" ht="48.6" customHeight="1" x14ac:dyDescent="0.25">
      <c r="B31" s="409" t="s">
        <v>32</v>
      </c>
      <c r="C31" s="409"/>
      <c r="D31" s="409"/>
      <c r="E31" s="409"/>
      <c r="F31" s="62" t="s">
        <v>33</v>
      </c>
      <c r="G31" s="12"/>
      <c r="H31" s="12"/>
      <c r="I31" s="12"/>
      <c r="J31" s="12"/>
      <c r="K31" s="12"/>
    </row>
    <row r="32" spans="2:13" s="9" customFormat="1" ht="90.75" customHeight="1" x14ac:dyDescent="0.25">
      <c r="B32" s="409" t="s">
        <v>34</v>
      </c>
      <c r="C32" s="409"/>
      <c r="D32" s="409"/>
      <c r="E32" s="409"/>
      <c r="F32" s="62" t="s">
        <v>33</v>
      </c>
      <c r="G32" s="12"/>
      <c r="H32" s="12"/>
      <c r="I32" s="12"/>
      <c r="J32" s="12"/>
      <c r="K32" s="12"/>
    </row>
    <row r="33" spans="2:11" s="9" customFormat="1" ht="48.6" customHeight="1" x14ac:dyDescent="0.25">
      <c r="B33" s="409" t="s">
        <v>35</v>
      </c>
      <c r="C33" s="409"/>
      <c r="D33" s="409"/>
      <c r="E33" s="409"/>
      <c r="F33" s="61"/>
      <c r="G33" s="12"/>
      <c r="H33" s="12"/>
      <c r="I33" s="12"/>
      <c r="J33" s="12"/>
      <c r="K33" s="12"/>
    </row>
    <row r="34" spans="2:11" s="9" customFormat="1" ht="77.099999999999994" customHeight="1" x14ac:dyDescent="0.25">
      <c r="B34" s="356" t="s">
        <v>36</v>
      </c>
      <c r="C34" s="356"/>
      <c r="D34" s="356"/>
      <c r="E34" s="356"/>
      <c r="F34" s="62" t="s">
        <v>33</v>
      </c>
      <c r="G34" s="12"/>
      <c r="H34" s="12"/>
      <c r="I34" s="12"/>
      <c r="J34" s="12"/>
      <c r="K34" s="12"/>
    </row>
    <row r="35" spans="2:11" s="9" customFormat="1" ht="48.6" customHeight="1" x14ac:dyDescent="0.25">
      <c r="B35" s="409" t="s">
        <v>37</v>
      </c>
      <c r="C35" s="409"/>
      <c r="D35" s="409"/>
      <c r="E35" s="409"/>
      <c r="F35" s="61"/>
      <c r="G35" s="12"/>
      <c r="H35" s="12"/>
      <c r="I35" s="12"/>
      <c r="J35" s="12"/>
      <c r="K35" s="12"/>
    </row>
    <row r="36" spans="2:11" s="9" customFormat="1" ht="48.6" customHeight="1" x14ac:dyDescent="0.25">
      <c r="B36" s="409" t="s">
        <v>38</v>
      </c>
      <c r="C36" s="409"/>
      <c r="D36" s="409"/>
      <c r="E36" s="409"/>
      <c r="F36" s="61"/>
      <c r="G36" s="12"/>
      <c r="H36" s="12"/>
      <c r="I36" s="12"/>
      <c r="J36" s="12"/>
      <c r="K36" s="12"/>
    </row>
    <row r="37" spans="2:11" s="9" customFormat="1" ht="48.6" customHeight="1" x14ac:dyDescent="0.25">
      <c r="B37" s="409" t="s">
        <v>39</v>
      </c>
      <c r="C37" s="409"/>
      <c r="D37" s="409"/>
      <c r="E37" s="409"/>
      <c r="F37" s="61"/>
      <c r="G37" s="12"/>
      <c r="H37" s="12"/>
      <c r="I37" s="12"/>
      <c r="J37" s="12"/>
      <c r="K37" s="12"/>
    </row>
    <row r="38" spans="2:11" s="9" customFormat="1" ht="48.6" customHeight="1" x14ac:dyDescent="0.25">
      <c r="B38" s="387" t="s">
        <v>40</v>
      </c>
      <c r="C38" s="387"/>
      <c r="D38" s="387"/>
      <c r="E38" s="387"/>
      <c r="F38" s="62" t="s">
        <v>33</v>
      </c>
      <c r="G38" s="12"/>
      <c r="H38" s="12"/>
      <c r="I38" s="12"/>
      <c r="J38" s="12"/>
      <c r="K38" s="12"/>
    </row>
    <row r="39" spans="2:11" s="9" customFormat="1" ht="48.6" customHeight="1" x14ac:dyDescent="0.25">
      <c r="B39" s="356" t="s">
        <v>41</v>
      </c>
      <c r="C39" s="356"/>
      <c r="D39" s="356"/>
      <c r="E39" s="356"/>
      <c r="F39" s="62"/>
      <c r="G39" s="12"/>
      <c r="H39" s="12"/>
      <c r="I39" s="12"/>
      <c r="J39" s="12"/>
      <c r="K39" s="12"/>
    </row>
    <row r="40" spans="2:11" s="9" customFormat="1" ht="48.6" customHeight="1" x14ac:dyDescent="0.25">
      <c r="B40" s="356" t="s">
        <v>42</v>
      </c>
      <c r="C40" s="356"/>
      <c r="D40" s="356"/>
      <c r="E40" s="356"/>
      <c r="F40" s="62"/>
      <c r="G40" s="12"/>
      <c r="H40" s="12"/>
      <c r="I40" s="12"/>
      <c r="J40" s="12"/>
      <c r="K40" s="12"/>
    </row>
    <row r="41" spans="2:11" s="9" customFormat="1" ht="48.6" customHeight="1" x14ac:dyDescent="0.25">
      <c r="B41" s="356" t="s">
        <v>43</v>
      </c>
      <c r="C41" s="356"/>
      <c r="D41" s="356"/>
      <c r="E41" s="356"/>
      <c r="F41" s="62" t="s">
        <v>33</v>
      </c>
      <c r="G41" s="12"/>
      <c r="H41" s="12"/>
      <c r="I41" s="12"/>
      <c r="J41" s="12"/>
      <c r="K41" s="12"/>
    </row>
    <row r="42" spans="2:11" s="9" customFormat="1" ht="48.6" customHeight="1" x14ac:dyDescent="0.25">
      <c r="B42" s="356" t="s">
        <v>117</v>
      </c>
      <c r="C42" s="356"/>
      <c r="D42" s="356"/>
      <c r="E42" s="356"/>
      <c r="F42" s="62" t="s">
        <v>33</v>
      </c>
      <c r="G42" s="12"/>
      <c r="H42" s="12"/>
      <c r="I42" s="12"/>
      <c r="J42" s="12"/>
      <c r="K42" s="12"/>
    </row>
    <row r="43" spans="2:11" s="9" customFormat="1" ht="41.1" customHeight="1" thickBot="1" x14ac:dyDescent="0.3">
      <c r="B43" s="63"/>
      <c r="C43" s="12"/>
      <c r="D43" s="12"/>
      <c r="E43" s="12"/>
      <c r="F43" s="12"/>
      <c r="G43" s="12"/>
      <c r="H43" s="12"/>
      <c r="I43" s="12"/>
      <c r="J43" s="12"/>
      <c r="K43" s="12"/>
    </row>
    <row r="44" spans="2:11" s="9" customFormat="1" ht="26.85" customHeight="1" thickBot="1" x14ac:dyDescent="0.3">
      <c r="B44" s="410" t="s">
        <v>45</v>
      </c>
      <c r="C44" s="411"/>
      <c r="D44" s="411"/>
      <c r="E44" s="412"/>
      <c r="F44" s="12"/>
      <c r="G44" s="354"/>
      <c r="H44" s="354"/>
      <c r="I44" s="354"/>
      <c r="J44" s="12"/>
      <c r="K44" s="12"/>
    </row>
    <row r="45" spans="2:11" s="9" customFormat="1" ht="26.85" customHeight="1" x14ac:dyDescent="0.25">
      <c r="B45" s="413" t="s">
        <v>46</v>
      </c>
      <c r="C45" s="414"/>
      <c r="D45" s="414"/>
      <c r="E45" s="415"/>
      <c r="F45" s="12"/>
      <c r="G45" s="12"/>
      <c r="H45" s="12"/>
      <c r="I45" s="12"/>
      <c r="J45" s="12"/>
      <c r="K45" s="12"/>
    </row>
    <row r="46" spans="2:11" s="9" customFormat="1" ht="60" customHeight="1" x14ac:dyDescent="0.25">
      <c r="B46" s="403" t="s">
        <v>118</v>
      </c>
      <c r="C46" s="404"/>
      <c r="D46" s="404"/>
      <c r="E46" s="405"/>
      <c r="F46" s="12"/>
      <c r="G46" s="12"/>
      <c r="H46" s="12"/>
      <c r="I46" s="12"/>
      <c r="J46" s="12"/>
      <c r="K46" s="12"/>
    </row>
    <row r="47" spans="2:11" s="9" customFormat="1" ht="26.85" customHeight="1" x14ac:dyDescent="0.25">
      <c r="B47" s="403" t="s">
        <v>47</v>
      </c>
      <c r="C47" s="404"/>
      <c r="D47" s="404"/>
      <c r="E47" s="405"/>
      <c r="F47" s="12"/>
      <c r="G47" s="12"/>
      <c r="H47" s="12"/>
      <c r="I47" s="12"/>
      <c r="J47" s="12"/>
      <c r="K47" s="12"/>
    </row>
    <row r="48" spans="2:11" s="9" customFormat="1" ht="60" customHeight="1" x14ac:dyDescent="0.25">
      <c r="B48" s="400" t="s">
        <v>119</v>
      </c>
      <c r="C48" s="401"/>
      <c r="D48" s="401"/>
      <c r="E48" s="402"/>
      <c r="F48" s="12"/>
      <c r="G48" s="12"/>
      <c r="H48" s="12"/>
      <c r="I48" s="12"/>
      <c r="J48" s="12"/>
      <c r="K48" s="12"/>
    </row>
    <row r="49" spans="2:11" s="9" customFormat="1" ht="26.1" customHeight="1" x14ac:dyDescent="0.25">
      <c r="B49" s="403" t="s">
        <v>48</v>
      </c>
      <c r="C49" s="404"/>
      <c r="D49" s="404"/>
      <c r="E49" s="405"/>
      <c r="F49" s="12"/>
      <c r="G49" s="12"/>
      <c r="H49" s="12"/>
      <c r="I49" s="12"/>
      <c r="J49" s="12"/>
      <c r="K49" s="12"/>
    </row>
    <row r="50" spans="2:11" s="9" customFormat="1" ht="60" customHeight="1" x14ac:dyDescent="0.25">
      <c r="B50" s="403"/>
      <c r="C50" s="404"/>
      <c r="D50" s="404"/>
      <c r="E50" s="405"/>
      <c r="F50" s="12"/>
      <c r="G50" s="12"/>
      <c r="H50" s="12"/>
      <c r="I50" s="12"/>
      <c r="J50" s="12"/>
      <c r="K50" s="12"/>
    </row>
    <row r="51" spans="2:11" ht="23.85" customHeight="1" x14ac:dyDescent="0.25">
      <c r="B51" s="403" t="s">
        <v>49</v>
      </c>
      <c r="C51" s="404"/>
      <c r="D51" s="404"/>
      <c r="E51" s="405"/>
      <c r="F51" s="12"/>
      <c r="G51" s="12"/>
      <c r="H51" s="12"/>
      <c r="I51" s="12"/>
      <c r="J51" s="12"/>
      <c r="K51" s="12"/>
    </row>
    <row r="52" spans="2:11" ht="60" customHeight="1" x14ac:dyDescent="0.25">
      <c r="B52" s="403"/>
      <c r="C52" s="404"/>
      <c r="D52" s="404"/>
      <c r="E52" s="405"/>
      <c r="F52" s="12"/>
      <c r="G52" s="12"/>
      <c r="H52" s="12"/>
      <c r="I52" s="12"/>
      <c r="J52" s="12"/>
      <c r="K52" s="12"/>
    </row>
    <row r="53" spans="2:11" ht="27" customHeight="1" x14ac:dyDescent="0.25">
      <c r="B53" s="403" t="s">
        <v>50</v>
      </c>
      <c r="C53" s="404"/>
      <c r="D53" s="404"/>
      <c r="E53" s="405"/>
      <c r="F53" s="12"/>
      <c r="G53" s="12"/>
      <c r="H53" s="12"/>
      <c r="I53" s="12"/>
      <c r="J53" s="12"/>
      <c r="K53" s="12"/>
    </row>
    <row r="54" spans="2:11" ht="60" customHeight="1" x14ac:dyDescent="0.25">
      <c r="B54" s="400"/>
      <c r="C54" s="401"/>
      <c r="D54" s="401"/>
      <c r="E54" s="402"/>
      <c r="F54" s="12"/>
      <c r="G54" s="12"/>
      <c r="H54" s="12"/>
      <c r="I54" s="12"/>
      <c r="J54" s="12"/>
      <c r="K54" s="12"/>
    </row>
    <row r="55" spans="2:11" ht="24" customHeight="1" x14ac:dyDescent="0.25">
      <c r="B55" s="403" t="s">
        <v>51</v>
      </c>
      <c r="C55" s="404"/>
      <c r="D55" s="404"/>
      <c r="E55" s="405"/>
      <c r="F55" s="12"/>
      <c r="G55" s="12"/>
      <c r="H55" s="12"/>
      <c r="I55" s="12"/>
      <c r="J55" s="12"/>
      <c r="K55" s="12"/>
    </row>
    <row r="56" spans="2:11" ht="60" customHeight="1" x14ac:dyDescent="0.25">
      <c r="B56" s="400" t="s">
        <v>120</v>
      </c>
      <c r="C56" s="401"/>
      <c r="D56" s="401"/>
      <c r="E56" s="402"/>
      <c r="F56" s="12"/>
      <c r="G56" s="12"/>
      <c r="H56" s="12"/>
      <c r="I56" s="12"/>
      <c r="J56" s="12"/>
      <c r="K56" s="12"/>
    </row>
    <row r="59" spans="2:11" x14ac:dyDescent="0.25">
      <c r="B59" s="79" t="s">
        <v>52</v>
      </c>
    </row>
  </sheetData>
  <mergeCells count="32">
    <mergeCell ref="B41:E41"/>
    <mergeCell ref="B42:E42"/>
    <mergeCell ref="B36:E36"/>
    <mergeCell ref="B37:E37"/>
    <mergeCell ref="B38:E38"/>
    <mergeCell ref="B39:E39"/>
    <mergeCell ref="B40:E40"/>
    <mergeCell ref="B35:E35"/>
    <mergeCell ref="B1:E1"/>
    <mergeCell ref="B2:E2"/>
    <mergeCell ref="B3:E3"/>
    <mergeCell ref="B32:E32"/>
    <mergeCell ref="B33:E33"/>
    <mergeCell ref="B34:E34"/>
    <mergeCell ref="B28:E28"/>
    <mergeCell ref="B29:E29"/>
    <mergeCell ref="B30:E30"/>
    <mergeCell ref="B31:E31"/>
    <mergeCell ref="B56:E56"/>
    <mergeCell ref="B51:E51"/>
    <mergeCell ref="B52:E52"/>
    <mergeCell ref="B53:E53"/>
    <mergeCell ref="G44:I44"/>
    <mergeCell ref="B45:E45"/>
    <mergeCell ref="B46:E46"/>
    <mergeCell ref="B54:E54"/>
    <mergeCell ref="B55:E55"/>
    <mergeCell ref="B47:E47"/>
    <mergeCell ref="B44:E44"/>
    <mergeCell ref="B48:E48"/>
    <mergeCell ref="B49:E49"/>
    <mergeCell ref="B50:E50"/>
  </mergeCells>
  <dataValidations count="2">
    <dataValidation errorStyle="warning" allowBlank="1" showInputMessage="1" errorTitle="Missing Information" error="Please complete the Forecast" promptTitle="Forecast" prompt="Please fill out forecast information" sqref="E9:E10 E15:E16" xr:uid="{C5E4C39F-9AB1-43DA-B30E-B79C055AAE3E}"/>
    <dataValidation type="whole" errorStyle="warning" operator="equal" allowBlank="1" showInputMessage="1" showErrorMessage="1" errorTitle="Start/End Balance" error="End Balance of Prior Reporting Period should be Starting Balance of Current Reporting Period" sqref="D6:D7" xr:uid="{D718DF35-EC22-4867-BF2B-91723D9C81EF}">
      <formula1>C25</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4D01D-3950-4E4D-AE2F-1C1399E87A8C}">
  <sheetPr>
    <pageSetUpPr fitToPage="1"/>
  </sheetPr>
  <dimension ref="A1:N44"/>
  <sheetViews>
    <sheetView zoomScale="70" zoomScaleNormal="70" workbookViewId="0">
      <selection activeCell="D15" sqref="D15"/>
    </sheetView>
  </sheetViews>
  <sheetFormatPr defaultRowHeight="13.2" x14ac:dyDescent="0.25"/>
  <cols>
    <col min="1" max="1" width="79.44140625" customWidth="1"/>
    <col min="2" max="2" width="28.44140625" customWidth="1"/>
    <col min="3" max="3" width="25" customWidth="1"/>
    <col min="4" max="4" width="24.44140625" customWidth="1"/>
    <col min="5" max="5" width="9.44140625" customWidth="1"/>
    <col min="6" max="8" width="15.5546875" customWidth="1"/>
    <col min="9" max="9" width="8.77734375" bestFit="1" customWidth="1"/>
    <col min="10" max="10" width="10" bestFit="1" customWidth="1"/>
    <col min="11" max="11" width="12" bestFit="1" customWidth="1"/>
    <col min="12" max="12" width="9" bestFit="1" customWidth="1"/>
    <col min="13" max="13" width="8" bestFit="1" customWidth="1"/>
    <col min="14" max="14" width="11" bestFit="1" customWidth="1"/>
  </cols>
  <sheetData>
    <row r="1" spans="1:14" ht="15.6" x14ac:dyDescent="0.3">
      <c r="A1" s="448" t="s">
        <v>0</v>
      </c>
      <c r="B1" s="449"/>
      <c r="C1" s="449"/>
      <c r="D1" s="450"/>
    </row>
    <row r="2" spans="1:14" ht="15.6" x14ac:dyDescent="0.3">
      <c r="A2" s="451" t="s">
        <v>63</v>
      </c>
      <c r="B2" s="452"/>
      <c r="C2" s="453"/>
      <c r="D2" s="454"/>
    </row>
    <row r="3" spans="1:14" ht="15.6" x14ac:dyDescent="0.3">
      <c r="A3" s="455" t="s">
        <v>115</v>
      </c>
      <c r="B3" s="456"/>
      <c r="C3" s="456"/>
      <c r="D3" s="457"/>
    </row>
    <row r="4" spans="1:14" ht="32.85" customHeight="1" x14ac:dyDescent="0.25">
      <c r="A4" s="10"/>
      <c r="B4" s="11" t="s">
        <v>3</v>
      </c>
      <c r="C4" s="11" t="s">
        <v>4</v>
      </c>
      <c r="D4" s="11" t="s">
        <v>5</v>
      </c>
      <c r="E4" s="12"/>
      <c r="F4" s="12"/>
      <c r="G4" s="12"/>
      <c r="H4" s="12"/>
      <c r="I4" s="12"/>
      <c r="J4" s="12"/>
      <c r="K4" s="12"/>
      <c r="L4" s="12"/>
      <c r="M4" s="12"/>
      <c r="N4" s="12"/>
    </row>
    <row r="5" spans="1:14" ht="26.85" customHeight="1" thickBot="1" x14ac:dyDescent="0.3">
      <c r="A5" s="13" t="s">
        <v>6</v>
      </c>
      <c r="B5" s="14"/>
      <c r="C5" s="15"/>
      <c r="D5" s="14"/>
      <c r="E5" s="12"/>
      <c r="F5" s="12"/>
      <c r="G5" s="147"/>
      <c r="H5" s="12"/>
      <c r="I5" s="12"/>
    </row>
    <row r="6" spans="1:14" ht="37.35" customHeight="1" x14ac:dyDescent="0.25">
      <c r="A6" s="67" t="s">
        <v>7</v>
      </c>
      <c r="B6" s="142">
        <f>SUM('PG&amp;E (Table 1)'!C6,'SCE (Table 1)'!C6,'SDG&amp;E (Table 1)'!C6,'PacifiCorp (Table 1)'!C6,'Liberty (Table 1)'!C6)</f>
        <v>815488125.1500001</v>
      </c>
      <c r="C6" s="142">
        <f>SUM('PG&amp;E (Table 1)'!D6,'SCE (Table 1)'!D6,'SDG&amp;E (Table 1)'!D6,'PacifiCorp (Table 1)'!D6,'Liberty (Table 1)'!D6)</f>
        <v>827124303.55000007</v>
      </c>
      <c r="D6" s="19"/>
      <c r="E6" s="12"/>
      <c r="F6" s="156"/>
      <c r="G6" s="156"/>
      <c r="H6" s="157"/>
      <c r="I6" s="12"/>
    </row>
    <row r="7" spans="1:14" ht="37.35" customHeight="1" x14ac:dyDescent="0.25">
      <c r="A7" s="68" t="s">
        <v>8</v>
      </c>
      <c r="B7" s="142">
        <f>SUM('PG&amp;E (Table 1)'!C7,'SCE (Table 1)'!C7,'SDG&amp;E (Table 1)'!C7,'PacifiCorp (Table 1)'!C7,'Liberty (Table 1)'!C7)</f>
        <v>6978021.1900000004</v>
      </c>
      <c r="C7" s="142">
        <f>SUM('PG&amp;E (Table 1)'!D7,'SCE (Table 1)'!D7,'SDG&amp;E (Table 1)'!D7,'PacifiCorp (Table 1)'!D7,'Liberty (Table 1)'!D7)</f>
        <v>6702872.4400000004</v>
      </c>
      <c r="D7" s="23"/>
      <c r="E7" s="12"/>
      <c r="F7" s="156"/>
      <c r="G7" s="156"/>
      <c r="H7" s="157"/>
      <c r="I7" s="12"/>
    </row>
    <row r="8" spans="1:14" ht="26.85" customHeight="1" thickBot="1" x14ac:dyDescent="0.3">
      <c r="A8" s="69" t="s">
        <v>9</v>
      </c>
      <c r="B8" s="26"/>
      <c r="C8" s="26"/>
      <c r="D8" s="14"/>
      <c r="E8" s="12"/>
      <c r="F8" s="156"/>
      <c r="G8" s="156"/>
      <c r="H8" s="157"/>
      <c r="I8" s="12"/>
    </row>
    <row r="9" spans="1:14" ht="37.35" customHeight="1" x14ac:dyDescent="0.25">
      <c r="A9" s="70" t="s">
        <v>10</v>
      </c>
      <c r="B9" s="142">
        <f>SUM('PG&amp;E (Table 1)'!C9,'SCE (Table 1)'!C9,'SDG&amp;E (Table 1)'!C9,'PacifiCorp (Table 1)'!C9,'Liberty (Table 1)'!C9)</f>
        <v>21251991.210000001</v>
      </c>
      <c r="C9" s="142">
        <f>SUM('PG&amp;E (Table 1)'!D9,'SCE (Table 1)'!D9,'SDG&amp;E (Table 1)'!D9,'PacifiCorp (Table 1)'!D10,'Liberty (Table 1)'!D9)</f>
        <v>49379964.420000002</v>
      </c>
      <c r="D9" s="142">
        <f>SUM('PG&amp;E (Table 1)'!E9,'SCE (Table 1)'!E9,'SDG&amp;E (Table 1)'!E9,'PacifiCorp (Table 1)'!E9,'Liberty (Table 1)'!E9)</f>
        <v>24696.19</v>
      </c>
      <c r="E9" s="12"/>
      <c r="F9" s="156"/>
      <c r="G9" s="156"/>
      <c r="H9" s="156"/>
      <c r="I9" s="12"/>
    </row>
    <row r="10" spans="1:14" ht="37.35" customHeight="1" x14ac:dyDescent="0.25">
      <c r="A10" s="71" t="s">
        <v>11</v>
      </c>
      <c r="B10" s="142">
        <f>SUM('PG&amp;E (Table 1)'!C10,'SCE (Table 1)'!C10,'SDG&amp;E (Table 1)'!C10,'PacifiCorp (Table 1)'!C10,'Liberty (Table 1)'!C10)</f>
        <v>40406789.840000004</v>
      </c>
      <c r="C10" s="225">
        <f>SUM('PG&amp;E (Table 1)'!D10,'SCE (Table 1)'!D10,'SDG&amp;E (Table 1)'!D10,'PacifiCorp (Table 1)'!D10,'Liberty (Table 1)'!D10)</f>
        <v>19878689.420000002</v>
      </c>
      <c r="D10" s="142">
        <f>SUM('PG&amp;E (Table 1)'!E10,'SCE (Table 1)'!E10,'SDG&amp;E (Table 1)'!E10,'PacifiCorp (Table 1)'!E10,'Liberty (Table 1)'!E10)</f>
        <v>0</v>
      </c>
      <c r="E10" s="12"/>
      <c r="F10" s="156"/>
      <c r="G10" s="156"/>
      <c r="H10" s="156"/>
      <c r="I10" s="12"/>
    </row>
    <row r="11" spans="1:14" ht="37.35" customHeight="1" x14ac:dyDescent="0.25">
      <c r="A11" s="72" t="s">
        <v>12</v>
      </c>
      <c r="B11" s="142">
        <f>SUM('PG&amp;E (Table 1)'!C11,'SCE (Table 1)'!C11,'SDG&amp;E (Table 1)'!C11,'PacifiCorp (Table 1)'!C11,'Liberty (Table 1)'!C11)</f>
        <v>16650329.220000003</v>
      </c>
      <c r="C11" s="142">
        <f>SUM('PG&amp;E (Table 1)'!D11,'SCE (Table 1)'!D11,'SDG&amp;E (Table 1)'!D11,'PacifiCorp (Table 1)'!D11,'Liberty (Table 1)'!D11)</f>
        <v>17713753.579999998</v>
      </c>
      <c r="D11" s="23"/>
      <c r="E11" s="12"/>
      <c r="F11" s="156"/>
      <c r="G11" s="156"/>
      <c r="H11" s="157"/>
      <c r="I11" s="12"/>
    </row>
    <row r="12" spans="1:14" ht="37.35" customHeight="1" thickBot="1" x14ac:dyDescent="0.3">
      <c r="A12" s="73" t="s">
        <v>13</v>
      </c>
      <c r="B12" s="142">
        <f>SUM('PG&amp;E (Table 1)'!C12,'SCE (Table 1)'!C12,'SDG&amp;E (Table 1)'!C12,'PacifiCorp (Table 1)'!C12,'Liberty (Table 1)'!C12)</f>
        <v>0</v>
      </c>
      <c r="C12" s="142">
        <f>SUM('PG&amp;E (Table 1)'!D12,'SCE (Table 1)'!D12,'SDG&amp;E (Table 1)'!D12,'PacifiCorp (Table 1)'!D12,'Liberty (Table 1)'!D12)</f>
        <v>0</v>
      </c>
      <c r="D12" s="14"/>
      <c r="E12" s="12"/>
      <c r="F12" s="156"/>
      <c r="G12" s="156"/>
      <c r="H12" s="157"/>
      <c r="I12" s="12"/>
    </row>
    <row r="13" spans="1:14" ht="37.35" customHeight="1" x14ac:dyDescent="0.25">
      <c r="A13" s="74" t="s">
        <v>14</v>
      </c>
      <c r="B13" s="143">
        <f>SUM(B9,B11,B12)</f>
        <v>37902320.430000007</v>
      </c>
      <c r="C13" s="143">
        <f>SUM(C9,C11,C12)</f>
        <v>67093718</v>
      </c>
      <c r="D13" s="19"/>
      <c r="E13" s="12"/>
      <c r="F13" s="156"/>
      <c r="G13" s="156"/>
      <c r="H13" s="157"/>
      <c r="I13" s="12"/>
    </row>
    <row r="14" spans="1:14" ht="26.85" customHeight="1" thickBot="1" x14ac:dyDescent="0.3">
      <c r="A14" s="75" t="s">
        <v>15</v>
      </c>
      <c r="B14" s="15"/>
      <c r="C14" s="15"/>
      <c r="D14" s="14"/>
      <c r="E14" s="12"/>
      <c r="F14" s="156"/>
      <c r="G14" s="156"/>
      <c r="H14" s="157"/>
      <c r="I14" s="12"/>
    </row>
    <row r="15" spans="1:14" ht="37.35" customHeight="1" x14ac:dyDescent="0.25">
      <c r="A15" s="67" t="s">
        <v>16</v>
      </c>
      <c r="B15" s="142">
        <f>SUM('PG&amp;E (Table 1)'!C15,'SCE (Table 1)'!C15,'SDG&amp;E (Table 1)'!C15,'PacifiCorp (Table 1)'!C15,'Liberty (Table 1)'!C15)</f>
        <v>18018.82</v>
      </c>
      <c r="C15" s="142">
        <f>SUM('PG&amp;E (Table 1)'!D15,'SCE (Table 1)'!D15,'SDG&amp;E (Table 1)'!D15,'PacifiCorp (Table 1)'!D15,'Liberty (Table 1)'!D15)</f>
        <v>16694.86</v>
      </c>
      <c r="D15" s="142">
        <f>SUM('PG&amp;E (Table 1)'!E15,'SCE (Table 1)'!E15,'SDG&amp;E (Table 1)'!E15,'PacifiCorp (Table 1)'!E15,'Liberty (Table 1)'!E15)</f>
        <v>18529.130400000002</v>
      </c>
      <c r="E15" s="12"/>
      <c r="F15" s="156"/>
      <c r="G15" s="156"/>
      <c r="H15" s="156"/>
      <c r="I15" s="12"/>
    </row>
    <row r="16" spans="1:14" ht="37.35" customHeight="1" x14ac:dyDescent="0.25">
      <c r="A16" s="72" t="s">
        <v>17</v>
      </c>
      <c r="B16" s="142">
        <f>SUM('PG&amp;E (Table 1)'!C16,'SCE (Table 1)'!C16,'SDG&amp;E (Table 1)'!C16,'PacifiCorp (Table 1)'!C16,'Liberty (Table 1)'!C16)</f>
        <v>493093.88</v>
      </c>
      <c r="C16" s="142">
        <f>SUM('PG&amp;E (Table 1)'!D16,'SCE (Table 1)'!D16,'SDG&amp;E (Table 1)'!D16,'PacifiCorp (Table 1)'!D16,'Liberty (Table 1)'!D16)</f>
        <v>542868.10000000009</v>
      </c>
      <c r="D16" s="142">
        <f>SUM('PG&amp;E (Table 1)'!E16,'SCE (Table 1)'!E16,'SDG&amp;E (Table 1)'!E16,'PacifiCorp (Table 1)'!E16,'Liberty (Table 1)'!E16)</f>
        <v>522484.27040000004</v>
      </c>
      <c r="E16" s="12"/>
      <c r="F16" s="156"/>
      <c r="G16" s="156"/>
      <c r="H16" s="156"/>
      <c r="I16" s="12"/>
    </row>
    <row r="17" spans="1:9" ht="37.35" customHeight="1" thickBot="1" x14ac:dyDescent="0.3">
      <c r="A17" s="73" t="s">
        <v>18</v>
      </c>
      <c r="B17" s="142">
        <f>SUM('PG&amp;E (Table 1)'!C17,'SCE (Table 1)'!C17,'SDG&amp;E (Table 1)'!C17,'PacifiCorp (Table 1)'!C17,'Liberty (Table 1)'!C17)</f>
        <v>361430.04</v>
      </c>
      <c r="C17" s="142">
        <f>SUM('PG&amp;E (Table 1)'!D17,'SCE (Table 1)'!D17,'SDG&amp;E (Table 1)'!D17,'PacifiCorp (Table 1)'!D17,'Liberty (Table 1)'!D17)</f>
        <v>172970.22</v>
      </c>
      <c r="D17" s="142">
        <f>SUM('PG&amp;E (Table 1)'!E17,'SCE (Table 1)'!E17,'SDG&amp;E (Table 1)'!E17,'PacifiCorp (Table 1)'!E17,'Liberty (Table 1)'!E17)</f>
        <v>237460.2</v>
      </c>
      <c r="E17" s="12"/>
      <c r="F17" s="156"/>
      <c r="G17" s="156"/>
      <c r="H17" s="156"/>
      <c r="I17" s="12"/>
    </row>
    <row r="18" spans="1:9" ht="37.35" customHeight="1" x14ac:dyDescent="0.25">
      <c r="A18" s="76" t="s">
        <v>19</v>
      </c>
      <c r="B18" s="143">
        <f t="shared" ref="B18:C18" si="0">SUM(B15:B17)</f>
        <v>872542.74</v>
      </c>
      <c r="C18" s="143">
        <f t="shared" si="0"/>
        <v>732533.18</v>
      </c>
      <c r="D18" s="143">
        <f>SUM('PG&amp;E (Table 1)'!E18,'SCE (Table 1)'!E18,'SDG&amp;E (Table 1)'!E18,'PacifiCorp (Table 1)'!E18,'Liberty (Table 1)'!E18)</f>
        <v>778473.60080000001</v>
      </c>
      <c r="E18" s="12"/>
      <c r="F18" s="156"/>
      <c r="G18" s="156"/>
      <c r="H18" s="156"/>
      <c r="I18" s="12"/>
    </row>
    <row r="19" spans="1:9" ht="26.85" customHeight="1" thickBot="1" x14ac:dyDescent="0.3">
      <c r="A19" s="75" t="s">
        <v>20</v>
      </c>
      <c r="B19" s="15"/>
      <c r="C19" s="15"/>
      <c r="D19" s="15"/>
      <c r="E19" s="12"/>
      <c r="F19" s="156"/>
      <c r="G19" s="156"/>
      <c r="H19" s="157"/>
      <c r="I19" s="12"/>
    </row>
    <row r="20" spans="1:9" ht="37.35" customHeight="1" x14ac:dyDescent="0.25">
      <c r="A20" s="43" t="s">
        <v>21</v>
      </c>
      <c r="B20" s="142">
        <f>SUM('PG&amp;E (Table 1)'!C20,'SCE (Table 1)'!C20,'SDG&amp;E (Table 1)'!C20,'PacifiCorp (Table 1)'!C20,'Liberty (Table 1)'!C20)</f>
        <v>488236.75</v>
      </c>
      <c r="C20" s="142">
        <f>SUM('PG&amp;E (Table 1)'!D20,'SCE (Table 1)'!D20,'SDG&amp;E (Table 1)'!D20,'PacifiCorp (Table 1)'!D20,'Liberty (Table 1)'!D20)</f>
        <v>270551.21000000002</v>
      </c>
      <c r="D20" s="44"/>
      <c r="E20" s="175"/>
      <c r="F20" s="156"/>
      <c r="G20" s="156"/>
      <c r="H20" s="158"/>
      <c r="I20" s="175"/>
    </row>
    <row r="21" spans="1:9" ht="26.85" customHeight="1" thickBot="1" x14ac:dyDescent="0.3">
      <c r="A21" s="77" t="s">
        <v>22</v>
      </c>
      <c r="B21" s="25"/>
      <c r="C21" s="25"/>
      <c r="D21" s="25"/>
      <c r="E21" s="12"/>
      <c r="F21" s="156"/>
      <c r="G21" s="156"/>
      <c r="H21" s="157"/>
      <c r="I21" s="12"/>
    </row>
    <row r="22" spans="1:9" ht="37.35" customHeight="1" x14ac:dyDescent="0.25">
      <c r="A22" s="43" t="s">
        <v>23</v>
      </c>
      <c r="B22" s="142">
        <f>SUM('PG&amp;E (Table 1)'!C22,'SCE (Table 1)'!C22,'SDG&amp;E (Table 1)'!C22,'PacifiCorp (Table 1)'!C22,'Liberty (Table 1)'!C22)</f>
        <v>23303709.530000001</v>
      </c>
      <c r="C22" s="142">
        <f>SUM('PG&amp;E (Table 1)'!D22,'SCE (Table 1)'!D22,'SDG&amp;E (Table 1)'!D22,'PacifiCorp (Table 1)'!D22,'Liberty (Table 1)'!D22)</f>
        <v>25744478.100000001</v>
      </c>
      <c r="D22" s="47"/>
      <c r="E22" s="12"/>
      <c r="F22" s="156"/>
      <c r="G22" s="156"/>
      <c r="H22" s="157"/>
      <c r="I22" s="12"/>
    </row>
    <row r="23" spans="1:9" ht="37.35" customHeight="1" x14ac:dyDescent="0.25">
      <c r="A23" s="48" t="s">
        <v>24</v>
      </c>
      <c r="B23" s="142">
        <f>SUM('PG&amp;E (Table 1)'!C23,'SCE (Table 1)'!C23,'SDG&amp;E (Table 1)'!C23,'PacifiCorp (Table 1)'!C23,'Liberty (Table 1)'!C23)</f>
        <v>1509098.22</v>
      </c>
      <c r="C23" s="142">
        <f>SUM('PG&amp;E (Table 1)'!D23,'SCE (Table 1)'!D23,'SDG&amp;E (Table 1)'!D23,'PacifiCorp (Table 1)'!D23,'Liberty (Table 1)'!D23)</f>
        <v>3815699.9499999997</v>
      </c>
      <c r="D23" s="50"/>
      <c r="E23" s="12"/>
      <c r="F23" s="156"/>
      <c r="G23" s="156"/>
      <c r="H23" s="157"/>
      <c r="I23" s="12"/>
    </row>
    <row r="24" spans="1:9" ht="26.85" customHeight="1" thickBot="1" x14ac:dyDescent="0.3">
      <c r="A24" s="75" t="s">
        <v>25</v>
      </c>
      <c r="B24" s="51"/>
      <c r="C24" s="51"/>
      <c r="D24" s="51"/>
      <c r="E24" s="12"/>
      <c r="F24" s="156"/>
      <c r="G24" s="156"/>
      <c r="H24" s="157"/>
      <c r="I24" s="12"/>
    </row>
    <row r="25" spans="1:9" ht="37.35" customHeight="1" x14ac:dyDescent="0.25">
      <c r="A25" s="52" t="s">
        <v>26</v>
      </c>
      <c r="B25" s="144">
        <f>SUM('PG&amp;E (Table 1)'!C25,'SCE (Table 1)'!C25,'SDG&amp;E (Table 1)'!C25,'PacifiCorp (Table 1)'!C25,'Liberty (Table 1)'!C25)</f>
        <v>827124303.55000007</v>
      </c>
      <c r="C25" s="145">
        <f>SUM('PG&amp;E (Table 1)'!D25,'SCE (Table 1)'!D25,'SDG&amp;E (Table 1)'!D25,'PacifiCorp (Table 1)'!D25,'Liberty (Table 1)'!D25)</f>
        <v>863654759.11000001</v>
      </c>
      <c r="D25" s="53"/>
      <c r="E25" s="12"/>
      <c r="F25" s="156"/>
      <c r="G25" s="156"/>
      <c r="H25" s="157"/>
      <c r="I25" s="12"/>
    </row>
    <row r="26" spans="1:9" ht="37.35" customHeight="1" thickBot="1" x14ac:dyDescent="0.3">
      <c r="A26" s="78" t="s">
        <v>27</v>
      </c>
      <c r="B26" s="145">
        <f>SUM('PG&amp;E (Table 1)'!C26,'SCE (Table 1)'!C26,'SDG&amp;E (Table 1)'!C26,'PacifiCorp (Table 1)'!C26,'Liberty (Table 1)'!C26)</f>
        <v>6489784.4400000004</v>
      </c>
      <c r="C26" s="145">
        <f>SUM('PG&amp;E (Table 1)'!D26,'SCE (Table 1)'!D26,'SDG&amp;E (Table 1)'!D26,'PacifiCorp (Table 1)'!D26,'Liberty (Table 1)'!D26)</f>
        <v>6432321.2299999995</v>
      </c>
      <c r="D26" s="55"/>
      <c r="E26" s="12"/>
      <c r="F26" s="156"/>
      <c r="G26" s="156"/>
      <c r="H26" s="157"/>
      <c r="I26" s="12"/>
    </row>
    <row r="27" spans="1:9" ht="32.1" customHeight="1" thickBot="1" x14ac:dyDescent="0.3">
      <c r="A27" s="56"/>
      <c r="B27" s="57"/>
      <c r="C27" s="57"/>
      <c r="D27" s="58"/>
      <c r="E27" s="12"/>
      <c r="F27" s="12"/>
      <c r="G27" s="12"/>
      <c r="H27" s="12"/>
      <c r="I27" s="12"/>
    </row>
    <row r="28" spans="1:9" ht="49.5" customHeight="1" thickBot="1" x14ac:dyDescent="0.3">
      <c r="A28" s="349" t="s">
        <v>28</v>
      </c>
      <c r="B28" s="350"/>
      <c r="C28" s="350"/>
      <c r="D28" s="350"/>
      <c r="E28" s="12"/>
      <c r="F28" s="12"/>
      <c r="G28" s="12"/>
      <c r="H28" s="12"/>
      <c r="I28" s="12"/>
    </row>
    <row r="29" spans="1:9" ht="62.1" customHeight="1" x14ac:dyDescent="0.25">
      <c r="A29" s="383" t="s">
        <v>30</v>
      </c>
      <c r="B29" s="383"/>
      <c r="C29" s="383"/>
      <c r="D29" s="383"/>
      <c r="E29" s="12"/>
      <c r="F29" s="12"/>
      <c r="G29" s="12"/>
      <c r="H29" s="12"/>
      <c r="I29" s="12"/>
    </row>
    <row r="30" spans="1:9" ht="62.1" customHeight="1" x14ac:dyDescent="0.25">
      <c r="A30" s="387" t="s">
        <v>31</v>
      </c>
      <c r="B30" s="387"/>
      <c r="C30" s="387"/>
      <c r="D30" s="387"/>
      <c r="E30" s="12"/>
      <c r="F30" s="12"/>
      <c r="G30" s="12"/>
      <c r="H30" s="65"/>
      <c r="I30" s="65"/>
    </row>
    <row r="31" spans="1:9" ht="62.1" customHeight="1" x14ac:dyDescent="0.25">
      <c r="A31" s="409" t="s">
        <v>32</v>
      </c>
      <c r="B31" s="409"/>
      <c r="C31" s="409"/>
      <c r="D31" s="409"/>
      <c r="E31" s="12"/>
      <c r="F31" s="12"/>
      <c r="G31" s="12"/>
      <c r="H31" s="12"/>
      <c r="I31" s="12"/>
    </row>
    <row r="32" spans="1:9" ht="108" customHeight="1" x14ac:dyDescent="0.25">
      <c r="A32" s="409" t="s">
        <v>34</v>
      </c>
      <c r="B32" s="409"/>
      <c r="C32" s="409"/>
      <c r="D32" s="409"/>
      <c r="E32" s="12"/>
      <c r="F32" s="12"/>
      <c r="G32" s="12"/>
      <c r="H32" s="12"/>
      <c r="I32" s="12"/>
    </row>
    <row r="33" spans="1:9" ht="62.1" customHeight="1" x14ac:dyDescent="0.25">
      <c r="A33" s="409" t="s">
        <v>35</v>
      </c>
      <c r="B33" s="409"/>
      <c r="C33" s="409"/>
      <c r="D33" s="409"/>
      <c r="E33" s="12"/>
      <c r="F33" s="12"/>
      <c r="G33" s="12"/>
      <c r="H33" s="12"/>
      <c r="I33" s="12"/>
    </row>
    <row r="34" spans="1:9" ht="62.1" customHeight="1" x14ac:dyDescent="0.25">
      <c r="A34" s="356" t="s">
        <v>36</v>
      </c>
      <c r="B34" s="356"/>
      <c r="C34" s="356"/>
      <c r="D34" s="356"/>
      <c r="E34" s="12"/>
      <c r="F34" s="12"/>
      <c r="G34" s="12"/>
      <c r="H34" s="12"/>
      <c r="I34" s="12"/>
    </row>
    <row r="35" spans="1:9" ht="62.1" customHeight="1" x14ac:dyDescent="0.25">
      <c r="A35" s="409" t="s">
        <v>37</v>
      </c>
      <c r="B35" s="409"/>
      <c r="C35" s="409"/>
      <c r="D35" s="409"/>
      <c r="E35" s="12"/>
      <c r="F35" s="12"/>
      <c r="G35" s="12"/>
      <c r="H35" s="12"/>
      <c r="I35" s="12"/>
    </row>
    <row r="36" spans="1:9" ht="62.1" customHeight="1" x14ac:dyDescent="0.25">
      <c r="A36" s="409" t="s">
        <v>38</v>
      </c>
      <c r="B36" s="409"/>
      <c r="C36" s="409"/>
      <c r="D36" s="409"/>
      <c r="E36" s="12"/>
      <c r="F36" s="12"/>
      <c r="G36" s="12"/>
      <c r="H36" s="12"/>
      <c r="I36" s="12"/>
    </row>
    <row r="37" spans="1:9" ht="62.1" customHeight="1" x14ac:dyDescent="0.25">
      <c r="A37" s="409" t="s">
        <v>39</v>
      </c>
      <c r="B37" s="409"/>
      <c r="C37" s="409"/>
      <c r="D37" s="409"/>
      <c r="E37" s="12"/>
      <c r="F37" s="12"/>
      <c r="G37" s="12"/>
      <c r="H37" s="12"/>
      <c r="I37" s="12"/>
    </row>
    <row r="38" spans="1:9" ht="62.1" customHeight="1" x14ac:dyDescent="0.25">
      <c r="A38" s="387" t="s">
        <v>40</v>
      </c>
      <c r="B38" s="387"/>
      <c r="C38" s="387"/>
      <c r="D38" s="387"/>
      <c r="E38" s="12"/>
      <c r="F38" s="12"/>
      <c r="G38" s="12"/>
      <c r="H38" s="12"/>
      <c r="I38" s="12"/>
    </row>
    <row r="39" spans="1:9" ht="62.1" customHeight="1" x14ac:dyDescent="0.25">
      <c r="A39" s="356" t="s">
        <v>41</v>
      </c>
      <c r="B39" s="356"/>
      <c r="C39" s="356"/>
      <c r="D39" s="356"/>
      <c r="E39" s="12"/>
      <c r="F39" s="12"/>
      <c r="G39" s="12"/>
      <c r="H39" s="12"/>
      <c r="I39" s="12"/>
    </row>
    <row r="40" spans="1:9" ht="62.1" customHeight="1" x14ac:dyDescent="0.25">
      <c r="A40" s="356" t="s">
        <v>42</v>
      </c>
      <c r="B40" s="356"/>
      <c r="C40" s="356"/>
      <c r="D40" s="356"/>
      <c r="E40" s="12"/>
      <c r="F40" s="12"/>
      <c r="G40" s="12"/>
      <c r="H40" s="12"/>
      <c r="I40" s="12"/>
    </row>
    <row r="41" spans="1:9" ht="62.1" customHeight="1" x14ac:dyDescent="0.25">
      <c r="A41" s="356" t="s">
        <v>43</v>
      </c>
      <c r="B41" s="356"/>
      <c r="C41" s="356"/>
      <c r="D41" s="356"/>
      <c r="E41" s="12"/>
      <c r="F41" s="12"/>
      <c r="G41" s="12"/>
      <c r="H41" s="12"/>
      <c r="I41" s="12"/>
    </row>
    <row r="42" spans="1:9" ht="62.1" customHeight="1" x14ac:dyDescent="0.25">
      <c r="A42" s="356" t="s">
        <v>44</v>
      </c>
      <c r="B42" s="356"/>
      <c r="C42" s="356"/>
      <c r="D42" s="356"/>
      <c r="E42" s="12"/>
      <c r="F42" s="12"/>
      <c r="G42" s="12"/>
      <c r="H42" s="12"/>
      <c r="I42" s="12"/>
    </row>
    <row r="43" spans="1:9" ht="62.1" customHeight="1" x14ac:dyDescent="0.25">
      <c r="A43" s="63"/>
      <c r="B43" s="12"/>
      <c r="C43" s="12"/>
      <c r="D43" s="12"/>
      <c r="E43" s="12"/>
      <c r="F43" s="12"/>
      <c r="G43" s="12"/>
      <c r="H43" s="12"/>
      <c r="I43" s="12"/>
    </row>
    <row r="44" spans="1:9" x14ac:dyDescent="0.25">
      <c r="A44" s="79" t="s">
        <v>52</v>
      </c>
    </row>
  </sheetData>
  <mergeCells count="18">
    <mergeCell ref="A1:D1"/>
    <mergeCell ref="A2:D2"/>
    <mergeCell ref="A3:D3"/>
    <mergeCell ref="A28:D28"/>
    <mergeCell ref="A29:D29"/>
    <mergeCell ref="A35:D35"/>
    <mergeCell ref="A36:D36"/>
    <mergeCell ref="A41:D41"/>
    <mergeCell ref="A42:D42"/>
    <mergeCell ref="A30:D30"/>
    <mergeCell ref="A31:D31"/>
    <mergeCell ref="A37:D37"/>
    <mergeCell ref="A38:D38"/>
    <mergeCell ref="A39:D39"/>
    <mergeCell ref="A40:D40"/>
    <mergeCell ref="A32:D32"/>
    <mergeCell ref="A33:D33"/>
    <mergeCell ref="A34:D34"/>
  </mergeCells>
  <printOptions headings="1"/>
  <pageMargins left="0.27" right="0.26" top="1" bottom="1" header="0.5" footer="0.5"/>
  <pageSetup scale="91" orientation="landscape" r:id="rId1"/>
  <headerFooter alignWithMargins="0">
    <oddHeader>&amp;CAll IOUs (Table 2) - SOMAH Program IOU Semi-Annual Administrative Expense Report</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BE53D-6773-42D5-982E-5937AE0E1856}">
  <sheetPr>
    <pageSetUpPr fitToPage="1"/>
  </sheetPr>
  <dimension ref="A1:E13"/>
  <sheetViews>
    <sheetView zoomScaleNormal="100" workbookViewId="0">
      <selection activeCell="C16" sqref="C16"/>
    </sheetView>
  </sheetViews>
  <sheetFormatPr defaultRowHeight="13.2" x14ac:dyDescent="0.25"/>
  <cols>
    <col min="1" max="1" width="47.44140625" customWidth="1"/>
    <col min="2" max="2" width="28.44140625" customWidth="1"/>
    <col min="3" max="3" width="26.44140625" customWidth="1"/>
    <col min="4" max="4" width="43.5546875" bestFit="1" customWidth="1"/>
    <col min="5" max="5" width="31.21875" bestFit="1" customWidth="1"/>
    <col min="8" max="8" width="35.44140625" customWidth="1"/>
  </cols>
  <sheetData>
    <row r="1" spans="1:5" ht="32.25" customHeight="1" x14ac:dyDescent="0.3">
      <c r="A1" s="458" t="s">
        <v>65</v>
      </c>
      <c r="B1" s="459"/>
      <c r="D1" s="458" t="s">
        <v>66</v>
      </c>
      <c r="E1" s="459"/>
    </row>
    <row r="2" spans="1:5" ht="15.6" x14ac:dyDescent="0.3">
      <c r="A2" s="460" t="s">
        <v>67</v>
      </c>
      <c r="B2" s="461"/>
      <c r="C2" s="6"/>
      <c r="D2" s="460" t="s">
        <v>67</v>
      </c>
      <c r="E2" s="461"/>
    </row>
    <row r="3" spans="1:5" ht="16.5" customHeight="1" x14ac:dyDescent="0.3">
      <c r="A3" s="462" t="s">
        <v>115</v>
      </c>
      <c r="B3" s="463"/>
      <c r="D3" s="462" t="s">
        <v>64</v>
      </c>
      <c r="E3" s="463"/>
    </row>
    <row r="4" spans="1:5" ht="42" customHeight="1" thickBot="1" x14ac:dyDescent="0.3">
      <c r="A4" s="1" t="s">
        <v>68</v>
      </c>
      <c r="B4" s="5" t="s">
        <v>69</v>
      </c>
      <c r="D4" s="1" t="s">
        <v>68</v>
      </c>
      <c r="E4" s="5" t="s">
        <v>69</v>
      </c>
    </row>
    <row r="5" spans="1:5" ht="13.8" thickBot="1" x14ac:dyDescent="0.3">
      <c r="A5" s="7" t="s">
        <v>70</v>
      </c>
      <c r="B5" s="148">
        <f>'PG&amp;E (Table 1)'!D18+'Cumulative Costs (Table 3)'!E5</f>
        <v>2592317.87</v>
      </c>
      <c r="D5" s="7" t="s">
        <v>70</v>
      </c>
      <c r="E5" s="222">
        <v>2286159</v>
      </c>
    </row>
    <row r="6" spans="1:5" ht="13.8" thickBot="1" x14ac:dyDescent="0.3">
      <c r="A6" s="2" t="s">
        <v>71</v>
      </c>
      <c r="B6" s="149">
        <f>'SCE (Table 1)'!D18+'Cumulative Costs (Table 3)'!E6</f>
        <v>3644411.8200000003</v>
      </c>
      <c r="D6" s="2" t="s">
        <v>71</v>
      </c>
      <c r="E6" s="222">
        <v>3328926.12</v>
      </c>
    </row>
    <row r="7" spans="1:5" ht="13.8" thickBot="1" x14ac:dyDescent="0.3">
      <c r="A7" s="2" t="s">
        <v>72</v>
      </c>
      <c r="B7" s="149">
        <f>'SDG&amp;E (Table 1)'!D18+'Cumulative Costs (Table 3)'!E7</f>
        <v>2261149.8400000003</v>
      </c>
      <c r="C7" s="174"/>
      <c r="D7" s="2" t="s">
        <v>72</v>
      </c>
      <c r="E7" s="223">
        <v>2161732.1</v>
      </c>
    </row>
    <row r="8" spans="1:5" ht="13.8" thickBot="1" x14ac:dyDescent="0.3">
      <c r="A8" s="2" t="s">
        <v>73</v>
      </c>
      <c r="B8" s="148">
        <f>'PacifiCorp (Table 1)'!D18+'Cumulative Costs (Table 3)'!E8</f>
        <v>115623.87999999999</v>
      </c>
      <c r="D8" s="2" t="s">
        <v>73</v>
      </c>
      <c r="E8" s="222">
        <v>106610.18</v>
      </c>
    </row>
    <row r="9" spans="1:5" ht="13.8" thickBot="1" x14ac:dyDescent="0.3">
      <c r="A9" s="2" t="s">
        <v>74</v>
      </c>
      <c r="B9" s="148">
        <f>'Liberty (Table 1)'!D18+'Cumulative Costs (Table 3)'!E9</f>
        <v>34150.699999999997</v>
      </c>
      <c r="D9" s="2" t="s">
        <v>74</v>
      </c>
      <c r="E9" s="222">
        <v>31693.53</v>
      </c>
    </row>
    <row r="10" spans="1:5" ht="13.8" thickBot="1" x14ac:dyDescent="0.3">
      <c r="A10" s="3"/>
      <c r="B10" s="210"/>
      <c r="D10" s="3"/>
      <c r="E10" s="196"/>
    </row>
    <row r="11" spans="1:5" ht="13.8" thickBot="1" x14ac:dyDescent="0.3">
      <c r="A11" s="4" t="s">
        <v>75</v>
      </c>
      <c r="B11" s="211">
        <f>SUM(B5:B9)</f>
        <v>8647654.1100000013</v>
      </c>
      <c r="D11" s="4" t="s">
        <v>75</v>
      </c>
      <c r="E11" s="224">
        <f>SUM(E5:E10)</f>
        <v>7915120.9300000006</v>
      </c>
    </row>
    <row r="13" spans="1:5" x14ac:dyDescent="0.25">
      <c r="A13" s="79" t="s">
        <v>52</v>
      </c>
    </row>
  </sheetData>
  <mergeCells count="6">
    <mergeCell ref="A1:B1"/>
    <mergeCell ref="A2:B2"/>
    <mergeCell ref="A3:B3"/>
    <mergeCell ref="D1:E1"/>
    <mergeCell ref="D2:E2"/>
    <mergeCell ref="D3:E3"/>
  </mergeCells>
  <printOptions headings="1"/>
  <pageMargins left="0.27" right="0.26" top="1" bottom="1" header="0.5" footer="0.5"/>
  <pageSetup orientation="landscape" r:id="rId1"/>
  <headerFooter alignWithMargins="0">
    <oddHeader>&amp;CCumulative Totals (Table 3) - SOMAH Program IOU Semi-Annual Administrative Expense Report</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FB822-4DA7-4BD2-A3CB-E073279CB8D8}">
  <sheetPr>
    <pageSetUpPr fitToPage="1"/>
  </sheetPr>
  <dimension ref="B1:N69"/>
  <sheetViews>
    <sheetView topLeftCell="A5" zoomScale="70" zoomScaleNormal="70" workbookViewId="0">
      <selection activeCell="L15" sqref="L15"/>
    </sheetView>
  </sheetViews>
  <sheetFormatPr defaultRowHeight="13.2" x14ac:dyDescent="0.25"/>
  <cols>
    <col min="1" max="1" width="3.21875" customWidth="1"/>
    <col min="2" max="2" width="35.44140625" customWidth="1"/>
    <col min="3" max="3" width="18.5546875" customWidth="1"/>
    <col min="4" max="10" width="22.44140625" customWidth="1"/>
    <col min="11" max="14" width="18.5546875" customWidth="1"/>
  </cols>
  <sheetData>
    <row r="1" spans="2:14" ht="13.8" thickBot="1" x14ac:dyDescent="0.3"/>
    <row r="2" spans="2:14" ht="32.25" customHeight="1" x14ac:dyDescent="0.3">
      <c r="B2" s="467" t="s">
        <v>76</v>
      </c>
      <c r="C2" s="468"/>
      <c r="D2" s="468"/>
      <c r="E2" s="468"/>
      <c r="F2" s="468"/>
      <c r="G2" s="468"/>
      <c r="H2" s="468"/>
      <c r="I2" s="468"/>
      <c r="J2" s="468"/>
      <c r="K2" s="468"/>
      <c r="L2" s="468"/>
      <c r="M2" s="468"/>
      <c r="N2" s="469"/>
    </row>
    <row r="3" spans="2:14" ht="15.6" x14ac:dyDescent="0.3">
      <c r="B3" s="451" t="s">
        <v>63</v>
      </c>
      <c r="C3" s="452"/>
      <c r="D3" s="452"/>
      <c r="E3" s="452"/>
      <c r="F3" s="452"/>
      <c r="G3" s="452"/>
      <c r="H3" s="452"/>
      <c r="I3" s="452"/>
      <c r="J3" s="452"/>
      <c r="K3" s="452"/>
      <c r="L3" s="452"/>
      <c r="M3" s="452"/>
      <c r="N3" s="479"/>
    </row>
    <row r="4" spans="2:14" ht="16.2" thickBot="1" x14ac:dyDescent="0.35">
      <c r="B4" s="476" t="s">
        <v>116</v>
      </c>
      <c r="C4" s="477"/>
      <c r="D4" s="477"/>
      <c r="E4" s="477"/>
      <c r="F4" s="477"/>
      <c r="G4" s="477"/>
      <c r="H4" s="477"/>
      <c r="I4" s="477"/>
      <c r="J4" s="477"/>
      <c r="K4" s="477"/>
      <c r="L4" s="477"/>
      <c r="M4" s="477"/>
      <c r="N4" s="478"/>
    </row>
    <row r="5" spans="2:14" ht="16.2" thickBot="1" x14ac:dyDescent="0.35">
      <c r="B5" s="131"/>
      <c r="C5" s="91"/>
      <c r="D5" s="91"/>
      <c r="E5" s="91"/>
      <c r="F5" s="91"/>
      <c r="G5" s="128"/>
      <c r="H5" s="91"/>
      <c r="I5" s="128"/>
      <c r="J5" s="91"/>
      <c r="K5" s="128"/>
      <c r="L5" s="128"/>
      <c r="M5" s="128"/>
      <c r="N5" s="128"/>
    </row>
    <row r="6" spans="2:14" ht="16.2" thickBot="1" x14ac:dyDescent="0.35">
      <c r="B6" s="94"/>
      <c r="C6" s="486" t="s">
        <v>77</v>
      </c>
      <c r="D6" s="487"/>
      <c r="E6" s="487"/>
      <c r="F6" s="488"/>
      <c r="G6" s="135"/>
      <c r="H6" s="486" t="s">
        <v>78</v>
      </c>
      <c r="I6" s="487"/>
      <c r="J6" s="488"/>
      <c r="M6" s="128"/>
      <c r="N6" s="128"/>
    </row>
    <row r="7" spans="2:14" ht="90.75" customHeight="1" thickBot="1" x14ac:dyDescent="0.3">
      <c r="B7" s="120" t="s">
        <v>68</v>
      </c>
      <c r="C7" s="121" t="s">
        <v>79</v>
      </c>
      <c r="D7" s="121" t="s">
        <v>80</v>
      </c>
      <c r="E7" s="132" t="s">
        <v>81</v>
      </c>
      <c r="F7" s="121" t="s">
        <v>82</v>
      </c>
      <c r="G7" s="134"/>
      <c r="H7" s="121" t="s">
        <v>83</v>
      </c>
      <c r="I7" s="121" t="s">
        <v>84</v>
      </c>
      <c r="J7" s="121" t="s">
        <v>85</v>
      </c>
    </row>
    <row r="8" spans="2:14" x14ac:dyDescent="0.25">
      <c r="B8" s="81" t="s">
        <v>70</v>
      </c>
      <c r="C8" s="141">
        <f>'PG&amp;E (Table 1)'!D7</f>
        <v>2905875</v>
      </c>
      <c r="D8" s="141">
        <f>'PG&amp;E (Table 1)'!D20</f>
        <v>111098.46</v>
      </c>
      <c r="E8" s="140"/>
      <c r="F8" s="141">
        <f>'PG&amp;E (Table 1)'!D26</f>
        <v>2794776.54</v>
      </c>
      <c r="G8" s="97"/>
      <c r="H8" s="113">
        <v>616604.89</v>
      </c>
      <c r="I8" s="117"/>
      <c r="J8" s="114">
        <f>N58-H8</f>
        <v>3216522.9840765605</v>
      </c>
      <c r="K8" s="176"/>
    </row>
    <row r="9" spans="2:14" x14ac:dyDescent="0.25">
      <c r="B9" s="82" t="s">
        <v>71</v>
      </c>
      <c r="C9" s="80">
        <f>'SCE (Table 1)'!D7</f>
        <v>3078699.84</v>
      </c>
      <c r="D9" s="80">
        <f>'SCE (Table 1)'!D20</f>
        <v>196249.84</v>
      </c>
      <c r="E9" s="130"/>
      <c r="F9" s="80">
        <f>'SCE (Table 1)'!D26</f>
        <v>2882450</v>
      </c>
      <c r="G9" s="97"/>
      <c r="H9" s="113">
        <f>242392.02+172232.14+196249.84</f>
        <v>610874</v>
      </c>
      <c r="I9" s="101"/>
      <c r="J9" s="114">
        <f>N59-H9</f>
        <v>3467137.5663026525</v>
      </c>
    </row>
    <row r="10" spans="2:14" x14ac:dyDescent="0.25">
      <c r="B10" s="82" t="s">
        <v>72</v>
      </c>
      <c r="C10" s="80">
        <f>'SDG&amp;E (Table 1)'!D7</f>
        <v>573623.12</v>
      </c>
      <c r="D10" s="80">
        <f>'SDG&amp;E (Table 1)'!D20</f>
        <v>-44517.85</v>
      </c>
      <c r="E10" s="146">
        <v>0</v>
      </c>
      <c r="F10" s="80">
        <f>'SDG&amp;E (Table 1)'!D26</f>
        <v>618140.97</v>
      </c>
      <c r="G10" s="97"/>
      <c r="H10" s="113">
        <v>1240831</v>
      </c>
      <c r="I10" s="221">
        <v>762396</v>
      </c>
      <c r="J10" s="114">
        <f>N60-H10+I10</f>
        <v>211436.83271249791</v>
      </c>
    </row>
    <row r="11" spans="2:14" x14ac:dyDescent="0.25">
      <c r="B11" s="82" t="s">
        <v>73</v>
      </c>
      <c r="C11" s="80">
        <f>'PacifiCorp (Table 1)'!D7</f>
        <v>113512.5</v>
      </c>
      <c r="D11" s="80">
        <f>'PacifiCorp (Table 1)'!D20</f>
        <v>5790.57</v>
      </c>
      <c r="E11" s="130"/>
      <c r="F11" s="80">
        <f>'PacifiCorp (Table 1)'!D26</f>
        <v>107721.93</v>
      </c>
      <c r="G11" s="97"/>
      <c r="H11" s="113">
        <v>10467</v>
      </c>
      <c r="I11" s="101"/>
      <c r="J11" s="114">
        <f>N61-H11</f>
        <v>107721.98523718461</v>
      </c>
    </row>
    <row r="12" spans="2:14" x14ac:dyDescent="0.25">
      <c r="B12" s="82" t="s">
        <v>74</v>
      </c>
      <c r="C12" s="80">
        <f>'Liberty (Table 1)'!D7</f>
        <v>31161.98</v>
      </c>
      <c r="D12" s="80">
        <f>'Liberty (Table 1)'!D20</f>
        <v>1930.19</v>
      </c>
      <c r="E12" s="130"/>
      <c r="F12" s="80">
        <f>'Liberty (Table 1)'!D26</f>
        <v>29231.79</v>
      </c>
      <c r="G12" s="97"/>
      <c r="H12" s="113">
        <v>5220.8600000000006</v>
      </c>
      <c r="I12" s="101"/>
      <c r="J12" s="114">
        <f>N62-H12</f>
        <v>25941.123342208768</v>
      </c>
    </row>
    <row r="13" spans="2:14" x14ac:dyDescent="0.25">
      <c r="B13" s="83"/>
      <c r="C13" s="3"/>
      <c r="D13" s="3"/>
      <c r="E13" s="85"/>
      <c r="F13" s="3"/>
      <c r="G13" s="136"/>
      <c r="H13" s="83"/>
      <c r="I13" s="101"/>
      <c r="J13" s="115"/>
    </row>
    <row r="14" spans="2:14" ht="13.8" thickBot="1" x14ac:dyDescent="0.3">
      <c r="B14" s="84" t="s">
        <v>86</v>
      </c>
      <c r="C14" s="226">
        <f>SUM(C8:C12)</f>
        <v>6702872.4400000004</v>
      </c>
      <c r="D14" s="226">
        <f>SUM(D8:D12)</f>
        <v>270551.21000000002</v>
      </c>
      <c r="E14" s="227">
        <f>SUM(E8:E12)</f>
        <v>0</v>
      </c>
      <c r="F14" s="226">
        <f>SUM(F8:F13)</f>
        <v>6432321.2299999995</v>
      </c>
      <c r="G14" s="228"/>
      <c r="H14" s="229"/>
      <c r="I14" s="112"/>
      <c r="J14" s="116">
        <f>SUM(J8:J12)</f>
        <v>7028760.491671104</v>
      </c>
    </row>
    <row r="15" spans="2:14" x14ac:dyDescent="0.25">
      <c r="B15" s="129" t="s">
        <v>87</v>
      </c>
    </row>
    <row r="16" spans="2:14" x14ac:dyDescent="0.25">
      <c r="B16" s="129"/>
    </row>
    <row r="18" spans="2:14" ht="13.8" thickBot="1" x14ac:dyDescent="0.3"/>
    <row r="19" spans="2:14" ht="15.6" customHeight="1" x14ac:dyDescent="0.3">
      <c r="B19" s="467" t="s">
        <v>88</v>
      </c>
      <c r="C19" s="468"/>
      <c r="D19" s="468"/>
      <c r="E19" s="468"/>
      <c r="F19" s="468"/>
      <c r="G19" s="468"/>
      <c r="H19" s="468"/>
      <c r="I19" s="468"/>
      <c r="J19" s="468"/>
      <c r="K19" s="468"/>
      <c r="L19" s="468"/>
      <c r="M19" s="468"/>
      <c r="N19" s="469"/>
    </row>
    <row r="20" spans="2:14" ht="15.6" x14ac:dyDescent="0.3">
      <c r="B20" s="451" t="s">
        <v>63</v>
      </c>
      <c r="C20" s="452"/>
      <c r="D20" s="452"/>
      <c r="E20" s="452"/>
      <c r="F20" s="452"/>
      <c r="G20" s="452"/>
      <c r="H20" s="452"/>
      <c r="I20" s="452"/>
      <c r="J20" s="452"/>
      <c r="K20" s="452"/>
      <c r="L20" s="452"/>
      <c r="M20" s="452"/>
      <c r="N20" s="479"/>
    </row>
    <row r="21" spans="2:14" ht="16.2" thickBot="1" x14ac:dyDescent="0.35">
      <c r="B21" s="476" t="s">
        <v>116</v>
      </c>
      <c r="C21" s="477"/>
      <c r="D21" s="477"/>
      <c r="E21" s="477"/>
      <c r="F21" s="477"/>
      <c r="G21" s="477"/>
      <c r="H21" s="477"/>
      <c r="I21" s="477"/>
      <c r="J21" s="477"/>
      <c r="K21" s="477"/>
      <c r="L21" s="477"/>
      <c r="M21" s="477"/>
      <c r="N21" s="478"/>
    </row>
    <row r="22" spans="2:14" ht="16.2" thickBot="1" x14ac:dyDescent="0.35">
      <c r="B22" s="90"/>
      <c r="C22" s="91"/>
      <c r="D22" s="91"/>
      <c r="E22" s="91"/>
      <c r="F22" s="91"/>
      <c r="G22" s="91"/>
      <c r="H22" s="91"/>
      <c r="I22" s="91"/>
      <c r="J22" s="91"/>
      <c r="K22" s="91"/>
      <c r="L22" s="91"/>
      <c r="M22" s="128"/>
      <c r="N22" s="128"/>
    </row>
    <row r="23" spans="2:14" ht="27" thickBot="1" x14ac:dyDescent="0.3">
      <c r="B23" s="92" t="s">
        <v>89</v>
      </c>
      <c r="C23" s="93" t="s">
        <v>90</v>
      </c>
      <c r="D23" s="93" t="s">
        <v>91</v>
      </c>
      <c r="E23" s="93" t="s">
        <v>92</v>
      </c>
      <c r="F23" s="93" t="s">
        <v>93</v>
      </c>
      <c r="G23" s="95" t="s">
        <v>94</v>
      </c>
      <c r="H23" s="187" t="s">
        <v>95</v>
      </c>
      <c r="I23" s="126"/>
      <c r="J23" s="126"/>
      <c r="K23" s="126"/>
      <c r="L23" s="126"/>
    </row>
    <row r="24" spans="2:14" x14ac:dyDescent="0.25">
      <c r="B24" s="81" t="s">
        <v>70</v>
      </c>
      <c r="C24" s="172">
        <v>0.46550000000000002</v>
      </c>
      <c r="D24" s="172">
        <v>0.40379999999999999</v>
      </c>
      <c r="E24" s="179">
        <v>0.40144999999999997</v>
      </c>
      <c r="F24" s="179">
        <v>0.3847557481531213</v>
      </c>
      <c r="G24" s="180">
        <v>0.38745000000000002</v>
      </c>
      <c r="H24" s="188">
        <v>0.38732</v>
      </c>
      <c r="I24" s="109"/>
      <c r="J24" s="109"/>
      <c r="K24" s="109"/>
      <c r="L24" s="109"/>
    </row>
    <row r="25" spans="2:14" x14ac:dyDescent="0.25">
      <c r="B25" s="82" t="s">
        <v>71</v>
      </c>
      <c r="C25" s="172">
        <v>0.46350000000000002</v>
      </c>
      <c r="D25" s="172">
        <v>0.46650000000000003</v>
      </c>
      <c r="E25" s="179">
        <v>0.46667999999999998</v>
      </c>
      <c r="F25" s="179">
        <v>0.47874813260530485</v>
      </c>
      <c r="G25" s="180">
        <v>0.47621999999999998</v>
      </c>
      <c r="H25" s="188">
        <v>0.46775</v>
      </c>
      <c r="I25" s="104"/>
      <c r="J25" s="104"/>
      <c r="K25" s="104"/>
      <c r="L25" s="104"/>
    </row>
    <row r="26" spans="2:14" x14ac:dyDescent="0.25">
      <c r="B26" s="82" t="s">
        <v>72</v>
      </c>
      <c r="C26" s="172">
        <v>5.4399999999999997E-2</v>
      </c>
      <c r="D26" s="172">
        <v>0.11169999999999999</v>
      </c>
      <c r="E26" s="179">
        <v>0.11476</v>
      </c>
      <c r="F26" s="179">
        <v>0.11963866542499586</v>
      </c>
      <c r="G26" s="180">
        <v>0.11877</v>
      </c>
      <c r="H26" s="188">
        <v>0.12659000000000001</v>
      </c>
      <c r="I26" s="104"/>
      <c r="J26" s="104"/>
      <c r="K26" s="104"/>
      <c r="L26" s="104"/>
    </row>
    <row r="27" spans="2:14" x14ac:dyDescent="0.25">
      <c r="B27" s="82" t="s">
        <v>73</v>
      </c>
      <c r="C27" s="172">
        <v>1.35E-2</v>
      </c>
      <c r="D27" s="172">
        <v>1.3899999999999999E-2</v>
      </c>
      <c r="E27" s="179">
        <v>1.3089999999999999E-2</v>
      </c>
      <c r="F27" s="179">
        <v>1.3032970474369222E-2</v>
      </c>
      <c r="G27" s="180">
        <v>1.3429999999999999E-2</v>
      </c>
      <c r="H27" s="188">
        <v>1.3769999999999999E-2</v>
      </c>
      <c r="I27" s="104"/>
      <c r="J27" s="104"/>
      <c r="K27" s="104"/>
      <c r="L27" s="104"/>
    </row>
    <row r="28" spans="2:14" x14ac:dyDescent="0.25">
      <c r="B28" s="82" t="s">
        <v>74</v>
      </c>
      <c r="C28" s="172">
        <v>3.0999999999999999E-3</v>
      </c>
      <c r="D28" s="172">
        <v>4.1000000000000003E-3</v>
      </c>
      <c r="E28" s="179">
        <v>4.0200000000000001E-3</v>
      </c>
      <c r="F28" s="179">
        <v>3.824483342208767E-3</v>
      </c>
      <c r="G28" s="180">
        <v>4.13E-3</v>
      </c>
      <c r="H28" s="188">
        <v>4.5700000000000003E-3</v>
      </c>
      <c r="I28" s="104"/>
      <c r="J28" s="104"/>
      <c r="K28" s="104"/>
      <c r="L28" s="104"/>
    </row>
    <row r="29" spans="2:14" x14ac:dyDescent="0.25">
      <c r="B29" s="83"/>
      <c r="C29" s="170"/>
      <c r="D29" s="170"/>
      <c r="E29" s="170"/>
      <c r="F29" s="170"/>
      <c r="G29" s="171"/>
      <c r="H29" s="101"/>
      <c r="I29" s="101"/>
      <c r="J29" s="101"/>
      <c r="K29" s="101"/>
      <c r="L29" s="101"/>
    </row>
    <row r="30" spans="2:14" ht="13.8" thickBot="1" x14ac:dyDescent="0.3">
      <c r="B30" s="84" t="s">
        <v>86</v>
      </c>
      <c r="C30" s="230">
        <f>SUM(C24:C28)</f>
        <v>1</v>
      </c>
      <c r="D30" s="230">
        <f>SUM(D24:D28)</f>
        <v>1.0000000000000002</v>
      </c>
      <c r="E30" s="230">
        <f>SUM(E24:E28)</f>
        <v>1</v>
      </c>
      <c r="F30" s="230">
        <f>SUM(F24:F28)</f>
        <v>1</v>
      </c>
      <c r="G30" s="231">
        <f>SUM(G24:G28)</f>
        <v>1</v>
      </c>
      <c r="H30" s="125"/>
      <c r="I30" s="125"/>
      <c r="J30" s="125"/>
      <c r="K30" s="125"/>
      <c r="L30" s="125"/>
    </row>
    <row r="31" spans="2:14" x14ac:dyDescent="0.25">
      <c r="B31" s="139" t="s">
        <v>96</v>
      </c>
    </row>
    <row r="33" spans="2:14" ht="15" customHeight="1" thickBot="1" x14ac:dyDescent="0.3"/>
    <row r="34" spans="2:14" ht="15.6" customHeight="1" x14ac:dyDescent="0.3">
      <c r="B34" s="467" t="s">
        <v>97</v>
      </c>
      <c r="C34" s="468"/>
      <c r="D34" s="468"/>
      <c r="E34" s="468"/>
      <c r="F34" s="468"/>
      <c r="G34" s="468"/>
      <c r="H34" s="468"/>
      <c r="I34" s="468"/>
      <c r="J34" s="468"/>
      <c r="K34" s="468"/>
      <c r="L34" s="468"/>
      <c r="M34" s="468"/>
      <c r="N34" s="469"/>
    </row>
    <row r="35" spans="2:14" ht="16.2" thickBot="1" x14ac:dyDescent="0.35">
      <c r="B35" s="464" t="s">
        <v>98</v>
      </c>
      <c r="C35" s="465"/>
      <c r="D35" s="465"/>
      <c r="E35" s="465"/>
      <c r="F35" s="465"/>
      <c r="G35" s="465"/>
      <c r="H35" s="465"/>
      <c r="I35" s="465"/>
      <c r="J35" s="465"/>
      <c r="K35" s="465"/>
      <c r="L35" s="465"/>
      <c r="M35" s="465"/>
      <c r="N35" s="466"/>
    </row>
    <row r="36" spans="2:14" ht="16.2" thickBot="1" x14ac:dyDescent="0.35">
      <c r="B36" s="133"/>
      <c r="C36" s="96"/>
      <c r="D36" s="96"/>
      <c r="E36" s="89"/>
      <c r="F36" s="89"/>
      <c r="G36" s="89"/>
      <c r="H36" s="89"/>
      <c r="I36" s="89"/>
      <c r="J36" s="89"/>
      <c r="K36" s="89"/>
      <c r="L36" s="89"/>
      <c r="M36" s="89"/>
      <c r="N36" s="89"/>
    </row>
    <row r="37" spans="2:14" ht="45" customHeight="1" thickBot="1" x14ac:dyDescent="0.3">
      <c r="B37" s="92" t="s">
        <v>99</v>
      </c>
      <c r="C37" s="482" t="s">
        <v>100</v>
      </c>
      <c r="D37" s="483"/>
    </row>
    <row r="38" spans="2:14" x14ac:dyDescent="0.25">
      <c r="B38" s="86" t="s">
        <v>101</v>
      </c>
      <c r="C38" s="484">
        <f>2000000*0.5</f>
        <v>1000000</v>
      </c>
      <c r="D38" s="485"/>
      <c r="F38" s="183"/>
    </row>
    <row r="39" spans="2:14" x14ac:dyDescent="0.25">
      <c r="B39" s="82">
        <v>2017</v>
      </c>
      <c r="C39" s="480">
        <v>2000000</v>
      </c>
      <c r="D39" s="481"/>
      <c r="E39" s="178"/>
      <c r="F39" s="182"/>
    </row>
    <row r="40" spans="2:14" x14ac:dyDescent="0.25">
      <c r="B40" s="82">
        <v>2018</v>
      </c>
      <c r="C40" s="480">
        <v>2000000</v>
      </c>
      <c r="D40" s="481"/>
    </row>
    <row r="41" spans="2:14" x14ac:dyDescent="0.25">
      <c r="B41" s="82">
        <v>2019</v>
      </c>
      <c r="C41" s="480">
        <v>500000</v>
      </c>
      <c r="D41" s="481"/>
    </row>
    <row r="42" spans="2:14" x14ac:dyDescent="0.25">
      <c r="B42" s="82">
        <v>2020</v>
      </c>
      <c r="C42" s="480">
        <v>500000</v>
      </c>
      <c r="D42" s="481"/>
    </row>
    <row r="43" spans="2:14" x14ac:dyDescent="0.25">
      <c r="B43" s="82">
        <v>2021</v>
      </c>
      <c r="C43" s="480">
        <v>500000</v>
      </c>
      <c r="D43" s="481"/>
    </row>
    <row r="44" spans="2:14" x14ac:dyDescent="0.25">
      <c r="B44" s="82">
        <v>2022</v>
      </c>
      <c r="C44" s="480">
        <v>500000</v>
      </c>
      <c r="D44" s="481"/>
    </row>
    <row r="45" spans="2:14" x14ac:dyDescent="0.25">
      <c r="B45" s="82">
        <v>2023</v>
      </c>
      <c r="C45" s="480">
        <v>500000</v>
      </c>
      <c r="D45" s="481"/>
    </row>
    <row r="46" spans="2:14" x14ac:dyDescent="0.25">
      <c r="B46" s="82">
        <v>2024</v>
      </c>
      <c r="C46" s="480">
        <v>500000</v>
      </c>
      <c r="D46" s="481"/>
    </row>
    <row r="47" spans="2:14" x14ac:dyDescent="0.25">
      <c r="B47" s="82">
        <v>2025</v>
      </c>
      <c r="C47" s="480">
        <v>500000</v>
      </c>
      <c r="D47" s="481"/>
    </row>
    <row r="48" spans="2:14" ht="13.8" thickBot="1" x14ac:dyDescent="0.3">
      <c r="B48" s="87" t="s">
        <v>102</v>
      </c>
      <c r="C48" s="472">
        <f t="shared" ref="C48" si="0">500000*0.5</f>
        <v>250000</v>
      </c>
      <c r="D48" s="473"/>
    </row>
    <row r="49" spans="2:14" x14ac:dyDescent="0.25">
      <c r="B49" s="83"/>
      <c r="C49" s="474"/>
      <c r="D49" s="475"/>
    </row>
    <row r="50" spans="2:14" ht="13.8" thickBot="1" x14ac:dyDescent="0.3">
      <c r="B50" s="88" t="s">
        <v>103</v>
      </c>
      <c r="C50" s="470">
        <f>SUM(C38:C48)</f>
        <v>8750000</v>
      </c>
      <c r="D50" s="471"/>
    </row>
    <row r="51" spans="2:14" x14ac:dyDescent="0.25">
      <c r="B51" s="98"/>
      <c r="C51" s="99"/>
      <c r="D51" s="99"/>
    </row>
    <row r="52" spans="2:14" ht="13.8" thickBot="1" x14ac:dyDescent="0.3"/>
    <row r="53" spans="2:14" ht="17.55" customHeight="1" x14ac:dyDescent="0.3">
      <c r="B53" s="467" t="s">
        <v>104</v>
      </c>
      <c r="C53" s="468"/>
      <c r="D53" s="468"/>
      <c r="E53" s="468"/>
      <c r="F53" s="468"/>
      <c r="G53" s="468"/>
      <c r="H53" s="468"/>
      <c r="I53" s="468"/>
      <c r="J53" s="468"/>
      <c r="K53" s="468"/>
      <c r="L53" s="468"/>
      <c r="M53" s="468"/>
      <c r="N53" s="469"/>
    </row>
    <row r="54" spans="2:14" ht="16.2" thickBot="1" x14ac:dyDescent="0.35">
      <c r="B54" s="464" t="s">
        <v>105</v>
      </c>
      <c r="C54" s="465"/>
      <c r="D54" s="465"/>
      <c r="E54" s="465"/>
      <c r="F54" s="465"/>
      <c r="G54" s="465"/>
      <c r="H54" s="465"/>
      <c r="I54" s="465"/>
      <c r="J54" s="465"/>
      <c r="K54" s="465"/>
      <c r="L54" s="465"/>
      <c r="M54" s="465"/>
      <c r="N54" s="466"/>
    </row>
    <row r="55" spans="2:14" ht="13.8" thickBot="1" x14ac:dyDescent="0.3"/>
    <row r="56" spans="2:14" s="100" customFormat="1" x14ac:dyDescent="0.25">
      <c r="B56" s="110" t="s">
        <v>106</v>
      </c>
      <c r="C56" s="111" t="s">
        <v>101</v>
      </c>
      <c r="D56" s="111">
        <v>2017</v>
      </c>
      <c r="E56" s="111">
        <v>2018</v>
      </c>
      <c r="F56" s="111">
        <v>2019</v>
      </c>
      <c r="G56" s="111">
        <v>2020</v>
      </c>
      <c r="H56" s="111">
        <v>2021</v>
      </c>
      <c r="I56" s="111">
        <v>2022</v>
      </c>
      <c r="J56" s="111">
        <v>2023</v>
      </c>
      <c r="K56" s="111">
        <v>2024</v>
      </c>
      <c r="L56" s="111">
        <v>2025</v>
      </c>
      <c r="M56" s="111" t="s">
        <v>102</v>
      </c>
      <c r="N56" s="118" t="s">
        <v>107</v>
      </c>
    </row>
    <row r="57" spans="2:14" ht="13.8" thickBot="1" x14ac:dyDescent="0.3">
      <c r="B57" s="122" t="s">
        <v>108</v>
      </c>
      <c r="C57" s="112" t="str">
        <f>C23</f>
        <v>Original Agreement</v>
      </c>
      <c r="D57" s="112" t="str">
        <f>C23</f>
        <v>Original Agreement</v>
      </c>
      <c r="E57" s="112" t="str">
        <f>C23</f>
        <v>Original Agreement</v>
      </c>
      <c r="F57" s="112" t="str">
        <f>C23</f>
        <v>Original Agreement</v>
      </c>
      <c r="G57" s="112" t="str">
        <f>D23</f>
        <v>Amendment #1</v>
      </c>
      <c r="H57" s="112" t="str">
        <f>E23</f>
        <v>Amendment #2</v>
      </c>
      <c r="I57" s="112" t="str">
        <f>F23</f>
        <v>Amendment #3</v>
      </c>
      <c r="J57" s="112" t="str">
        <f>G23</f>
        <v>Amendment #4</v>
      </c>
      <c r="K57" s="185" t="str">
        <f t="shared" ref="K57" si="1">H23</f>
        <v>Amendment #5</v>
      </c>
      <c r="L57" s="184" t="s">
        <v>95</v>
      </c>
      <c r="M57" s="184" t="s">
        <v>95</v>
      </c>
      <c r="N57" s="119"/>
    </row>
    <row r="58" spans="2:14" x14ac:dyDescent="0.25">
      <c r="B58" s="107" t="s">
        <v>70</v>
      </c>
      <c r="C58" s="108">
        <f>C24*$C$38</f>
        <v>465500</v>
      </c>
      <c r="D58" s="108">
        <f>C$24*$C$39</f>
        <v>931000</v>
      </c>
      <c r="E58" s="108">
        <f>C$24*$C$40</f>
        <v>931000</v>
      </c>
      <c r="F58" s="108">
        <f>C$24*$C$41</f>
        <v>232750</v>
      </c>
      <c r="G58" s="108">
        <f>D24*$C$42</f>
        <v>201900</v>
      </c>
      <c r="H58" s="108">
        <f>E24*$C$43</f>
        <v>200725</v>
      </c>
      <c r="I58" s="108">
        <f>$C$44*F24</f>
        <v>192377.87407656066</v>
      </c>
      <c r="J58" s="108">
        <f>G24*$C$45</f>
        <v>193725</v>
      </c>
      <c r="K58" s="186">
        <f>+H24*$C$46</f>
        <v>193660</v>
      </c>
      <c r="L58" s="186">
        <f>SUM(H24*$C$47)</f>
        <v>193660</v>
      </c>
      <c r="M58" s="312">
        <v>96830</v>
      </c>
      <c r="N58" s="108">
        <f>SUM(C58:M58)</f>
        <v>3833127.8740765606</v>
      </c>
    </row>
    <row r="59" spans="2:14" x14ac:dyDescent="0.25">
      <c r="B59" s="102" t="s">
        <v>71</v>
      </c>
      <c r="C59" s="103">
        <f>C25*$C$38</f>
        <v>463500</v>
      </c>
      <c r="D59" s="108">
        <f>C$25*$C$39</f>
        <v>927000</v>
      </c>
      <c r="E59" s="108">
        <f>C$25*$C$40</f>
        <v>927000</v>
      </c>
      <c r="F59" s="108">
        <f>C$25*$C$41</f>
        <v>231750</v>
      </c>
      <c r="G59" s="108">
        <f>D25*$C$42</f>
        <v>233250</v>
      </c>
      <c r="H59" s="108">
        <f>E25*$C$43</f>
        <v>233340</v>
      </c>
      <c r="I59" s="108">
        <f>$C$44*F25</f>
        <v>239374.06630265244</v>
      </c>
      <c r="J59" s="108">
        <f>G25*$C$45</f>
        <v>238110</v>
      </c>
      <c r="K59" s="186">
        <f t="shared" ref="K59:K62" si="2">+H25*$C$46</f>
        <v>233875</v>
      </c>
      <c r="L59" s="186">
        <f>SUM(H25*$C$47)</f>
        <v>233875</v>
      </c>
      <c r="M59" s="313">
        <v>116937.5</v>
      </c>
      <c r="N59" s="103">
        <f t="shared" ref="N59:N62" si="3">SUM(C59:M59)</f>
        <v>4078011.5663026525</v>
      </c>
    </row>
    <row r="60" spans="2:14" x14ac:dyDescent="0.25">
      <c r="B60" s="102" t="s">
        <v>72</v>
      </c>
      <c r="C60" s="103">
        <f>C26*$C$38</f>
        <v>54400</v>
      </c>
      <c r="D60" s="108">
        <f>C$26*$C$39</f>
        <v>108800</v>
      </c>
      <c r="E60" s="108">
        <f>C$26*$C$40</f>
        <v>108800</v>
      </c>
      <c r="F60" s="108">
        <f>C$26*$C$41</f>
        <v>27200</v>
      </c>
      <c r="G60" s="108">
        <f>D26*$C$42</f>
        <v>55850</v>
      </c>
      <c r="H60" s="108">
        <f>E26*$C$43</f>
        <v>57380</v>
      </c>
      <c r="I60" s="108">
        <f>$C$44*F26</f>
        <v>59819.332712497933</v>
      </c>
      <c r="J60" s="108">
        <f>G26*$C$45</f>
        <v>59385</v>
      </c>
      <c r="K60" s="186">
        <f t="shared" si="2"/>
        <v>63295.000000000007</v>
      </c>
      <c r="L60" s="186">
        <f>SUM(H26*$C$47)</f>
        <v>63295.000000000007</v>
      </c>
      <c r="M60" s="313">
        <v>31647.500000000004</v>
      </c>
      <c r="N60" s="103">
        <f t="shared" si="3"/>
        <v>689871.83271249791</v>
      </c>
    </row>
    <row r="61" spans="2:14" x14ac:dyDescent="0.25">
      <c r="B61" s="102" t="s">
        <v>73</v>
      </c>
      <c r="C61" s="103">
        <f>C27*$C$38</f>
        <v>13500</v>
      </c>
      <c r="D61" s="108">
        <f>C$27*$C$39</f>
        <v>27000</v>
      </c>
      <c r="E61" s="108">
        <f>C$27*$C$40</f>
        <v>27000</v>
      </c>
      <c r="F61" s="108">
        <f>C$27*$C$41</f>
        <v>6750</v>
      </c>
      <c r="G61" s="108">
        <f>D27*$C$42</f>
        <v>6950</v>
      </c>
      <c r="H61" s="108">
        <f>E27*$C$43</f>
        <v>6545</v>
      </c>
      <c r="I61" s="108">
        <f>$C$44*F27</f>
        <v>6516.4852371846109</v>
      </c>
      <c r="J61" s="108">
        <f>G27*$C$45</f>
        <v>6715</v>
      </c>
      <c r="K61" s="186">
        <f>+H27*$C$46</f>
        <v>6885</v>
      </c>
      <c r="L61" s="186">
        <f>+H27*$C$46</f>
        <v>6885</v>
      </c>
      <c r="M61" s="313">
        <v>3442.5</v>
      </c>
      <c r="N61" s="103">
        <f t="shared" si="3"/>
        <v>118188.98523718461</v>
      </c>
    </row>
    <row r="62" spans="2:14" x14ac:dyDescent="0.25">
      <c r="B62" s="102" t="s">
        <v>74</v>
      </c>
      <c r="C62" s="103">
        <f>C28*$C$38</f>
        <v>3100</v>
      </c>
      <c r="D62" s="108">
        <f>C$28*$C$39</f>
        <v>6200</v>
      </c>
      <c r="E62" s="108">
        <f>C$28*$C$40</f>
        <v>6200</v>
      </c>
      <c r="F62" s="108">
        <f>F28*$C$41</f>
        <v>1912.2416711043836</v>
      </c>
      <c r="G62" s="108">
        <f>D28*$C$42</f>
        <v>2050</v>
      </c>
      <c r="H62" s="108">
        <f>E28*$C$43</f>
        <v>2010</v>
      </c>
      <c r="I62" s="108">
        <f>$C$44*F28</f>
        <v>1912.2416711043836</v>
      </c>
      <c r="J62" s="108">
        <f>G28*$C$45</f>
        <v>2065</v>
      </c>
      <c r="K62" s="186">
        <f t="shared" si="2"/>
        <v>2285</v>
      </c>
      <c r="L62" s="186">
        <f>+H28*$C$46</f>
        <v>2285</v>
      </c>
      <c r="M62" s="313">
        <f>C48*H28</f>
        <v>1142.5</v>
      </c>
      <c r="N62" s="103">
        <f t="shared" si="3"/>
        <v>31161.983342208769</v>
      </c>
    </row>
    <row r="63" spans="2:14" x14ac:dyDescent="0.25">
      <c r="B63" s="105"/>
      <c r="C63" s="127"/>
      <c r="D63" s="127"/>
      <c r="E63" s="127"/>
      <c r="F63" s="127"/>
      <c r="G63" s="127"/>
      <c r="H63" s="127"/>
      <c r="I63" s="127"/>
      <c r="J63" s="127"/>
      <c r="K63" s="105"/>
      <c r="L63" s="105"/>
      <c r="M63" s="105"/>
      <c r="N63" s="101"/>
    </row>
    <row r="64" spans="2:14" x14ac:dyDescent="0.25">
      <c r="B64" s="106" t="s">
        <v>86</v>
      </c>
      <c r="C64" s="103">
        <f t="shared" ref="C64:M64" si="4">SUM(C58:C62)</f>
        <v>1000000</v>
      </c>
      <c r="D64" s="103">
        <f t="shared" si="4"/>
        <v>2000000</v>
      </c>
      <c r="E64" s="103">
        <f t="shared" si="4"/>
        <v>2000000</v>
      </c>
      <c r="F64" s="103">
        <f t="shared" si="4"/>
        <v>500362.24167110439</v>
      </c>
      <c r="G64" s="103">
        <f t="shared" si="4"/>
        <v>500000</v>
      </c>
      <c r="H64" s="103">
        <f t="shared" si="4"/>
        <v>500000</v>
      </c>
      <c r="I64" s="103">
        <f t="shared" si="4"/>
        <v>500000</v>
      </c>
      <c r="J64" s="103">
        <f t="shared" si="4"/>
        <v>500000</v>
      </c>
      <c r="K64" s="103">
        <f t="shared" si="4"/>
        <v>500000</v>
      </c>
      <c r="L64" s="103">
        <f t="shared" si="4"/>
        <v>500000</v>
      </c>
      <c r="M64" s="103">
        <f t="shared" si="4"/>
        <v>250000</v>
      </c>
      <c r="N64" s="103">
        <f>SUM(C64:M64)</f>
        <v>8750362.241671104</v>
      </c>
    </row>
    <row r="65" spans="2:5" x14ac:dyDescent="0.25">
      <c r="B65" s="137" t="s">
        <v>109</v>
      </c>
      <c r="C65" s="138"/>
      <c r="D65" s="138"/>
      <c r="E65" s="138"/>
    </row>
    <row r="67" spans="2:5" x14ac:dyDescent="0.25">
      <c r="B67" s="79" t="s">
        <v>110</v>
      </c>
    </row>
    <row r="69" spans="2:5" s="155" customFormat="1" x14ac:dyDescent="0.25"/>
  </sheetData>
  <mergeCells count="26">
    <mergeCell ref="B4:N4"/>
    <mergeCell ref="B3:N3"/>
    <mergeCell ref="B2:N2"/>
    <mergeCell ref="B19:N19"/>
    <mergeCell ref="C6:F6"/>
    <mergeCell ref="H6:J6"/>
    <mergeCell ref="B21:N21"/>
    <mergeCell ref="B20:N20"/>
    <mergeCell ref="C45:D45"/>
    <mergeCell ref="C46:D46"/>
    <mergeCell ref="C47:D47"/>
    <mergeCell ref="C41:D41"/>
    <mergeCell ref="C42:D42"/>
    <mergeCell ref="C43:D43"/>
    <mergeCell ref="C44:D44"/>
    <mergeCell ref="C37:D37"/>
    <mergeCell ref="C38:D38"/>
    <mergeCell ref="C39:D39"/>
    <mergeCell ref="C40:D40"/>
    <mergeCell ref="B54:N54"/>
    <mergeCell ref="B53:N53"/>
    <mergeCell ref="C50:D50"/>
    <mergeCell ref="B35:N35"/>
    <mergeCell ref="B34:N34"/>
    <mergeCell ref="C48:D48"/>
    <mergeCell ref="C49:D49"/>
  </mergeCells>
  <phoneticPr fontId="42" type="noConversion"/>
  <dataValidations disablePrompts="1" count="5">
    <dataValidation type="whole" allowBlank="1" showInputMessage="1" showErrorMessage="1" errorTitle="Do not delete" error="Do not delete" sqref="C38:D50" xr:uid="{D045D357-4BCD-412E-8B22-3253086FEAAE}">
      <formula1>250000</formula1>
      <formula2>2000000</formula2>
    </dataValidation>
    <dataValidation type="whole" operator="equal" allowBlank="1" showInputMessage="1" showErrorMessage="1" errorTitle="Values Dont Match" error="Value should be equal to approved amount in Table 6" sqref="C64" xr:uid="{C66EAFF2-FBE1-4C09-8E03-83D0B6C514AE}">
      <formula1>C38</formula1>
    </dataValidation>
    <dataValidation type="whole" operator="equal" allowBlank="1" showInputMessage="1" showErrorMessage="1" errorTitle="Error" error="Value should match Table 6" sqref="K64" xr:uid="{145F4419-348F-4DE8-BFEA-B624BA66C993}">
      <formula1>C46</formula1>
    </dataValidation>
    <dataValidation type="whole" operator="equal" allowBlank="1" showInputMessage="1" showErrorMessage="1" errorTitle="Error" error="Value should Match Table 6" sqref="L64" xr:uid="{980F14C3-3247-4146-B772-5420B0BC1BF0}">
      <formula1>C47</formula1>
    </dataValidation>
    <dataValidation type="whole" operator="equal" allowBlank="1" showInputMessage="1" errorTitle="Error" error="Value should match Table 6" sqref="M64" xr:uid="{9AE80D37-18D8-4911-BD4A-4239547171D8}">
      <formula1>C48</formula1>
    </dataValidation>
  </dataValidations>
  <printOptions headings="1"/>
  <pageMargins left="0.27" right="0.26" top="1" bottom="1" header="0.5" footer="0.5"/>
  <pageSetup orientation="landscape" r:id="rId1"/>
  <headerFooter alignWithMargins="0">
    <oddHeader>&amp;CCumulative Totals (Table 3) - SOMAH Program IOU Semi-Annual Administrative Expense Report</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4FDD84DAF383448F8A6347BE75427A" ma:contentTypeVersion="20" ma:contentTypeDescription="Create a new document." ma:contentTypeScope="" ma:versionID="ae8b69b791158a6a0e4379b0d86afb4f">
  <xsd:schema xmlns:xsd="http://www.w3.org/2001/XMLSchema" xmlns:xs="http://www.w3.org/2001/XMLSchema" xmlns:p="http://schemas.microsoft.com/office/2006/metadata/properties" xmlns:ns1="http://schemas.microsoft.com/sharepoint/v3" xmlns:ns2="d2dc8662-3b5a-4c88-84b4-345cf2c39256" xmlns:ns3="c158a347-3fcf-4048-bb73-b8213421f0f8" targetNamespace="http://schemas.microsoft.com/office/2006/metadata/properties" ma:root="true" ma:fieldsID="624fdb9a8291fe4bf998b3dd9c62e069" ns1:_="" ns2:_="" ns3:_="">
    <xsd:import namespace="http://schemas.microsoft.com/sharepoint/v3"/>
    <xsd:import namespace="d2dc8662-3b5a-4c88-84b4-345cf2c39256"/>
    <xsd:import namespace="c158a347-3fcf-4048-bb73-b8213421f0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element ref="ns2:Numbe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dc8662-3b5a-4c88-84b4-345cf2c392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umber" ma:index="23" nillable="true" ma:displayName="Number"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158a347-3fcf-4048-bb73-b8213421f0f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a261ccd-c23d-4522-9044-bdd153d88045}" ma:internalName="TaxCatchAll" ma:showField="CatchAllData" ma:web="c158a347-3fcf-4048-bb73-b8213421f0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dc8662-3b5a-4c88-84b4-345cf2c39256">
      <Terms xmlns="http://schemas.microsoft.com/office/infopath/2007/PartnerControls"/>
    </lcf76f155ced4ddcb4097134ff3c332f>
    <TaxCatchAll xmlns="c158a347-3fcf-4048-bb73-b8213421f0f8" xsi:nil="true"/>
    <_ip_UnifiedCompliancePolicyUIAction xmlns="http://schemas.microsoft.com/sharepoint/v3" xsi:nil="true"/>
    <Number xmlns="d2dc8662-3b5a-4c88-84b4-345cf2c39256"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533818-389B-4F1E-9D4D-3A2D05872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dc8662-3b5a-4c88-84b4-345cf2c39256"/>
    <ds:schemaRef ds:uri="c158a347-3fcf-4048-bb73-b8213421f0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B5F181-17F2-4898-8CF3-F310C40E8EAF}">
  <ds:schemaRefs>
    <ds:schemaRef ds:uri="http://purl.org/dc/dcmitype/"/>
    <ds:schemaRef ds:uri="http://purl.org/dc/elements/1.1/"/>
    <ds:schemaRef ds:uri="c158a347-3fcf-4048-bb73-b8213421f0f8"/>
    <ds:schemaRef ds:uri="d2dc8662-3b5a-4c88-84b4-345cf2c39256"/>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DBB8FBD1-45F6-4B89-A1F1-E62F7C634F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Per IOU (Table 1)</vt:lpstr>
      <vt:lpstr>PG&amp;E (Table 1)</vt:lpstr>
      <vt:lpstr>SCE (Table 1)</vt:lpstr>
      <vt:lpstr>SDG&amp;E (Table 1)</vt:lpstr>
      <vt:lpstr>PacifiCorp (Table 1)</vt:lpstr>
      <vt:lpstr>Liberty (Table 1)</vt:lpstr>
      <vt:lpstr>All IOUs (Table 2)</vt:lpstr>
      <vt:lpstr>Cumulative Costs (Table 3)</vt:lpstr>
      <vt:lpstr>EM&amp;V (Table 4 to 7)</vt:lpstr>
      <vt:lpstr>'All IOUs (Table 2)'!Print_Area</vt:lpstr>
      <vt:lpstr>'Cumulative Costs (Table 3)'!Print_Area</vt:lpstr>
      <vt:lpstr>'EM&amp;V (Table 4 to 7)'!Print_Area</vt:lpstr>
      <vt:lpstr>'Per IOU (Table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R1407002 - IOU_2024_Jul_SOMAH Semi Annual Expense Report</dc:subject>
  <dc:creator>Francisco, Tory</dc:creator>
  <cp:keywords/>
  <dc:description/>
  <cp:lastModifiedBy>Derek Olijar</cp:lastModifiedBy>
  <cp:revision/>
  <dcterms:created xsi:type="dcterms:W3CDTF">2019-04-22T17:20:11Z</dcterms:created>
  <dcterms:modified xsi:type="dcterms:W3CDTF">2026-07-17T23:47:26Z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0x010100B54FDD84DAF383448F8A6347BE75427A</vt:lpwstr>
  </property>
  <property fmtid="{D5CDD505-2E9C-101B-9397-08002B2CF9AE}" pid="3" name="pgeRecordCategory">
    <vt:lpwstr/>
  </property>
  <property fmtid="{D5CDD505-2E9C-101B-9397-08002B2CF9AE}" pid="4" name="MSIP_Label_6b0d6fe9-5d6a-4bc0-a54c-bcad7a1ba9de_Enabled">
    <vt:lpwstr>true</vt:lpwstr>
  </property>
  <property fmtid="{D5CDD505-2E9C-101B-9397-08002B2CF9AE}" pid="5" name="MSIP_Label_6b0d6fe9-5d6a-4bc0-a54c-bcad7a1ba9de_SetDate">
    <vt:lpwstr>2023-11-03T00:36:58Z</vt:lpwstr>
  </property>
  <property fmtid="{D5CDD505-2E9C-101B-9397-08002B2CF9AE}" pid="6" name="MSIP_Label_6b0d6fe9-5d6a-4bc0-a54c-bcad7a1ba9de_Method">
    <vt:lpwstr>Privileged</vt:lpwstr>
  </property>
  <property fmtid="{D5CDD505-2E9C-101B-9397-08002B2CF9AE}" pid="7" name="MSIP_Label_6b0d6fe9-5d6a-4bc0-a54c-bcad7a1ba9de_Name">
    <vt:lpwstr>Internal (No Markings)</vt:lpwstr>
  </property>
  <property fmtid="{D5CDD505-2E9C-101B-9397-08002B2CF9AE}" pid="8" name="MSIP_Label_6b0d6fe9-5d6a-4bc0-a54c-bcad7a1ba9de_SiteId">
    <vt:lpwstr>44ae661a-ece6-41aa-bc96-7c2c85a08941</vt:lpwstr>
  </property>
  <property fmtid="{D5CDD505-2E9C-101B-9397-08002B2CF9AE}" pid="9" name="MSIP_Label_6b0d6fe9-5d6a-4bc0-a54c-bcad7a1ba9de_ActionId">
    <vt:lpwstr>d0407163-9554-4e46-b9de-207a0829b971</vt:lpwstr>
  </property>
  <property fmtid="{D5CDD505-2E9C-101B-9397-08002B2CF9AE}" pid="10" name="MSIP_Label_6b0d6fe9-5d6a-4bc0-a54c-bcad7a1ba9de_ContentBits">
    <vt:lpwstr>0</vt:lpwstr>
  </property>
  <property fmtid="{D5CDD505-2E9C-101B-9397-08002B2CF9AE}" pid="11" name="MediaServiceImageTags">
    <vt:lpwstr/>
  </property>
  <property fmtid="{D5CDD505-2E9C-101B-9397-08002B2CF9AE}" pid="12" name="MSIP_Label_bc3dd1c7-2c40-4a31-84b2-bec599b321a0_Enabled">
    <vt:lpwstr>true</vt:lpwstr>
  </property>
  <property fmtid="{D5CDD505-2E9C-101B-9397-08002B2CF9AE}" pid="13" name="MSIP_Label_bc3dd1c7-2c40-4a31-84b2-bec599b321a0_SetDate">
    <vt:lpwstr>2024-06-11T18:43:59Z</vt:lpwstr>
  </property>
  <property fmtid="{D5CDD505-2E9C-101B-9397-08002B2CF9AE}" pid="14" name="MSIP_Label_bc3dd1c7-2c40-4a31-84b2-bec599b321a0_Method">
    <vt:lpwstr>Standard</vt:lpwstr>
  </property>
  <property fmtid="{D5CDD505-2E9C-101B-9397-08002B2CF9AE}" pid="15" name="MSIP_Label_bc3dd1c7-2c40-4a31-84b2-bec599b321a0_Name">
    <vt:lpwstr>bc3dd1c7-2c40-4a31-84b2-bec599b321a0</vt:lpwstr>
  </property>
  <property fmtid="{D5CDD505-2E9C-101B-9397-08002B2CF9AE}" pid="16" name="MSIP_Label_bc3dd1c7-2c40-4a31-84b2-bec599b321a0_SiteId">
    <vt:lpwstr>5b2a8fee-4c95-4bdc-8aae-196f8aacb1b6</vt:lpwstr>
  </property>
  <property fmtid="{D5CDD505-2E9C-101B-9397-08002B2CF9AE}" pid="17" name="MSIP_Label_bc3dd1c7-2c40-4a31-84b2-bec599b321a0_ActionId">
    <vt:lpwstr>87d390a4-3b4f-40f8-8098-a595485746b7</vt:lpwstr>
  </property>
  <property fmtid="{D5CDD505-2E9C-101B-9397-08002B2CF9AE}" pid="18" name="MSIP_Label_bc3dd1c7-2c40-4a31-84b2-bec599b321a0_ContentBits">
    <vt:lpwstr>0</vt:lpwstr>
  </property>
  <property fmtid="{D5CDD505-2E9C-101B-9397-08002B2CF9AE}" pid="19" name="_dlc_DocIdItemGuid">
    <vt:lpwstr>dbdda840-2753-4d90-9713-6534ae103e67</vt:lpwstr>
  </property>
</Properties>
</file>