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195" windowWidth="14955" windowHeight="8280" tabRatio="820" firstSheet="2" activeTab="4"/>
  </bookViews>
  <sheets>
    <sheet name="Definitions and Sources" sheetId="7" r:id="rId1"/>
    <sheet name="SCE Program Totals w.DLF" sheetId="5" r:id="rId2"/>
    <sheet name="SDG&amp;E Program Totals w.DLF" sheetId="6" r:id="rId3"/>
    <sheet name="PG&amp;E program totals w.DLF" sheetId="4" r:id="rId4"/>
    <sheet name="SCE Progam Totals" sheetId="1" r:id="rId5"/>
    <sheet name="SDG&amp;E Program Totals" sheetId="2" r:id="rId6"/>
    <sheet name="PG&amp;E Program Totals" sheetId="3" r:id="rId7"/>
  </sheets>
  <calcPr calcId="145621"/>
</workbook>
</file>

<file path=xl/calcChain.xml><?xml version="1.0" encoding="utf-8"?>
<calcChain xmlns="http://schemas.openxmlformats.org/spreadsheetml/2006/main">
  <c r="H53" i="3" l="1"/>
  <c r="I53" i="3"/>
  <c r="J53" i="3"/>
  <c r="K53" i="3"/>
  <c r="L53" i="3"/>
  <c r="M53" i="3"/>
  <c r="D90" i="4" l="1"/>
  <c r="E90" i="4"/>
  <c r="F90" i="4"/>
  <c r="G90" i="4"/>
  <c r="H90" i="4"/>
  <c r="I90" i="4"/>
  <c r="J90" i="4"/>
  <c r="K90" i="4"/>
  <c r="L90" i="4"/>
  <c r="M90" i="4"/>
  <c r="N90" i="4"/>
  <c r="O90" i="4"/>
  <c r="D91" i="4"/>
  <c r="E91" i="4"/>
  <c r="F91" i="4"/>
  <c r="G91" i="4"/>
  <c r="H91" i="4"/>
  <c r="I91" i="4"/>
  <c r="J91" i="4"/>
  <c r="K91" i="4"/>
  <c r="L91" i="4"/>
  <c r="M91" i="4"/>
  <c r="N91" i="4"/>
  <c r="O91" i="4"/>
  <c r="D92" i="4"/>
  <c r="E92" i="4"/>
  <c r="F92" i="4"/>
  <c r="G92" i="4"/>
  <c r="H92" i="4"/>
  <c r="I92" i="4"/>
  <c r="J92" i="4"/>
  <c r="K92" i="4"/>
  <c r="L92" i="4"/>
  <c r="M92" i="4"/>
  <c r="N92" i="4"/>
  <c r="O92" i="4"/>
  <c r="D93" i="4"/>
  <c r="E93" i="4"/>
  <c r="F93" i="4"/>
  <c r="G93" i="4"/>
  <c r="H93" i="4"/>
  <c r="I93" i="4"/>
  <c r="J93" i="4"/>
  <c r="K93" i="4"/>
  <c r="L93" i="4"/>
  <c r="M93" i="4"/>
  <c r="N93" i="4"/>
  <c r="O93" i="4"/>
  <c r="D94" i="4"/>
  <c r="E94" i="4"/>
  <c r="F94" i="4"/>
  <c r="G94" i="4"/>
  <c r="H94" i="4"/>
  <c r="I94" i="4"/>
  <c r="J94" i="4"/>
  <c r="K94" i="4"/>
  <c r="L94" i="4"/>
  <c r="M94" i="4"/>
  <c r="N94" i="4"/>
  <c r="O94" i="4"/>
  <c r="D95" i="4"/>
  <c r="E95" i="4"/>
  <c r="F95" i="4"/>
  <c r="G95" i="4"/>
  <c r="H95" i="4"/>
  <c r="I95" i="4"/>
  <c r="J95" i="4"/>
  <c r="K95" i="4"/>
  <c r="L95" i="4"/>
  <c r="M95" i="4"/>
  <c r="N95" i="4"/>
  <c r="O95" i="4"/>
  <c r="D96" i="4"/>
  <c r="E96" i="4"/>
  <c r="F96" i="4"/>
  <c r="G96" i="4"/>
  <c r="H96" i="4"/>
  <c r="I96" i="4"/>
  <c r="J96" i="4"/>
  <c r="K96" i="4"/>
  <c r="L96" i="4"/>
  <c r="M96" i="4"/>
  <c r="N96" i="4"/>
  <c r="O96" i="4"/>
  <c r="D97" i="4"/>
  <c r="E97" i="4"/>
  <c r="F97" i="4"/>
  <c r="G97" i="4"/>
  <c r="H97" i="4"/>
  <c r="H98" i="4" s="1"/>
  <c r="I97" i="4"/>
  <c r="J97" i="4"/>
  <c r="K97" i="4"/>
  <c r="L97" i="4"/>
  <c r="M97" i="4"/>
  <c r="N97" i="4"/>
  <c r="O97" i="4"/>
  <c r="D98" i="4"/>
  <c r="E98" i="4"/>
  <c r="F98" i="4"/>
  <c r="G98" i="4"/>
  <c r="I98" i="4"/>
  <c r="J98" i="4"/>
  <c r="K98" i="4"/>
  <c r="L98" i="4"/>
  <c r="M98" i="4"/>
  <c r="N98" i="4"/>
  <c r="O98" i="4"/>
  <c r="O53" i="3"/>
  <c r="N53" i="3"/>
  <c r="G53" i="3"/>
  <c r="F53" i="3"/>
  <c r="E53" i="3"/>
  <c r="D53" i="3"/>
  <c r="O52" i="3"/>
  <c r="N52" i="3"/>
  <c r="M52" i="3"/>
  <c r="L52" i="3"/>
  <c r="K52" i="3"/>
  <c r="J52" i="3"/>
  <c r="I52" i="3"/>
  <c r="H52" i="3"/>
  <c r="G52" i="3"/>
  <c r="F52" i="3"/>
  <c r="E52" i="3"/>
  <c r="D52" i="3"/>
  <c r="O51" i="3"/>
  <c r="N51" i="3"/>
  <c r="M51" i="3"/>
  <c r="L51" i="3"/>
  <c r="K51" i="3"/>
  <c r="J51" i="3"/>
  <c r="I51" i="3"/>
  <c r="H51" i="3"/>
  <c r="G51" i="3"/>
  <c r="F51" i="3"/>
  <c r="E51" i="3"/>
  <c r="D51" i="3"/>
  <c r="O50" i="3"/>
  <c r="N50" i="3"/>
  <c r="M50" i="3"/>
  <c r="L50" i="3"/>
  <c r="K50" i="3"/>
  <c r="J50" i="3"/>
  <c r="I50" i="3"/>
  <c r="H50" i="3"/>
  <c r="G50" i="3"/>
  <c r="F50" i="3"/>
  <c r="E50" i="3"/>
  <c r="D50" i="3"/>
  <c r="O49" i="3"/>
  <c r="N49" i="3"/>
  <c r="M49" i="3"/>
  <c r="L49" i="3"/>
  <c r="K49" i="3"/>
  <c r="J49" i="3"/>
  <c r="I49" i="3"/>
  <c r="H49" i="3"/>
  <c r="G49" i="3"/>
  <c r="F49" i="3"/>
  <c r="E49" i="3"/>
  <c r="D49" i="3"/>
  <c r="O48" i="3"/>
  <c r="N48" i="3"/>
  <c r="M48" i="3"/>
  <c r="L48" i="3"/>
  <c r="K48" i="3"/>
  <c r="J48" i="3"/>
  <c r="I48" i="3"/>
  <c r="H48" i="3"/>
  <c r="G48" i="3"/>
  <c r="F48" i="3"/>
  <c r="E48" i="3"/>
  <c r="D48" i="3"/>
  <c r="O47" i="3"/>
  <c r="N47" i="3"/>
  <c r="M47" i="3"/>
  <c r="L47" i="3"/>
  <c r="K47" i="3"/>
  <c r="J47" i="3"/>
  <c r="I47" i="3"/>
  <c r="H47" i="3"/>
  <c r="G47" i="3"/>
  <c r="F47" i="3"/>
  <c r="E47" i="3"/>
  <c r="D47" i="3"/>
  <c r="O46" i="3"/>
  <c r="N46" i="3"/>
  <c r="M46" i="3"/>
  <c r="L46" i="3"/>
  <c r="K46" i="3"/>
  <c r="J46" i="3"/>
  <c r="I46" i="3"/>
  <c r="H46" i="3"/>
  <c r="G46" i="3"/>
  <c r="F46" i="3"/>
  <c r="E46" i="3"/>
  <c r="D46" i="3"/>
  <c r="O45" i="3"/>
  <c r="N45" i="3"/>
  <c r="M45" i="3"/>
  <c r="L45" i="3"/>
  <c r="K45" i="3"/>
  <c r="J45" i="3"/>
  <c r="I45" i="3"/>
  <c r="H45" i="3"/>
  <c r="G45" i="3"/>
  <c r="F45" i="3"/>
  <c r="E45" i="3"/>
  <c r="D45" i="3"/>
  <c r="O44" i="3"/>
  <c r="N44" i="3"/>
  <c r="M44" i="3"/>
  <c r="L44" i="3"/>
  <c r="K44" i="3"/>
  <c r="J44" i="3"/>
  <c r="I44" i="3"/>
  <c r="H44" i="3"/>
  <c r="G44" i="3"/>
  <c r="F44" i="3"/>
  <c r="E44" i="3"/>
  <c r="D44" i="3"/>
  <c r="O43" i="3"/>
  <c r="N43" i="3"/>
  <c r="M43" i="3"/>
  <c r="L43" i="3"/>
  <c r="K43" i="3"/>
  <c r="J43" i="3"/>
  <c r="I43" i="3"/>
  <c r="H43" i="3"/>
  <c r="G43" i="3"/>
  <c r="F43" i="3"/>
  <c r="E43" i="3"/>
  <c r="D43" i="3"/>
  <c r="O42" i="3"/>
  <c r="N42" i="3"/>
  <c r="M42" i="3"/>
  <c r="L42" i="3"/>
  <c r="K42" i="3"/>
  <c r="J42" i="3"/>
  <c r="I42" i="3"/>
  <c r="H42" i="3"/>
  <c r="G42" i="3"/>
  <c r="F42" i="3"/>
  <c r="E42" i="3"/>
  <c r="D42" i="3"/>
  <c r="O41" i="3"/>
  <c r="N41" i="3"/>
  <c r="M41" i="3"/>
  <c r="L41" i="3"/>
  <c r="K41" i="3"/>
  <c r="J41" i="3"/>
  <c r="I41" i="3"/>
  <c r="H41" i="3"/>
  <c r="G41" i="3"/>
  <c r="F41" i="3"/>
  <c r="E41" i="3"/>
  <c r="D41" i="3"/>
  <c r="O40" i="3"/>
  <c r="N40" i="3"/>
  <c r="M40" i="3"/>
  <c r="L40" i="3"/>
  <c r="K40" i="3"/>
  <c r="J40" i="3"/>
  <c r="I40" i="3"/>
  <c r="H40" i="3"/>
  <c r="G40" i="3"/>
  <c r="F40" i="3"/>
  <c r="E40" i="3"/>
  <c r="D40" i="3"/>
  <c r="O39" i="3"/>
  <c r="N39" i="3"/>
  <c r="M39" i="3"/>
  <c r="L39" i="3"/>
  <c r="K39" i="3"/>
  <c r="J39" i="3"/>
  <c r="I39" i="3"/>
  <c r="H39" i="3"/>
  <c r="G39" i="3"/>
  <c r="F39" i="3"/>
  <c r="E39" i="3"/>
  <c r="D39" i="3"/>
  <c r="O38" i="3"/>
  <c r="N38" i="3"/>
  <c r="M38" i="3"/>
  <c r="L38" i="3"/>
  <c r="K38" i="3"/>
  <c r="J38" i="3"/>
  <c r="I38" i="3"/>
  <c r="H38" i="3"/>
  <c r="G38" i="3"/>
  <c r="F38" i="3"/>
  <c r="E38" i="3"/>
  <c r="D38" i="3"/>
  <c r="O37" i="3"/>
  <c r="N37" i="3"/>
  <c r="M37" i="3"/>
  <c r="L37" i="3"/>
  <c r="K37" i="3"/>
  <c r="J37" i="3"/>
  <c r="I37" i="3"/>
  <c r="H37" i="3"/>
  <c r="G37" i="3"/>
  <c r="F37" i="3"/>
  <c r="E37" i="3"/>
  <c r="D37" i="3"/>
  <c r="O36" i="3"/>
  <c r="N36" i="3"/>
  <c r="M36" i="3"/>
  <c r="L36" i="3"/>
  <c r="K36" i="3"/>
  <c r="J36" i="3"/>
  <c r="I36" i="3"/>
  <c r="H36" i="3"/>
  <c r="G36" i="3"/>
  <c r="F36" i="3"/>
  <c r="E36" i="3"/>
  <c r="D36" i="3"/>
  <c r="D40" i="1" l="1"/>
  <c r="E40" i="1"/>
  <c r="F40" i="1"/>
  <c r="G40" i="1"/>
  <c r="H40" i="1"/>
  <c r="I40" i="1"/>
  <c r="J40" i="1"/>
  <c r="K40" i="1"/>
  <c r="L40" i="1"/>
  <c r="M40" i="1"/>
  <c r="N40" i="1"/>
  <c r="O40" i="1"/>
  <c r="D44" i="1"/>
  <c r="E44" i="1"/>
  <c r="F44" i="1"/>
  <c r="G44" i="1"/>
  <c r="H44" i="1"/>
  <c r="I44" i="1"/>
  <c r="J44" i="1"/>
  <c r="K44" i="1"/>
  <c r="L44" i="1"/>
  <c r="M44" i="1"/>
  <c r="N44" i="1"/>
  <c r="O44" i="1"/>
  <c r="D54" i="5" l="1"/>
  <c r="E54" i="5"/>
  <c r="F54" i="5"/>
  <c r="G54" i="5"/>
  <c r="H54" i="5"/>
  <c r="I54" i="5"/>
  <c r="J54" i="5"/>
  <c r="K54" i="5"/>
  <c r="L54" i="5"/>
  <c r="M54" i="5"/>
  <c r="N54" i="5"/>
  <c r="O54" i="5"/>
  <c r="D55" i="5"/>
  <c r="E55" i="5"/>
  <c r="F55" i="5"/>
  <c r="G55" i="5"/>
  <c r="H55" i="5"/>
  <c r="I55" i="5"/>
  <c r="J55" i="5"/>
  <c r="K55" i="5"/>
  <c r="L55" i="5"/>
  <c r="M55" i="5"/>
  <c r="N55" i="5"/>
  <c r="O55" i="5"/>
  <c r="E53" i="5"/>
  <c r="F53" i="5"/>
  <c r="G53" i="5"/>
  <c r="H53" i="5"/>
  <c r="I53" i="5"/>
  <c r="J53" i="5"/>
  <c r="K53" i="5"/>
  <c r="L53" i="5"/>
  <c r="M53" i="5"/>
  <c r="N53" i="5"/>
  <c r="O53" i="5"/>
  <c r="D53" i="5"/>
  <c r="D50" i="5"/>
  <c r="E50" i="5"/>
  <c r="F50" i="5"/>
  <c r="G50" i="5"/>
  <c r="H50" i="5"/>
  <c r="I50" i="5"/>
  <c r="J50" i="5"/>
  <c r="K50" i="5"/>
  <c r="L50" i="5"/>
  <c r="M50" i="5"/>
  <c r="N50" i="5"/>
  <c r="O50" i="5"/>
  <c r="D51" i="5"/>
  <c r="E51" i="5"/>
  <c r="F51" i="5"/>
  <c r="G51" i="5"/>
  <c r="H51" i="5"/>
  <c r="I51" i="5"/>
  <c r="J51" i="5"/>
  <c r="K51" i="5"/>
  <c r="L51" i="5"/>
  <c r="M51" i="5"/>
  <c r="N51" i="5"/>
  <c r="O51" i="5"/>
  <c r="E49" i="5"/>
  <c r="F49" i="5"/>
  <c r="G49" i="5"/>
  <c r="H49" i="5"/>
  <c r="I49" i="5"/>
  <c r="J49" i="5"/>
  <c r="K49" i="5"/>
  <c r="L49" i="5"/>
  <c r="M49" i="5"/>
  <c r="N49" i="5"/>
  <c r="O49" i="5"/>
  <c r="D49" i="5"/>
  <c r="D46" i="5"/>
  <c r="E46" i="5"/>
  <c r="F46" i="5"/>
  <c r="G46" i="5"/>
  <c r="H46" i="5"/>
  <c r="I46" i="5"/>
  <c r="J46" i="5"/>
  <c r="K46" i="5"/>
  <c r="L46" i="5"/>
  <c r="M46" i="5"/>
  <c r="N46" i="5"/>
  <c r="O46" i="5"/>
  <c r="D47" i="5"/>
  <c r="E47" i="5"/>
  <c r="F47" i="5"/>
  <c r="G47" i="5"/>
  <c r="H47" i="5"/>
  <c r="I47" i="5"/>
  <c r="J47" i="5"/>
  <c r="K47" i="5"/>
  <c r="L47" i="5"/>
  <c r="M47" i="5"/>
  <c r="N47" i="5"/>
  <c r="O47" i="5"/>
  <c r="E45" i="5"/>
  <c r="F45" i="5"/>
  <c r="G45" i="5"/>
  <c r="H45" i="5"/>
  <c r="I45" i="5"/>
  <c r="J45" i="5"/>
  <c r="K45" i="5"/>
  <c r="L45" i="5"/>
  <c r="M45" i="5"/>
  <c r="N45" i="5"/>
  <c r="O45" i="5"/>
  <c r="D45" i="5"/>
  <c r="D42" i="5"/>
  <c r="E42" i="5"/>
  <c r="F42" i="5"/>
  <c r="G42" i="5"/>
  <c r="H42" i="5"/>
  <c r="I42" i="5"/>
  <c r="J42" i="5"/>
  <c r="K42" i="5"/>
  <c r="L42" i="5"/>
  <c r="M42" i="5"/>
  <c r="N42" i="5"/>
  <c r="O42" i="5"/>
  <c r="D43" i="5"/>
  <c r="E43" i="5"/>
  <c r="F43" i="5"/>
  <c r="G43" i="5"/>
  <c r="H43" i="5"/>
  <c r="I43" i="5"/>
  <c r="J43" i="5"/>
  <c r="K43" i="5"/>
  <c r="L43" i="5"/>
  <c r="M43" i="5"/>
  <c r="N43" i="5"/>
  <c r="O43" i="5"/>
  <c r="E41" i="5"/>
  <c r="F41" i="5"/>
  <c r="G41" i="5"/>
  <c r="H41" i="5"/>
  <c r="I41" i="5"/>
  <c r="J41" i="5"/>
  <c r="K41" i="5"/>
  <c r="L41" i="5"/>
  <c r="M41" i="5"/>
  <c r="N41" i="5"/>
  <c r="O41" i="5"/>
  <c r="D41" i="5"/>
  <c r="D38" i="5"/>
  <c r="E38" i="5"/>
  <c r="F38" i="5"/>
  <c r="G38" i="5"/>
  <c r="H38" i="5"/>
  <c r="I38" i="5"/>
  <c r="J38" i="5"/>
  <c r="K38" i="5"/>
  <c r="L38" i="5"/>
  <c r="M38" i="5"/>
  <c r="N38" i="5"/>
  <c r="O38" i="5"/>
  <c r="D39" i="5"/>
  <c r="E39" i="5"/>
  <c r="F39" i="5"/>
  <c r="G39" i="5"/>
  <c r="H39" i="5"/>
  <c r="I39" i="5"/>
  <c r="J39" i="5"/>
  <c r="K39" i="5"/>
  <c r="L39" i="5"/>
  <c r="M39" i="5"/>
  <c r="N39" i="5"/>
  <c r="O39" i="5"/>
  <c r="E37" i="5"/>
  <c r="F37" i="5"/>
  <c r="G37" i="5"/>
  <c r="H37" i="5"/>
  <c r="I37" i="5"/>
  <c r="J37" i="5"/>
  <c r="K37" i="5"/>
  <c r="L37" i="5"/>
  <c r="M37" i="5"/>
  <c r="N37" i="5"/>
  <c r="O37" i="5"/>
  <c r="D37" i="5"/>
  <c r="D34" i="5"/>
  <c r="E34" i="5"/>
  <c r="F34" i="5"/>
  <c r="G34" i="5"/>
  <c r="H34" i="5"/>
  <c r="I34" i="5"/>
  <c r="J34" i="5"/>
  <c r="K34" i="5"/>
  <c r="L34" i="5"/>
  <c r="M34" i="5"/>
  <c r="N34" i="5"/>
  <c r="O34" i="5"/>
  <c r="D35" i="5"/>
  <c r="E35" i="5"/>
  <c r="F35" i="5"/>
  <c r="G35" i="5"/>
  <c r="H35" i="5"/>
  <c r="I35" i="5"/>
  <c r="J35" i="5"/>
  <c r="K35" i="5"/>
  <c r="L35" i="5"/>
  <c r="M35" i="5"/>
  <c r="N35" i="5"/>
  <c r="O35" i="5"/>
  <c r="E33" i="5"/>
  <c r="F33" i="5"/>
  <c r="G33" i="5"/>
  <c r="H33" i="5"/>
  <c r="I33" i="5"/>
  <c r="J33" i="5"/>
  <c r="K33" i="5"/>
  <c r="L33" i="5"/>
  <c r="M33" i="5"/>
  <c r="N33" i="5"/>
  <c r="O33" i="5"/>
  <c r="D33" i="5"/>
  <c r="D30" i="5"/>
  <c r="E30" i="5"/>
  <c r="F30" i="5"/>
  <c r="G30" i="5"/>
  <c r="H30" i="5"/>
  <c r="I30" i="5"/>
  <c r="J30" i="5"/>
  <c r="K30" i="5"/>
  <c r="L30" i="5"/>
  <c r="M30" i="5"/>
  <c r="N30" i="5"/>
  <c r="O30" i="5"/>
  <c r="D31" i="5"/>
  <c r="E31" i="5"/>
  <c r="F31" i="5"/>
  <c r="G31" i="5"/>
  <c r="H31" i="5"/>
  <c r="I31" i="5"/>
  <c r="J31" i="5"/>
  <c r="K31" i="5"/>
  <c r="L31" i="5"/>
  <c r="M31" i="5"/>
  <c r="N31" i="5"/>
  <c r="O31" i="5"/>
  <c r="O29" i="5"/>
  <c r="E29" i="5"/>
  <c r="F29" i="5"/>
  <c r="G29" i="5"/>
  <c r="H29" i="5"/>
  <c r="I29" i="5"/>
  <c r="J29" i="5"/>
  <c r="K29" i="5"/>
  <c r="L29" i="5"/>
  <c r="M29" i="5"/>
  <c r="N29" i="5"/>
  <c r="D29" i="5"/>
  <c r="D26" i="5"/>
  <c r="E26" i="5"/>
  <c r="F26" i="5"/>
  <c r="G26" i="5"/>
  <c r="H26" i="5"/>
  <c r="I26" i="5"/>
  <c r="J26" i="5"/>
  <c r="K26" i="5"/>
  <c r="L26" i="5"/>
  <c r="M26" i="5"/>
  <c r="N26" i="5"/>
  <c r="O26" i="5"/>
  <c r="D27" i="5"/>
  <c r="E27" i="5"/>
  <c r="F27" i="5"/>
  <c r="G27" i="5"/>
  <c r="H27" i="5"/>
  <c r="I27" i="5"/>
  <c r="J27" i="5"/>
  <c r="K27" i="5"/>
  <c r="L27" i="5"/>
  <c r="M27" i="5"/>
  <c r="N27" i="5"/>
  <c r="O27" i="5"/>
  <c r="O25" i="5"/>
  <c r="N25" i="5"/>
  <c r="M25" i="5"/>
  <c r="L25" i="5"/>
  <c r="K25" i="5"/>
  <c r="J25" i="5"/>
  <c r="I25" i="5"/>
  <c r="H25" i="5"/>
  <c r="G25" i="5"/>
  <c r="F25" i="5"/>
  <c r="E25" i="5"/>
  <c r="D25" i="5"/>
  <c r="D22" i="5"/>
  <c r="E22" i="5"/>
  <c r="F22" i="5"/>
  <c r="G22" i="5"/>
  <c r="H22" i="5"/>
  <c r="I22" i="5"/>
  <c r="J22" i="5"/>
  <c r="K22" i="5"/>
  <c r="L22" i="5"/>
  <c r="M22" i="5"/>
  <c r="N22" i="5"/>
  <c r="O22" i="5"/>
  <c r="D23" i="5"/>
  <c r="E23" i="5"/>
  <c r="F23" i="5"/>
  <c r="G23" i="5"/>
  <c r="H23" i="5"/>
  <c r="I23" i="5"/>
  <c r="J23" i="5"/>
  <c r="K23" i="5"/>
  <c r="L23" i="5"/>
  <c r="M23" i="5"/>
  <c r="N23" i="5"/>
  <c r="O23" i="5"/>
  <c r="E21" i="5"/>
  <c r="F21" i="5"/>
  <c r="G21" i="5"/>
  <c r="H21" i="5"/>
  <c r="I21" i="5"/>
  <c r="J21" i="5"/>
  <c r="K21" i="5"/>
  <c r="L21" i="5"/>
  <c r="M21" i="5"/>
  <c r="N21" i="5"/>
  <c r="O21" i="5"/>
  <c r="D21" i="5"/>
  <c r="D18" i="5"/>
  <c r="E18" i="5"/>
  <c r="F18" i="5"/>
  <c r="G18" i="5"/>
  <c r="H18" i="5"/>
  <c r="I18" i="5"/>
  <c r="J18" i="5"/>
  <c r="K18" i="5"/>
  <c r="L18" i="5"/>
  <c r="M18" i="5"/>
  <c r="N18" i="5"/>
  <c r="O18" i="5"/>
  <c r="D19" i="5"/>
  <c r="E19" i="5"/>
  <c r="F19" i="5"/>
  <c r="G19" i="5"/>
  <c r="H19" i="5"/>
  <c r="I19" i="5"/>
  <c r="J19" i="5"/>
  <c r="K19" i="5"/>
  <c r="L19" i="5"/>
  <c r="M19" i="5"/>
  <c r="N19" i="5"/>
  <c r="O19" i="5"/>
  <c r="E17" i="5"/>
  <c r="F17" i="5"/>
  <c r="G17" i="5"/>
  <c r="H17" i="5"/>
  <c r="I17" i="5"/>
  <c r="J17" i="5"/>
  <c r="K17" i="5"/>
  <c r="L17" i="5"/>
  <c r="M17" i="5"/>
  <c r="N17" i="5"/>
  <c r="O17" i="5"/>
  <c r="D17" i="5"/>
  <c r="D14" i="5"/>
  <c r="E14" i="5"/>
  <c r="F14" i="5"/>
  <c r="G14" i="5"/>
  <c r="H14" i="5"/>
  <c r="I14" i="5"/>
  <c r="J14" i="5"/>
  <c r="K14" i="5"/>
  <c r="L14" i="5"/>
  <c r="M14" i="5"/>
  <c r="N14" i="5"/>
  <c r="O14" i="5"/>
  <c r="D15" i="5"/>
  <c r="E15" i="5"/>
  <c r="F15" i="5"/>
  <c r="G15" i="5"/>
  <c r="H15" i="5"/>
  <c r="I15" i="5"/>
  <c r="J15" i="5"/>
  <c r="K15" i="5"/>
  <c r="L15" i="5"/>
  <c r="M15" i="5"/>
  <c r="N15" i="5"/>
  <c r="O15" i="5"/>
  <c r="E13" i="5"/>
  <c r="F13" i="5"/>
  <c r="G13" i="5"/>
  <c r="H13" i="5"/>
  <c r="I13" i="5"/>
  <c r="J13" i="5"/>
  <c r="K13" i="5"/>
  <c r="L13" i="5"/>
  <c r="M13" i="5"/>
  <c r="N13" i="5"/>
  <c r="O13" i="5"/>
  <c r="D13" i="5"/>
  <c r="D10" i="5"/>
  <c r="E10" i="5"/>
  <c r="F10" i="5"/>
  <c r="G10" i="5"/>
  <c r="H10" i="5"/>
  <c r="I10" i="5"/>
  <c r="J10" i="5"/>
  <c r="K10" i="5"/>
  <c r="L10" i="5"/>
  <c r="M10" i="5"/>
  <c r="N10" i="5"/>
  <c r="O10" i="5"/>
  <c r="D11" i="5"/>
  <c r="E11" i="5"/>
  <c r="F11" i="5"/>
  <c r="G11" i="5"/>
  <c r="H11" i="5"/>
  <c r="I11" i="5"/>
  <c r="J11" i="5"/>
  <c r="K11" i="5"/>
  <c r="L11" i="5"/>
  <c r="M11" i="5"/>
  <c r="N11" i="5"/>
  <c r="O11" i="5"/>
  <c r="E9" i="5"/>
  <c r="F9" i="5"/>
  <c r="G9" i="5"/>
  <c r="H9" i="5"/>
  <c r="I9" i="5"/>
  <c r="J9" i="5"/>
  <c r="K9" i="5"/>
  <c r="L9" i="5"/>
  <c r="M9" i="5"/>
  <c r="N9" i="5"/>
  <c r="O9" i="5"/>
  <c r="D9" i="5"/>
  <c r="N18" i="2"/>
  <c r="M18" i="2"/>
  <c r="L18" i="2"/>
  <c r="K18" i="2"/>
  <c r="J18" i="2"/>
  <c r="I18" i="2"/>
  <c r="H18" i="2"/>
  <c r="G18" i="2"/>
  <c r="F18" i="2"/>
  <c r="E18" i="2"/>
  <c r="D18" i="2"/>
  <c r="C18" i="2"/>
  <c r="O56" i="5" l="1"/>
  <c r="N56" i="5"/>
  <c r="M56" i="5"/>
  <c r="L56" i="5"/>
  <c r="K56" i="5"/>
  <c r="J56" i="5"/>
  <c r="I56" i="5"/>
  <c r="H56" i="5"/>
  <c r="G56" i="5"/>
  <c r="F56" i="5"/>
  <c r="E56" i="5"/>
  <c r="D56" i="5"/>
  <c r="O52" i="5"/>
  <c r="N52" i="5"/>
  <c r="M52" i="5"/>
  <c r="L52" i="5"/>
  <c r="K52" i="5"/>
  <c r="J52" i="5"/>
  <c r="I52" i="5"/>
  <c r="H52" i="5"/>
  <c r="G52" i="5"/>
  <c r="F52" i="5"/>
  <c r="E52" i="5"/>
  <c r="D52" i="5"/>
  <c r="O44" i="5"/>
  <c r="N44" i="5"/>
  <c r="M44" i="5"/>
  <c r="L44" i="5"/>
  <c r="K44" i="5"/>
  <c r="J44" i="5"/>
  <c r="I44" i="5"/>
  <c r="H44" i="5"/>
  <c r="G44" i="5"/>
  <c r="F44" i="5"/>
  <c r="E44" i="5"/>
  <c r="D44" i="5"/>
  <c r="O40" i="5"/>
  <c r="N40" i="5"/>
  <c r="M40" i="5"/>
  <c r="L40" i="5"/>
  <c r="K40" i="5"/>
  <c r="J40" i="5"/>
  <c r="I40" i="5"/>
  <c r="H40" i="5"/>
  <c r="G40" i="5"/>
  <c r="F40" i="5"/>
  <c r="E40" i="5"/>
  <c r="D40" i="5"/>
  <c r="O36" i="5"/>
  <c r="N36" i="5"/>
  <c r="M36" i="5"/>
  <c r="L36" i="5"/>
  <c r="K36" i="5"/>
  <c r="J36" i="5"/>
  <c r="I36" i="5"/>
  <c r="H36" i="5"/>
  <c r="G36" i="5"/>
  <c r="F36" i="5"/>
  <c r="E36" i="5"/>
  <c r="D36" i="5"/>
  <c r="O32" i="5"/>
  <c r="N32" i="5"/>
  <c r="M32" i="5"/>
  <c r="L32" i="5"/>
  <c r="K32" i="5"/>
  <c r="J32" i="5"/>
  <c r="I32" i="5"/>
  <c r="H32" i="5"/>
  <c r="G32" i="5"/>
  <c r="F32" i="5"/>
  <c r="E32" i="5"/>
  <c r="D32" i="5"/>
  <c r="O28" i="5"/>
  <c r="N28" i="5"/>
  <c r="M28" i="5"/>
  <c r="L28" i="5"/>
  <c r="K28" i="5"/>
  <c r="J28" i="5"/>
  <c r="I28" i="5"/>
  <c r="H28" i="5"/>
  <c r="G28" i="5"/>
  <c r="F28" i="5"/>
  <c r="E28" i="5"/>
  <c r="D28" i="5"/>
  <c r="O24" i="5"/>
  <c r="N24" i="5"/>
  <c r="M24" i="5"/>
  <c r="L24" i="5"/>
  <c r="K24" i="5"/>
  <c r="J24" i="5"/>
  <c r="I24" i="5"/>
  <c r="H24" i="5"/>
  <c r="G24" i="5"/>
  <c r="F24" i="5"/>
  <c r="E24" i="5"/>
  <c r="D24" i="5"/>
  <c r="O20" i="5"/>
  <c r="N20" i="5"/>
  <c r="M20" i="5"/>
  <c r="L20" i="5"/>
  <c r="K20" i="5"/>
  <c r="J20" i="5"/>
  <c r="I20" i="5"/>
  <c r="H20" i="5"/>
  <c r="G20" i="5"/>
  <c r="F20" i="5"/>
  <c r="E20" i="5"/>
  <c r="D20" i="5"/>
  <c r="O16" i="5"/>
  <c r="N16" i="5"/>
  <c r="M16" i="5"/>
  <c r="L16" i="5"/>
  <c r="K16" i="5"/>
  <c r="J16" i="5"/>
  <c r="I16" i="5"/>
  <c r="H16" i="5"/>
  <c r="G16" i="5"/>
  <c r="F16" i="5"/>
  <c r="E16" i="5"/>
  <c r="D16" i="5"/>
  <c r="O56" i="1"/>
  <c r="N56" i="1"/>
  <c r="M56" i="1"/>
  <c r="L56" i="1"/>
  <c r="K56" i="1"/>
  <c r="J56" i="1"/>
  <c r="I56" i="1"/>
  <c r="H56" i="1"/>
  <c r="G56" i="1"/>
  <c r="F56" i="1"/>
  <c r="E56" i="1"/>
  <c r="D56" i="1"/>
  <c r="O52" i="1"/>
  <c r="N52" i="1"/>
  <c r="M52" i="1"/>
  <c r="L52" i="1"/>
  <c r="K52" i="1"/>
  <c r="J52" i="1"/>
  <c r="I52" i="1"/>
  <c r="H52" i="1"/>
  <c r="G52" i="1"/>
  <c r="F52" i="1"/>
  <c r="E52" i="1"/>
  <c r="D52" i="1"/>
  <c r="O48" i="1"/>
  <c r="N48" i="1"/>
  <c r="M48" i="1"/>
  <c r="L48" i="1"/>
  <c r="K48" i="1"/>
  <c r="J48" i="1"/>
  <c r="I48" i="1"/>
  <c r="H48" i="1"/>
  <c r="G48" i="1"/>
  <c r="F48" i="1"/>
  <c r="F65" i="1" s="1"/>
  <c r="E48" i="1"/>
  <c r="D48" i="1"/>
  <c r="O36" i="1"/>
  <c r="N36" i="1"/>
  <c r="M36" i="1"/>
  <c r="L36" i="1"/>
  <c r="K36" i="1"/>
  <c r="J36" i="1"/>
  <c r="I36" i="1"/>
  <c r="H36" i="1"/>
  <c r="G36" i="1"/>
  <c r="F36" i="1"/>
  <c r="E36" i="1"/>
  <c r="D36" i="1"/>
  <c r="O32" i="1"/>
  <c r="N32" i="1"/>
  <c r="M32" i="1"/>
  <c r="L32" i="1"/>
  <c r="K32" i="1"/>
  <c r="J32" i="1"/>
  <c r="I32" i="1"/>
  <c r="H32" i="1"/>
  <c r="G32" i="1"/>
  <c r="F32" i="1"/>
  <c r="E32" i="1"/>
  <c r="D32" i="1"/>
  <c r="O28" i="1"/>
  <c r="N28" i="1"/>
  <c r="M28" i="1"/>
  <c r="L28" i="1"/>
  <c r="K28" i="1"/>
  <c r="J28" i="1"/>
  <c r="I28" i="1"/>
  <c r="H28" i="1"/>
  <c r="G28" i="1"/>
  <c r="F28" i="1"/>
  <c r="E28" i="1"/>
  <c r="D28" i="1"/>
  <c r="O24" i="1"/>
  <c r="N24" i="1"/>
  <c r="M24" i="1"/>
  <c r="L24" i="1"/>
  <c r="K24" i="1"/>
  <c r="J24" i="1"/>
  <c r="I24" i="1"/>
  <c r="H24" i="1"/>
  <c r="G24" i="1"/>
  <c r="F24" i="1"/>
  <c r="E24" i="1"/>
  <c r="D24" i="1"/>
  <c r="O20" i="1"/>
  <c r="N20" i="1"/>
  <c r="M20" i="1"/>
  <c r="L20" i="1"/>
  <c r="K20" i="1"/>
  <c r="J20" i="1"/>
  <c r="I20" i="1"/>
  <c r="H20" i="1"/>
  <c r="G20" i="1"/>
  <c r="F20" i="1"/>
  <c r="E20" i="1"/>
  <c r="D20" i="1"/>
  <c r="O16" i="1"/>
  <c r="N16" i="1"/>
  <c r="M16" i="1"/>
  <c r="L16" i="1"/>
  <c r="K16" i="1"/>
  <c r="J16" i="1"/>
  <c r="I16" i="1"/>
  <c r="H16" i="1"/>
  <c r="G16" i="1"/>
  <c r="F16" i="1"/>
  <c r="E16" i="1"/>
  <c r="D16" i="1"/>
  <c r="O12" i="1"/>
  <c r="N12" i="1"/>
  <c r="M12" i="1"/>
  <c r="L12" i="1"/>
  <c r="K12" i="1"/>
  <c r="J12" i="1"/>
  <c r="I12" i="1"/>
  <c r="H12" i="1"/>
  <c r="G12" i="1"/>
  <c r="F12" i="1"/>
  <c r="F61" i="1" s="1"/>
  <c r="E12" i="1"/>
  <c r="D12" i="1"/>
  <c r="E108" i="3"/>
  <c r="F108" i="3"/>
  <c r="G108" i="3"/>
  <c r="H108" i="3"/>
  <c r="I108" i="3"/>
  <c r="J108" i="3"/>
  <c r="K108" i="3"/>
  <c r="L108" i="3"/>
  <c r="M108" i="3"/>
  <c r="N108" i="3"/>
  <c r="O108" i="3"/>
  <c r="D108" i="3"/>
  <c r="D101" i="3"/>
  <c r="E101" i="3"/>
  <c r="F101" i="3"/>
  <c r="G101" i="3"/>
  <c r="H101" i="3"/>
  <c r="I101" i="3"/>
  <c r="J101" i="3"/>
  <c r="K101" i="3"/>
  <c r="L101" i="3"/>
  <c r="M101" i="3"/>
  <c r="N101" i="3"/>
  <c r="O101" i="3"/>
  <c r="D102" i="3"/>
  <c r="E102" i="3"/>
  <c r="F102" i="3"/>
  <c r="G102" i="3"/>
  <c r="H102" i="3"/>
  <c r="I102" i="3"/>
  <c r="J102" i="3"/>
  <c r="K102" i="3"/>
  <c r="L102" i="3"/>
  <c r="M102" i="3"/>
  <c r="N102" i="3"/>
  <c r="O102" i="3"/>
  <c r="D103" i="3"/>
  <c r="E103" i="3"/>
  <c r="F103" i="3"/>
  <c r="G103" i="3"/>
  <c r="H103" i="3"/>
  <c r="I103" i="3"/>
  <c r="J103" i="3"/>
  <c r="K103" i="3"/>
  <c r="L103" i="3"/>
  <c r="M103" i="3"/>
  <c r="N103" i="3"/>
  <c r="O103" i="3"/>
  <c r="D104" i="3"/>
  <c r="E104" i="3"/>
  <c r="F104" i="3"/>
  <c r="G104" i="3"/>
  <c r="H104" i="3"/>
  <c r="I104" i="3"/>
  <c r="J104" i="3"/>
  <c r="K104" i="3"/>
  <c r="L104" i="3"/>
  <c r="M104" i="3"/>
  <c r="N104" i="3"/>
  <c r="O104" i="3"/>
  <c r="D105" i="3"/>
  <c r="E105" i="3"/>
  <c r="F105" i="3"/>
  <c r="G105" i="3"/>
  <c r="H105" i="3"/>
  <c r="I105" i="3"/>
  <c r="J105" i="3"/>
  <c r="K105" i="3"/>
  <c r="L105" i="3"/>
  <c r="M105" i="3"/>
  <c r="N105" i="3"/>
  <c r="O105" i="3"/>
  <c r="D106" i="3"/>
  <c r="E106" i="3"/>
  <c r="F106" i="3"/>
  <c r="G106" i="3"/>
  <c r="H106" i="3"/>
  <c r="I106" i="3"/>
  <c r="J106" i="3"/>
  <c r="K106" i="3"/>
  <c r="L106" i="3"/>
  <c r="M106" i="3"/>
  <c r="N106" i="3"/>
  <c r="O106" i="3"/>
  <c r="D107" i="3"/>
  <c r="E107" i="3"/>
  <c r="F107" i="3"/>
  <c r="G107" i="3"/>
  <c r="H107" i="3"/>
  <c r="I107" i="3"/>
  <c r="J107" i="3"/>
  <c r="K107" i="3"/>
  <c r="L107" i="3"/>
  <c r="M107" i="3"/>
  <c r="N107" i="3"/>
  <c r="O107" i="3"/>
  <c r="E100" i="3"/>
  <c r="F100" i="3"/>
  <c r="G100" i="3"/>
  <c r="H100" i="3"/>
  <c r="I100" i="3"/>
  <c r="J100" i="3"/>
  <c r="K100" i="3"/>
  <c r="L100" i="3"/>
  <c r="M100" i="3"/>
  <c r="N100" i="3"/>
  <c r="O100" i="3"/>
  <c r="D100" i="3"/>
  <c r="E9" i="4"/>
  <c r="F9" i="4"/>
  <c r="G9" i="4"/>
  <c r="H9" i="4"/>
  <c r="I9" i="4"/>
  <c r="J9" i="4"/>
  <c r="K9" i="4"/>
  <c r="L9" i="4"/>
  <c r="M9" i="4"/>
  <c r="N9" i="4"/>
  <c r="O9" i="4"/>
  <c r="E10" i="4"/>
  <c r="F10" i="4"/>
  <c r="G10" i="4"/>
  <c r="H10" i="4"/>
  <c r="I10" i="4"/>
  <c r="J10" i="4"/>
  <c r="K10" i="4"/>
  <c r="L10" i="4"/>
  <c r="M10" i="4"/>
  <c r="N10" i="4"/>
  <c r="O10" i="4"/>
  <c r="E11" i="4"/>
  <c r="F11" i="4"/>
  <c r="G11" i="4"/>
  <c r="H11" i="4"/>
  <c r="I11" i="4"/>
  <c r="J11" i="4"/>
  <c r="K11" i="4"/>
  <c r="L11" i="4"/>
  <c r="M11" i="4"/>
  <c r="N11" i="4"/>
  <c r="O11" i="4"/>
  <c r="E12" i="4"/>
  <c r="F12" i="4"/>
  <c r="G12" i="4"/>
  <c r="H12" i="4"/>
  <c r="I12" i="4"/>
  <c r="J12" i="4"/>
  <c r="K12" i="4"/>
  <c r="L12" i="4"/>
  <c r="M12" i="4"/>
  <c r="N12" i="4"/>
  <c r="O12" i="4"/>
  <c r="E13" i="4"/>
  <c r="F13" i="4"/>
  <c r="G13" i="4"/>
  <c r="H13" i="4"/>
  <c r="I13" i="4"/>
  <c r="J13" i="4"/>
  <c r="K13" i="4"/>
  <c r="L13" i="4"/>
  <c r="M13" i="4"/>
  <c r="N13" i="4"/>
  <c r="O13" i="4"/>
  <c r="E14" i="4"/>
  <c r="F14" i="4"/>
  <c r="G14" i="4"/>
  <c r="H14" i="4"/>
  <c r="I14" i="4"/>
  <c r="J14" i="4"/>
  <c r="K14" i="4"/>
  <c r="L14" i="4"/>
  <c r="M14" i="4"/>
  <c r="N14" i="4"/>
  <c r="O14" i="4"/>
  <c r="E15" i="4"/>
  <c r="F15" i="4"/>
  <c r="G15" i="4"/>
  <c r="H15" i="4"/>
  <c r="I15" i="4"/>
  <c r="J15" i="4"/>
  <c r="K15" i="4"/>
  <c r="L15" i="4"/>
  <c r="M15" i="4"/>
  <c r="N15" i="4"/>
  <c r="O15" i="4"/>
  <c r="E16" i="4"/>
  <c r="F16" i="4"/>
  <c r="G16" i="4"/>
  <c r="H16" i="4"/>
  <c r="I16" i="4"/>
  <c r="J16" i="4"/>
  <c r="K16" i="4"/>
  <c r="L16" i="4"/>
  <c r="M16" i="4"/>
  <c r="N16" i="4"/>
  <c r="O16" i="4"/>
  <c r="E17" i="4"/>
  <c r="F17" i="4"/>
  <c r="G17" i="4"/>
  <c r="H17" i="4"/>
  <c r="I17" i="4"/>
  <c r="J17" i="4"/>
  <c r="K17" i="4"/>
  <c r="L17" i="4"/>
  <c r="M17" i="4"/>
  <c r="N17" i="4"/>
  <c r="O17" i="4"/>
  <c r="D10" i="4"/>
  <c r="D11" i="4"/>
  <c r="D12" i="4"/>
  <c r="D13" i="4"/>
  <c r="D14" i="4"/>
  <c r="D15" i="4"/>
  <c r="D16" i="4"/>
  <c r="D17" i="4"/>
  <c r="D9" i="4"/>
  <c r="D10" i="6"/>
  <c r="E10" i="6"/>
  <c r="F10" i="6"/>
  <c r="G10" i="6"/>
  <c r="H10" i="6"/>
  <c r="H18" i="6" s="1"/>
  <c r="I10" i="6"/>
  <c r="I18" i="6" s="1"/>
  <c r="J10" i="6"/>
  <c r="K10" i="6"/>
  <c r="L10" i="6"/>
  <c r="M10" i="6"/>
  <c r="N10" i="6"/>
  <c r="D11" i="6"/>
  <c r="E11" i="6"/>
  <c r="F11" i="6"/>
  <c r="G11" i="6"/>
  <c r="H11" i="6"/>
  <c r="I11" i="6"/>
  <c r="J11" i="6"/>
  <c r="K11" i="6"/>
  <c r="L11" i="6"/>
  <c r="M11" i="6"/>
  <c r="N11" i="6"/>
  <c r="D12" i="6"/>
  <c r="E12" i="6"/>
  <c r="F12" i="6"/>
  <c r="G12" i="6"/>
  <c r="H12" i="6"/>
  <c r="I12" i="6"/>
  <c r="J12" i="6"/>
  <c r="K12" i="6"/>
  <c r="L12" i="6"/>
  <c r="M12" i="6"/>
  <c r="N12" i="6"/>
  <c r="D13" i="6"/>
  <c r="E13" i="6"/>
  <c r="F13" i="6"/>
  <c r="G13" i="6"/>
  <c r="H13" i="6"/>
  <c r="I13" i="6"/>
  <c r="J13" i="6"/>
  <c r="K13" i="6"/>
  <c r="L13" i="6"/>
  <c r="M13" i="6"/>
  <c r="N13" i="6"/>
  <c r="D14" i="6"/>
  <c r="E14" i="6"/>
  <c r="F14" i="6"/>
  <c r="G14" i="6"/>
  <c r="H14" i="6"/>
  <c r="I14" i="6"/>
  <c r="J14" i="6"/>
  <c r="K14" i="6"/>
  <c r="L14" i="6"/>
  <c r="M14" i="6"/>
  <c r="N14" i="6"/>
  <c r="D15" i="6"/>
  <c r="E15" i="6"/>
  <c r="F15" i="6"/>
  <c r="F18" i="6" s="1"/>
  <c r="G15" i="6"/>
  <c r="H15" i="6"/>
  <c r="I15" i="6"/>
  <c r="J15" i="6"/>
  <c r="K15" i="6"/>
  <c r="L15" i="6"/>
  <c r="M15" i="6"/>
  <c r="N15" i="6"/>
  <c r="D16" i="6"/>
  <c r="E16" i="6"/>
  <c r="F16" i="6"/>
  <c r="G16" i="6"/>
  <c r="H16" i="6"/>
  <c r="I16" i="6"/>
  <c r="J16" i="6"/>
  <c r="K16" i="6"/>
  <c r="L16" i="6"/>
  <c r="M16" i="6"/>
  <c r="N16" i="6"/>
  <c r="C11" i="6"/>
  <c r="C12" i="6"/>
  <c r="C13" i="6"/>
  <c r="C14" i="6"/>
  <c r="C15" i="6"/>
  <c r="C16" i="6"/>
  <c r="C10" i="6"/>
  <c r="C9" i="6"/>
  <c r="N9" i="6"/>
  <c r="D9" i="6"/>
  <c r="E9" i="6"/>
  <c r="F9" i="6"/>
  <c r="G9" i="6"/>
  <c r="H9" i="6"/>
  <c r="I9" i="6"/>
  <c r="J9" i="6"/>
  <c r="J18" i="6" s="1"/>
  <c r="K9" i="6"/>
  <c r="L9" i="6"/>
  <c r="M9" i="6"/>
  <c r="O79" i="4"/>
  <c r="N79" i="4"/>
  <c r="M79" i="4"/>
  <c r="L79" i="4"/>
  <c r="K79" i="4"/>
  <c r="J79" i="4"/>
  <c r="I79" i="4"/>
  <c r="H79" i="4"/>
  <c r="G79" i="4"/>
  <c r="F79" i="4"/>
  <c r="E79" i="4"/>
  <c r="D79" i="4"/>
  <c r="O78" i="4"/>
  <c r="N78" i="4"/>
  <c r="M78" i="4"/>
  <c r="L78" i="4"/>
  <c r="K78" i="4"/>
  <c r="J78" i="4"/>
  <c r="I78" i="4"/>
  <c r="H78" i="4"/>
  <c r="G78" i="4"/>
  <c r="F78" i="4"/>
  <c r="E78" i="4"/>
  <c r="D78" i="4"/>
  <c r="O77" i="4"/>
  <c r="N77" i="4"/>
  <c r="M77" i="4"/>
  <c r="L77" i="4"/>
  <c r="K77" i="4"/>
  <c r="J77" i="4"/>
  <c r="I77" i="4"/>
  <c r="H77" i="4"/>
  <c r="G77" i="4"/>
  <c r="F77" i="4"/>
  <c r="E77" i="4"/>
  <c r="D77" i="4"/>
  <c r="O76" i="4"/>
  <c r="N76" i="4"/>
  <c r="M76" i="4"/>
  <c r="L76" i="4"/>
  <c r="K76" i="4"/>
  <c r="J76" i="4"/>
  <c r="I76" i="4"/>
  <c r="H76" i="4"/>
  <c r="G76" i="4"/>
  <c r="F76" i="4"/>
  <c r="E76" i="4"/>
  <c r="D76" i="4"/>
  <c r="O75" i="4"/>
  <c r="N75" i="4"/>
  <c r="M75" i="4"/>
  <c r="L75" i="4"/>
  <c r="K75" i="4"/>
  <c r="J75" i="4"/>
  <c r="I75" i="4"/>
  <c r="H75" i="4"/>
  <c r="G75" i="4"/>
  <c r="F75" i="4"/>
  <c r="E75" i="4"/>
  <c r="D75" i="4"/>
  <c r="O74" i="4"/>
  <c r="N74" i="4"/>
  <c r="M74" i="4"/>
  <c r="L74" i="4"/>
  <c r="K74" i="4"/>
  <c r="J74" i="4"/>
  <c r="I74" i="4"/>
  <c r="H74" i="4"/>
  <c r="G74" i="4"/>
  <c r="F74" i="4"/>
  <c r="E74" i="4"/>
  <c r="D74" i="4"/>
  <c r="O73" i="4"/>
  <c r="N73" i="4"/>
  <c r="M73" i="4"/>
  <c r="L73" i="4"/>
  <c r="K73" i="4"/>
  <c r="J73" i="4"/>
  <c r="I73" i="4"/>
  <c r="H73" i="4"/>
  <c r="G73" i="4"/>
  <c r="F73" i="4"/>
  <c r="E73" i="4"/>
  <c r="D73" i="4"/>
  <c r="O72" i="4"/>
  <c r="O80" i="4" s="1"/>
  <c r="N72" i="4"/>
  <c r="N80" i="4" s="1"/>
  <c r="M72" i="4"/>
  <c r="L72" i="4"/>
  <c r="L80" i="4" s="1"/>
  <c r="K72" i="4"/>
  <c r="K80" i="4" s="1"/>
  <c r="J72" i="4"/>
  <c r="J80" i="4" s="1"/>
  <c r="I72" i="4"/>
  <c r="H72" i="4"/>
  <c r="H80" i="4" s="1"/>
  <c r="G72" i="4"/>
  <c r="G80" i="4" s="1"/>
  <c r="F72" i="4"/>
  <c r="F80" i="4" s="1"/>
  <c r="E72" i="4"/>
  <c r="D72" i="4"/>
  <c r="D80" i="4" s="1"/>
  <c r="O61" i="4"/>
  <c r="N61" i="4"/>
  <c r="M61" i="4"/>
  <c r="L61" i="4"/>
  <c r="K61" i="4"/>
  <c r="J61" i="4"/>
  <c r="I61" i="4"/>
  <c r="H61" i="4"/>
  <c r="G61" i="4"/>
  <c r="F61" i="4"/>
  <c r="E61" i="4"/>
  <c r="D61"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5" i="4"/>
  <c r="N55" i="4"/>
  <c r="M55" i="4"/>
  <c r="L55" i="4"/>
  <c r="K55" i="4"/>
  <c r="J55" i="4"/>
  <c r="I55" i="4"/>
  <c r="H55" i="4"/>
  <c r="G55" i="4"/>
  <c r="F55" i="4"/>
  <c r="E55" i="4"/>
  <c r="D55" i="4"/>
  <c r="O54" i="4"/>
  <c r="O62" i="4" s="1"/>
  <c r="N54" i="4"/>
  <c r="N62" i="4" s="1"/>
  <c r="M54" i="4"/>
  <c r="L54" i="4"/>
  <c r="L62" i="4" s="1"/>
  <c r="K54" i="4"/>
  <c r="K62" i="4" s="1"/>
  <c r="J54" i="4"/>
  <c r="J62" i="4" s="1"/>
  <c r="I54" i="4"/>
  <c r="H54" i="4"/>
  <c r="H62" i="4" s="1"/>
  <c r="G54" i="4"/>
  <c r="G62" i="4" s="1"/>
  <c r="F54" i="4"/>
  <c r="F62" i="4" s="1"/>
  <c r="E54" i="4"/>
  <c r="D54" i="4"/>
  <c r="D62" i="4" s="1"/>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O44" i="4" s="1"/>
  <c r="N36" i="4"/>
  <c r="N44" i="4" s="1"/>
  <c r="M36" i="4"/>
  <c r="L36" i="4"/>
  <c r="L44" i="4" s="1"/>
  <c r="K36" i="4"/>
  <c r="K44" i="4" s="1"/>
  <c r="J36" i="4"/>
  <c r="J44" i="4" s="1"/>
  <c r="I36" i="4"/>
  <c r="H36" i="4"/>
  <c r="H44" i="4" s="1"/>
  <c r="G36" i="4"/>
  <c r="G44" i="4" s="1"/>
  <c r="F36" i="4"/>
  <c r="F44" i="4" s="1"/>
  <c r="E36" i="4"/>
  <c r="D36" i="4"/>
  <c r="D44" i="4" s="1"/>
  <c r="O88" i="4"/>
  <c r="N88" i="4"/>
  <c r="M88" i="4"/>
  <c r="L88" i="4"/>
  <c r="K88" i="4"/>
  <c r="J88" i="4"/>
  <c r="I88" i="4"/>
  <c r="H88" i="4"/>
  <c r="G88" i="4"/>
  <c r="F88" i="4"/>
  <c r="E88" i="4"/>
  <c r="D88" i="4"/>
  <c r="O87" i="4"/>
  <c r="N87" i="4"/>
  <c r="M87" i="4"/>
  <c r="L87" i="4"/>
  <c r="K87" i="4"/>
  <c r="J87" i="4"/>
  <c r="I87" i="4"/>
  <c r="H87" i="4"/>
  <c r="G87" i="4"/>
  <c r="F87" i="4"/>
  <c r="E87" i="4"/>
  <c r="D87" i="4"/>
  <c r="O86" i="4"/>
  <c r="N86" i="4"/>
  <c r="M86" i="4"/>
  <c r="L86" i="4"/>
  <c r="K86" i="4"/>
  <c r="J86" i="4"/>
  <c r="I86" i="4"/>
  <c r="H86" i="4"/>
  <c r="G86" i="4"/>
  <c r="F86" i="4"/>
  <c r="E86" i="4"/>
  <c r="D86" i="4"/>
  <c r="O85" i="4"/>
  <c r="N85" i="4"/>
  <c r="M85" i="4"/>
  <c r="L85" i="4"/>
  <c r="K85" i="4"/>
  <c r="J85" i="4"/>
  <c r="I85" i="4"/>
  <c r="H85" i="4"/>
  <c r="G85" i="4"/>
  <c r="F85" i="4"/>
  <c r="E85" i="4"/>
  <c r="D85" i="4"/>
  <c r="O84" i="4"/>
  <c r="N84" i="4"/>
  <c r="M84" i="4"/>
  <c r="L84" i="4"/>
  <c r="K84" i="4"/>
  <c r="J84" i="4"/>
  <c r="I84" i="4"/>
  <c r="H84" i="4"/>
  <c r="G84" i="4"/>
  <c r="F84" i="4"/>
  <c r="E84" i="4"/>
  <c r="D84" i="4"/>
  <c r="O83" i="4"/>
  <c r="N83" i="4"/>
  <c r="M83" i="4"/>
  <c r="L83" i="4"/>
  <c r="K83" i="4"/>
  <c r="J83" i="4"/>
  <c r="I83" i="4"/>
  <c r="H83" i="4"/>
  <c r="G83" i="4"/>
  <c r="F83" i="4"/>
  <c r="E83" i="4"/>
  <c r="D83" i="4"/>
  <c r="O82" i="4"/>
  <c r="N82" i="4"/>
  <c r="M82" i="4"/>
  <c r="L82" i="4"/>
  <c r="K82" i="4"/>
  <c r="J82" i="4"/>
  <c r="I82" i="4"/>
  <c r="H82" i="4"/>
  <c r="G82" i="4"/>
  <c r="F82" i="4"/>
  <c r="E82" i="4"/>
  <c r="D82" i="4"/>
  <c r="O81" i="4"/>
  <c r="O89" i="4" s="1"/>
  <c r="N81" i="4"/>
  <c r="N89" i="4" s="1"/>
  <c r="M81" i="4"/>
  <c r="L81" i="4"/>
  <c r="L89" i="4" s="1"/>
  <c r="K81" i="4"/>
  <c r="K89" i="4" s="1"/>
  <c r="J81" i="4"/>
  <c r="J89" i="4" s="1"/>
  <c r="I81" i="4"/>
  <c r="H81" i="4"/>
  <c r="H89" i="4" s="1"/>
  <c r="G81" i="4"/>
  <c r="G89" i="4" s="1"/>
  <c r="F81" i="4"/>
  <c r="F89" i="4" s="1"/>
  <c r="E81" i="4"/>
  <c r="D81" i="4"/>
  <c r="D89" i="4" s="1"/>
  <c r="O70" i="4"/>
  <c r="N70" i="4"/>
  <c r="M70" i="4"/>
  <c r="L70" i="4"/>
  <c r="K70" i="4"/>
  <c r="J70" i="4"/>
  <c r="I70" i="4"/>
  <c r="H70" i="4"/>
  <c r="G70" i="4"/>
  <c r="F70" i="4"/>
  <c r="E70" i="4"/>
  <c r="D70" i="4"/>
  <c r="O69" i="4"/>
  <c r="N69" i="4"/>
  <c r="M69" i="4"/>
  <c r="L69" i="4"/>
  <c r="K69" i="4"/>
  <c r="J69" i="4"/>
  <c r="I69" i="4"/>
  <c r="H69" i="4"/>
  <c r="G69" i="4"/>
  <c r="F69" i="4"/>
  <c r="E69" i="4"/>
  <c r="D69" i="4"/>
  <c r="O68" i="4"/>
  <c r="N68" i="4"/>
  <c r="M68" i="4"/>
  <c r="L68" i="4"/>
  <c r="K68" i="4"/>
  <c r="J68" i="4"/>
  <c r="I68" i="4"/>
  <c r="H68" i="4"/>
  <c r="G68" i="4"/>
  <c r="F68" i="4"/>
  <c r="E68" i="4"/>
  <c r="D68" i="4"/>
  <c r="O67" i="4"/>
  <c r="N67" i="4"/>
  <c r="M67" i="4"/>
  <c r="L67" i="4"/>
  <c r="K67" i="4"/>
  <c r="J67" i="4"/>
  <c r="I67" i="4"/>
  <c r="H67" i="4"/>
  <c r="G67" i="4"/>
  <c r="F67" i="4"/>
  <c r="E67" i="4"/>
  <c r="D67" i="4"/>
  <c r="O66" i="4"/>
  <c r="N66" i="4"/>
  <c r="M66" i="4"/>
  <c r="L66" i="4"/>
  <c r="K66" i="4"/>
  <c r="J66" i="4"/>
  <c r="I66" i="4"/>
  <c r="H66" i="4"/>
  <c r="G66" i="4"/>
  <c r="F66" i="4"/>
  <c r="E66" i="4"/>
  <c r="D66" i="4"/>
  <c r="O65" i="4"/>
  <c r="N65" i="4"/>
  <c r="M65" i="4"/>
  <c r="L65" i="4"/>
  <c r="K65" i="4"/>
  <c r="J65" i="4"/>
  <c r="I65" i="4"/>
  <c r="H65" i="4"/>
  <c r="G65" i="4"/>
  <c r="F65" i="4"/>
  <c r="E65" i="4"/>
  <c r="D65" i="4"/>
  <c r="O64" i="4"/>
  <c r="N64" i="4"/>
  <c r="M64" i="4"/>
  <c r="L64" i="4"/>
  <c r="K64" i="4"/>
  <c r="J64" i="4"/>
  <c r="I64" i="4"/>
  <c r="H64" i="4"/>
  <c r="G64" i="4"/>
  <c r="F64" i="4"/>
  <c r="E64" i="4"/>
  <c r="D64" i="4"/>
  <c r="O63" i="4"/>
  <c r="O71" i="4" s="1"/>
  <c r="N63" i="4"/>
  <c r="N71" i="4" s="1"/>
  <c r="M63" i="4"/>
  <c r="M71" i="4" s="1"/>
  <c r="L63" i="4"/>
  <c r="K63" i="4"/>
  <c r="K71" i="4" s="1"/>
  <c r="J63" i="4"/>
  <c r="J71" i="4" s="1"/>
  <c r="I63" i="4"/>
  <c r="I71" i="4" s="1"/>
  <c r="H63" i="4"/>
  <c r="H71" i="4" s="1"/>
  <c r="G63" i="4"/>
  <c r="G71" i="4" s="1"/>
  <c r="F63" i="4"/>
  <c r="F71" i="4" s="1"/>
  <c r="E63" i="4"/>
  <c r="E71" i="4" s="1"/>
  <c r="D63" i="4"/>
  <c r="D71" i="4" s="1"/>
  <c r="O52" i="4"/>
  <c r="N52" i="4"/>
  <c r="M52" i="4"/>
  <c r="L52" i="4"/>
  <c r="K52" i="4"/>
  <c r="J52" i="4"/>
  <c r="I52" i="4"/>
  <c r="H52" i="4"/>
  <c r="G52" i="4"/>
  <c r="F52" i="4"/>
  <c r="E52" i="4"/>
  <c r="D52" i="4"/>
  <c r="O51" i="4"/>
  <c r="N51" i="4"/>
  <c r="M51" i="4"/>
  <c r="L51" i="4"/>
  <c r="K51" i="4"/>
  <c r="J51" i="4"/>
  <c r="I51" i="4"/>
  <c r="H51" i="4"/>
  <c r="G51" i="4"/>
  <c r="F51" i="4"/>
  <c r="E51" i="4"/>
  <c r="D51"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7" i="4"/>
  <c r="N47" i="4"/>
  <c r="M47" i="4"/>
  <c r="L47" i="4"/>
  <c r="K47" i="4"/>
  <c r="J47" i="4"/>
  <c r="I47" i="4"/>
  <c r="H47" i="4"/>
  <c r="G47" i="4"/>
  <c r="F47" i="4"/>
  <c r="E47" i="4"/>
  <c r="D47" i="4"/>
  <c r="O46" i="4"/>
  <c r="N46" i="4"/>
  <c r="M46" i="4"/>
  <c r="L46" i="4"/>
  <c r="K46" i="4"/>
  <c r="J46" i="4"/>
  <c r="I46" i="4"/>
  <c r="H46" i="4"/>
  <c r="G46" i="4"/>
  <c r="F46" i="4"/>
  <c r="E46" i="4"/>
  <c r="D46" i="4"/>
  <c r="O45" i="4"/>
  <c r="O53" i="4" s="1"/>
  <c r="N45" i="4"/>
  <c r="N53" i="4" s="1"/>
  <c r="M45" i="4"/>
  <c r="M53" i="4" s="1"/>
  <c r="L45" i="4"/>
  <c r="L53" i="4" s="1"/>
  <c r="K45" i="4"/>
  <c r="K53" i="4" s="1"/>
  <c r="J45" i="4"/>
  <c r="J53" i="4" s="1"/>
  <c r="I45" i="4"/>
  <c r="I53" i="4" s="1"/>
  <c r="H45" i="4"/>
  <c r="G45" i="4"/>
  <c r="G53" i="4" s="1"/>
  <c r="F45" i="4"/>
  <c r="F53" i="4" s="1"/>
  <c r="E45" i="4"/>
  <c r="E53" i="4" s="1"/>
  <c r="D45" i="4"/>
  <c r="D53" i="4" s="1"/>
  <c r="D28" i="4"/>
  <c r="E28" i="4"/>
  <c r="F28" i="4"/>
  <c r="G28" i="4"/>
  <c r="H28" i="4"/>
  <c r="I28" i="4"/>
  <c r="J28" i="4"/>
  <c r="K28" i="4"/>
  <c r="L28" i="4"/>
  <c r="M28" i="4"/>
  <c r="N28" i="4"/>
  <c r="O28" i="4"/>
  <c r="D29" i="4"/>
  <c r="E29" i="4"/>
  <c r="F29" i="4"/>
  <c r="G29" i="4"/>
  <c r="H29" i="4"/>
  <c r="I29" i="4"/>
  <c r="J29" i="4"/>
  <c r="K29" i="4"/>
  <c r="L29" i="4"/>
  <c r="M29" i="4"/>
  <c r="N29" i="4"/>
  <c r="O29" i="4"/>
  <c r="D30" i="4"/>
  <c r="E30" i="4"/>
  <c r="F30" i="4"/>
  <c r="G30" i="4"/>
  <c r="H30" i="4"/>
  <c r="I30" i="4"/>
  <c r="J30" i="4"/>
  <c r="K30" i="4"/>
  <c r="L30" i="4"/>
  <c r="M30" i="4"/>
  <c r="N30" i="4"/>
  <c r="O30" i="4"/>
  <c r="D31" i="4"/>
  <c r="E31" i="4"/>
  <c r="F31" i="4"/>
  <c r="G31" i="4"/>
  <c r="H31" i="4"/>
  <c r="I31" i="4"/>
  <c r="J31" i="4"/>
  <c r="K31" i="4"/>
  <c r="L31" i="4"/>
  <c r="M31" i="4"/>
  <c r="N31" i="4"/>
  <c r="O31" i="4"/>
  <c r="D32" i="4"/>
  <c r="E32" i="4"/>
  <c r="F32" i="4"/>
  <c r="G32" i="4"/>
  <c r="H32" i="4"/>
  <c r="I32" i="4"/>
  <c r="J32" i="4"/>
  <c r="K32" i="4"/>
  <c r="L32" i="4"/>
  <c r="M32" i="4"/>
  <c r="N32" i="4"/>
  <c r="O32" i="4"/>
  <c r="D33" i="4"/>
  <c r="E33" i="4"/>
  <c r="F33" i="4"/>
  <c r="G33" i="4"/>
  <c r="H33" i="4"/>
  <c r="I33" i="4"/>
  <c r="J33" i="4"/>
  <c r="K33" i="4"/>
  <c r="L33" i="4"/>
  <c r="M33" i="4"/>
  <c r="N33" i="4"/>
  <c r="O33" i="4"/>
  <c r="D34" i="4"/>
  <c r="E34" i="4"/>
  <c r="F34" i="4"/>
  <c r="G34" i="4"/>
  <c r="H34" i="4"/>
  <c r="I34" i="4"/>
  <c r="J34" i="4"/>
  <c r="K34" i="4"/>
  <c r="L34" i="4"/>
  <c r="M34" i="4"/>
  <c r="N34" i="4"/>
  <c r="O34" i="4"/>
  <c r="E27" i="4"/>
  <c r="F27" i="4"/>
  <c r="G27" i="4"/>
  <c r="H27" i="4"/>
  <c r="I27" i="4"/>
  <c r="J27" i="4"/>
  <c r="K27" i="4"/>
  <c r="L27" i="4"/>
  <c r="M27" i="4"/>
  <c r="N27" i="4"/>
  <c r="O27" i="4"/>
  <c r="D27" i="4"/>
  <c r="D19" i="4"/>
  <c r="E19" i="4"/>
  <c r="F19" i="4"/>
  <c r="G19" i="4"/>
  <c r="H19" i="4"/>
  <c r="I19" i="4"/>
  <c r="J19" i="4"/>
  <c r="K19" i="4"/>
  <c r="L19" i="4"/>
  <c r="M19" i="4"/>
  <c r="N19" i="4"/>
  <c r="O19" i="4"/>
  <c r="D20" i="4"/>
  <c r="E20" i="4"/>
  <c r="F20" i="4"/>
  <c r="G20" i="4"/>
  <c r="H20" i="4"/>
  <c r="I20" i="4"/>
  <c r="J20" i="4"/>
  <c r="K20" i="4"/>
  <c r="L20" i="4"/>
  <c r="M20" i="4"/>
  <c r="N20" i="4"/>
  <c r="O20" i="4"/>
  <c r="D21" i="4"/>
  <c r="E21" i="4"/>
  <c r="F21" i="4"/>
  <c r="G21" i="4"/>
  <c r="H21" i="4"/>
  <c r="I21" i="4"/>
  <c r="J21" i="4"/>
  <c r="K21" i="4"/>
  <c r="L21" i="4"/>
  <c r="M21" i="4"/>
  <c r="N21" i="4"/>
  <c r="O21" i="4"/>
  <c r="D22" i="4"/>
  <c r="E22" i="4"/>
  <c r="F22" i="4"/>
  <c r="G22" i="4"/>
  <c r="H22" i="4"/>
  <c r="I22" i="4"/>
  <c r="J22" i="4"/>
  <c r="K22" i="4"/>
  <c r="L22" i="4"/>
  <c r="M22" i="4"/>
  <c r="N22" i="4"/>
  <c r="O22" i="4"/>
  <c r="D23" i="4"/>
  <c r="E23" i="4"/>
  <c r="F23" i="4"/>
  <c r="G23" i="4"/>
  <c r="H23" i="4"/>
  <c r="I23" i="4"/>
  <c r="J23" i="4"/>
  <c r="K23" i="4"/>
  <c r="L23" i="4"/>
  <c r="M23" i="4"/>
  <c r="N23" i="4"/>
  <c r="O23" i="4"/>
  <c r="D24" i="4"/>
  <c r="E24" i="4"/>
  <c r="F24" i="4"/>
  <c r="G24" i="4"/>
  <c r="H24" i="4"/>
  <c r="I24" i="4"/>
  <c r="J24" i="4"/>
  <c r="K24" i="4"/>
  <c r="L24" i="4"/>
  <c r="M24" i="4"/>
  <c r="N24" i="4"/>
  <c r="O24" i="4"/>
  <c r="D25" i="4"/>
  <c r="E25" i="4"/>
  <c r="F25" i="4"/>
  <c r="G25" i="4"/>
  <c r="H25" i="4"/>
  <c r="I25" i="4"/>
  <c r="J25" i="4"/>
  <c r="K25" i="4"/>
  <c r="L25" i="4"/>
  <c r="M25" i="4"/>
  <c r="N25" i="4"/>
  <c r="O25" i="4"/>
  <c r="E18" i="4"/>
  <c r="F18" i="4"/>
  <c r="G18" i="4"/>
  <c r="H18" i="4"/>
  <c r="I18" i="4"/>
  <c r="J18" i="4"/>
  <c r="K18" i="4"/>
  <c r="L18" i="4"/>
  <c r="M18" i="4"/>
  <c r="N18" i="4"/>
  <c r="O18" i="4"/>
  <c r="D18" i="4"/>
  <c r="M89" i="4"/>
  <c r="I89" i="4"/>
  <c r="E89" i="4"/>
  <c r="M80" i="4"/>
  <c r="I80" i="4"/>
  <c r="E80" i="4"/>
  <c r="L71" i="4"/>
  <c r="M62" i="4"/>
  <c r="I62" i="4"/>
  <c r="E62" i="4"/>
  <c r="H53" i="4"/>
  <c r="M44" i="4"/>
  <c r="I44" i="4"/>
  <c r="E44" i="4"/>
  <c r="L26" i="4" l="1"/>
  <c r="O35" i="4"/>
  <c r="O26" i="4"/>
  <c r="K35" i="4"/>
  <c r="G35" i="4"/>
  <c r="N26" i="4"/>
  <c r="J26" i="4"/>
  <c r="F26" i="4"/>
  <c r="N35" i="4"/>
  <c r="J35" i="4"/>
  <c r="F35" i="4"/>
  <c r="I26" i="4"/>
  <c r="H35" i="4"/>
  <c r="E26" i="4"/>
  <c r="G26" i="4"/>
  <c r="D35" i="4"/>
  <c r="M18" i="6"/>
  <c r="C18" i="6"/>
  <c r="L18" i="6"/>
  <c r="D18" i="6"/>
  <c r="E35" i="4"/>
  <c r="M26" i="4"/>
  <c r="M35" i="4"/>
  <c r="I35" i="4"/>
  <c r="H26" i="4"/>
  <c r="L35" i="4"/>
  <c r="G61" i="1"/>
  <c r="K61" i="1"/>
  <c r="G65" i="1"/>
  <c r="K65" i="1"/>
  <c r="O65" i="1"/>
  <c r="O60" i="1"/>
  <c r="H61" i="1"/>
  <c r="L61" i="1"/>
  <c r="O64" i="1"/>
  <c r="H65" i="1"/>
  <c r="L65" i="1"/>
  <c r="O59" i="1"/>
  <c r="I61" i="1"/>
  <c r="E65" i="1"/>
  <c r="I65" i="1"/>
  <c r="M65" i="1"/>
  <c r="J61" i="1"/>
  <c r="J65" i="1"/>
  <c r="N65" i="1"/>
  <c r="F69" i="1"/>
  <c r="K18" i="6"/>
  <c r="M61" i="1"/>
  <c r="N61" i="1"/>
  <c r="O61" i="1"/>
  <c r="D12" i="5"/>
  <c r="H12" i="5"/>
  <c r="L12" i="5"/>
  <c r="D48" i="5"/>
  <c r="O64" i="5" s="1"/>
  <c r="H48" i="5"/>
  <c r="L48" i="5"/>
  <c r="E12" i="5"/>
  <c r="I12" i="5"/>
  <c r="M12" i="5"/>
  <c r="E48" i="5"/>
  <c r="I48" i="5"/>
  <c r="M48" i="5"/>
  <c r="F12" i="5"/>
  <c r="J12" i="5"/>
  <c r="N12" i="5"/>
  <c r="F48" i="5"/>
  <c r="J48" i="5"/>
  <c r="N48" i="5"/>
  <c r="G12" i="5"/>
  <c r="K12" i="5"/>
  <c r="O12" i="5"/>
  <c r="O61" i="5" s="1"/>
  <c r="G48" i="5"/>
  <c r="K48" i="5"/>
  <c r="O48" i="5"/>
  <c r="O65" i="5" s="1"/>
  <c r="O59" i="5"/>
  <c r="D58" i="1"/>
  <c r="H58" i="1"/>
  <c r="L58" i="1"/>
  <c r="D59" i="1"/>
  <c r="H59" i="1"/>
  <c r="L59" i="1"/>
  <c r="D60" i="1"/>
  <c r="H60" i="1"/>
  <c r="L60" i="1"/>
  <c r="D61" i="1"/>
  <c r="D62" i="1"/>
  <c r="H62" i="1"/>
  <c r="L62" i="1"/>
  <c r="D63" i="1"/>
  <c r="H63" i="1"/>
  <c r="L63" i="1"/>
  <c r="D64" i="1"/>
  <c r="H64" i="1"/>
  <c r="L64" i="1"/>
  <c r="D65" i="1"/>
  <c r="E58" i="1"/>
  <c r="I58" i="1"/>
  <c r="M58" i="1"/>
  <c r="E59" i="1"/>
  <c r="I59" i="1"/>
  <c r="M59" i="1"/>
  <c r="E60" i="1"/>
  <c r="I60" i="1"/>
  <c r="M60" i="1"/>
  <c r="E61" i="1"/>
  <c r="E62" i="1"/>
  <c r="I62" i="1"/>
  <c r="M62" i="1"/>
  <c r="E63" i="1"/>
  <c r="I63" i="1"/>
  <c r="M63" i="1"/>
  <c r="E64" i="1"/>
  <c r="I64" i="1"/>
  <c r="M64" i="1"/>
  <c r="F58" i="1"/>
  <c r="J58" i="1"/>
  <c r="N58" i="1"/>
  <c r="F59" i="1"/>
  <c r="J59" i="1"/>
  <c r="N59" i="1"/>
  <c r="F60" i="1"/>
  <c r="J60" i="1"/>
  <c r="N60" i="1"/>
  <c r="F62" i="1"/>
  <c r="J62" i="1"/>
  <c r="N62" i="1"/>
  <c r="F63" i="1"/>
  <c r="J63" i="1"/>
  <c r="N63" i="1"/>
  <c r="F64" i="1"/>
  <c r="J64" i="1"/>
  <c r="N64" i="1"/>
  <c r="G58" i="1"/>
  <c r="K58" i="1"/>
  <c r="O58" i="1"/>
  <c r="G59" i="1"/>
  <c r="K59" i="1"/>
  <c r="G60" i="1"/>
  <c r="K60" i="1"/>
  <c r="G62" i="1"/>
  <c r="K62" i="1"/>
  <c r="O62" i="1"/>
  <c r="G63" i="1"/>
  <c r="K63" i="1"/>
  <c r="O63" i="1"/>
  <c r="G64" i="1"/>
  <c r="K64" i="1"/>
  <c r="D26" i="4"/>
  <c r="K26" i="4"/>
  <c r="E18" i="6"/>
  <c r="G18" i="6"/>
  <c r="N18" i="6"/>
  <c r="I100" i="4" l="1"/>
  <c r="O60" i="5"/>
  <c r="O63" i="5"/>
  <c r="L106" i="4"/>
  <c r="N108" i="4"/>
  <c r="H100" i="4"/>
  <c r="F108" i="4"/>
  <c r="E100" i="4"/>
  <c r="L100" i="4"/>
  <c r="O67" i="1"/>
  <c r="K69" i="1"/>
  <c r="L69" i="1"/>
  <c r="H69" i="1"/>
  <c r="I69" i="1"/>
  <c r="J69" i="1"/>
  <c r="G69" i="1"/>
  <c r="K60" i="5"/>
  <c r="O68" i="1"/>
  <c r="F64" i="5"/>
  <c r="E69" i="1"/>
  <c r="N69" i="1"/>
  <c r="M69" i="1"/>
  <c r="O69" i="1"/>
  <c r="K64" i="5"/>
  <c r="G63" i="5"/>
  <c r="E64" i="5"/>
  <c r="L62" i="5"/>
  <c r="K65" i="5"/>
  <c r="I62" i="5"/>
  <c r="G65" i="5"/>
  <c r="K63" i="5"/>
  <c r="G59" i="5"/>
  <c r="K59" i="5"/>
  <c r="F59" i="5"/>
  <c r="G61" i="5"/>
  <c r="E59" i="5"/>
  <c r="F58" i="5"/>
  <c r="H59" i="5"/>
  <c r="L61" i="5"/>
  <c r="O69" i="5"/>
  <c r="G64" i="5"/>
  <c r="K61" i="5"/>
  <c r="G60" i="5"/>
  <c r="F65" i="5"/>
  <c r="N63" i="5"/>
  <c r="J61" i="5"/>
  <c r="F60" i="5"/>
  <c r="F68" i="5" s="1"/>
  <c r="E65" i="5"/>
  <c r="M63" i="5"/>
  <c r="I61" i="5"/>
  <c r="E60" i="5"/>
  <c r="D65" i="5"/>
  <c r="L63" i="5"/>
  <c r="H60" i="5"/>
  <c r="D59" i="5"/>
  <c r="O62" i="5"/>
  <c r="K58" i="5"/>
  <c r="N58" i="5"/>
  <c r="E62" i="5"/>
  <c r="H58" i="5"/>
  <c r="O67" i="5"/>
  <c r="N64" i="5"/>
  <c r="J63" i="5"/>
  <c r="F61" i="5"/>
  <c r="N59" i="5"/>
  <c r="M64" i="5"/>
  <c r="I63" i="5"/>
  <c r="E61" i="5"/>
  <c r="E69" i="5" s="1"/>
  <c r="M59" i="5"/>
  <c r="L64" i="5"/>
  <c r="H63" i="5"/>
  <c r="H61" i="5"/>
  <c r="D60" i="5"/>
  <c r="D58" i="5"/>
  <c r="K62" i="5"/>
  <c r="N62" i="5"/>
  <c r="J58" i="5"/>
  <c r="M58" i="5"/>
  <c r="H62" i="5"/>
  <c r="O68" i="5"/>
  <c r="N65" i="5"/>
  <c r="J64" i="5"/>
  <c r="F63" i="5"/>
  <c r="N60" i="5"/>
  <c r="J59" i="5"/>
  <c r="M65" i="5"/>
  <c r="I64" i="5"/>
  <c r="E63" i="5"/>
  <c r="M60" i="5"/>
  <c r="I59" i="5"/>
  <c r="L65" i="5"/>
  <c r="H64" i="5"/>
  <c r="D63" i="5"/>
  <c r="D61" i="5"/>
  <c r="L59" i="5"/>
  <c r="G62" i="5"/>
  <c r="J62" i="5"/>
  <c r="M62" i="5"/>
  <c r="I58" i="5"/>
  <c r="G58" i="5"/>
  <c r="G66" i="5" s="1"/>
  <c r="J65" i="5"/>
  <c r="N61" i="5"/>
  <c r="J60" i="5"/>
  <c r="I65" i="5"/>
  <c r="M61" i="5"/>
  <c r="I60" i="5"/>
  <c r="H65" i="5"/>
  <c r="D64" i="5"/>
  <c r="D62" i="5"/>
  <c r="L60" i="5"/>
  <c r="O58" i="5"/>
  <c r="F62" i="5"/>
  <c r="E58" i="5"/>
  <c r="L58" i="5"/>
  <c r="K67" i="1"/>
  <c r="G66" i="1"/>
  <c r="F68" i="1"/>
  <c r="N66" i="1"/>
  <c r="I68" i="1"/>
  <c r="E67" i="1"/>
  <c r="D69" i="1"/>
  <c r="L67" i="1"/>
  <c r="H66" i="1"/>
  <c r="G67" i="1"/>
  <c r="N67" i="1"/>
  <c r="J66" i="1"/>
  <c r="E68" i="1"/>
  <c r="M66" i="1"/>
  <c r="L68" i="1"/>
  <c r="H67" i="1"/>
  <c r="D66" i="1"/>
  <c r="K68" i="1"/>
  <c r="O66" i="1"/>
  <c r="N68" i="1"/>
  <c r="J67" i="1"/>
  <c r="F66" i="1"/>
  <c r="M67" i="1"/>
  <c r="I66" i="1"/>
  <c r="H68" i="1"/>
  <c r="D67" i="1"/>
  <c r="G68" i="1"/>
  <c r="K66" i="1"/>
  <c r="J68" i="1"/>
  <c r="F67" i="1"/>
  <c r="M68" i="1"/>
  <c r="I67" i="1"/>
  <c r="E66" i="1"/>
  <c r="D68" i="1"/>
  <c r="L66" i="1"/>
  <c r="M100" i="4"/>
  <c r="F100" i="4"/>
  <c r="O105" i="4"/>
  <c r="E103" i="4"/>
  <c r="O108" i="4"/>
  <c r="E106" i="4"/>
  <c r="F103" i="4"/>
  <c r="K100" i="4"/>
  <c r="F101" i="4"/>
  <c r="J100" i="4"/>
  <c r="G105" i="4"/>
  <c r="H102" i="4"/>
  <c r="G108" i="4"/>
  <c r="H105" i="4"/>
  <c r="I102" i="4"/>
  <c r="O100" i="4"/>
  <c r="H108" i="4"/>
  <c r="N100" i="4"/>
  <c r="I107" i="4"/>
  <c r="J104" i="4"/>
  <c r="K101" i="4"/>
  <c r="J107" i="4"/>
  <c r="K104" i="4"/>
  <c r="L101" i="4"/>
  <c r="K108" i="4"/>
  <c r="D106" i="4"/>
  <c r="M103" i="4"/>
  <c r="D107" i="4"/>
  <c r="M106" i="4"/>
  <c r="N103" i="4"/>
  <c r="G100" i="4"/>
  <c r="D100" i="4"/>
  <c r="D108" i="4"/>
  <c r="K107" i="4"/>
  <c r="N106" i="4"/>
  <c r="F106" i="4"/>
  <c r="I105" i="4"/>
  <c r="L104" i="4"/>
  <c r="O103" i="4"/>
  <c r="G103" i="4"/>
  <c r="J102" i="4"/>
  <c r="M101" i="4"/>
  <c r="E101" i="4"/>
  <c r="D101" i="4"/>
  <c r="I108" i="4"/>
  <c r="L107" i="4"/>
  <c r="O106" i="4"/>
  <c r="G106" i="4"/>
  <c r="J105" i="4"/>
  <c r="M104" i="4"/>
  <c r="E104" i="4"/>
  <c r="H103" i="4"/>
  <c r="K102" i="4"/>
  <c r="N101" i="4"/>
  <c r="D104" i="4"/>
  <c r="L108" i="4"/>
  <c r="O107" i="4"/>
  <c r="G107" i="4"/>
  <c r="J106" i="4"/>
  <c r="M105" i="4"/>
  <c r="E105" i="4"/>
  <c r="H104" i="4"/>
  <c r="K103" i="4"/>
  <c r="N102" i="4"/>
  <c r="F102" i="4"/>
  <c r="I101" i="4"/>
  <c r="D105" i="4"/>
  <c r="E108" i="4"/>
  <c r="H107" i="4"/>
  <c r="K106" i="4"/>
  <c r="N105" i="4"/>
  <c r="F105" i="4"/>
  <c r="I104" i="4"/>
  <c r="L103" i="4"/>
  <c r="O102" i="4"/>
  <c r="G102" i="4"/>
  <c r="J101" i="4"/>
  <c r="D102" i="4"/>
  <c r="J108" i="4"/>
  <c r="M107" i="4"/>
  <c r="E107" i="4"/>
  <c r="H106" i="4"/>
  <c r="K105" i="4"/>
  <c r="N104" i="4"/>
  <c r="F104" i="4"/>
  <c r="I103" i="4"/>
  <c r="L102" i="4"/>
  <c r="O101" i="4"/>
  <c r="G101" i="4"/>
  <c r="D103" i="4"/>
  <c r="N107" i="4"/>
  <c r="F107" i="4"/>
  <c r="I106" i="4"/>
  <c r="L105" i="4"/>
  <c r="O104" i="4"/>
  <c r="G104" i="4"/>
  <c r="J103" i="4"/>
  <c r="M102" i="4"/>
  <c r="E102" i="4"/>
  <c r="H101" i="4"/>
  <c r="M108" i="4"/>
  <c r="F67" i="5" l="1"/>
  <c r="H67" i="5"/>
  <c r="E68" i="5"/>
  <c r="K67" i="5"/>
  <c r="F66" i="5"/>
  <c r="L66" i="5"/>
  <c r="I67" i="5"/>
  <c r="M68" i="5"/>
  <c r="I66" i="5"/>
  <c r="L67" i="5"/>
  <c r="L69" i="5"/>
  <c r="G67" i="5"/>
  <c r="K68" i="5"/>
  <c r="D69" i="5"/>
  <c r="O66" i="5"/>
  <c r="K69" i="5"/>
  <c r="E67" i="5"/>
  <c r="G69" i="5"/>
  <c r="M69" i="5"/>
  <c r="J68" i="5"/>
  <c r="J67" i="5"/>
  <c r="F69" i="5"/>
  <c r="I68" i="5"/>
  <c r="M67" i="5"/>
  <c r="N67" i="5"/>
  <c r="L68" i="5"/>
  <c r="N68" i="5"/>
  <c r="E66" i="5"/>
  <c r="N69" i="5"/>
  <c r="M66" i="5"/>
  <c r="D66" i="5"/>
  <c r="D67" i="5"/>
  <c r="G68" i="5"/>
  <c r="J66" i="5"/>
  <c r="D68" i="5"/>
  <c r="N66" i="5"/>
  <c r="H68" i="5"/>
  <c r="I69" i="5"/>
  <c r="J69" i="5"/>
  <c r="H69" i="5"/>
  <c r="K66" i="5"/>
  <c r="H66" i="5"/>
</calcChain>
</file>

<file path=xl/sharedStrings.xml><?xml version="1.0" encoding="utf-8"?>
<sst xmlns="http://schemas.openxmlformats.org/spreadsheetml/2006/main" count="490" uniqueCount="80">
  <si>
    <t>SCE</t>
  </si>
  <si>
    <t>Expected Capacity at Coincident Peak based on Load Impact Protocols  (MW)</t>
  </si>
  <si>
    <t>Program Name</t>
  </si>
  <si>
    <t>Payment$</t>
  </si>
  <si>
    <t>Local Area</t>
  </si>
  <si>
    <t>LA Basin</t>
  </si>
  <si>
    <t>Big Creek/Ventura</t>
  </si>
  <si>
    <t>Outside LCA</t>
  </si>
  <si>
    <t>Total IOU Service Area</t>
  </si>
  <si>
    <t>Demand Response Contract Day Ahead
(DRC)</t>
  </si>
  <si>
    <t>Demand Response Contract Day Of
(DRC)</t>
  </si>
  <si>
    <t>Agricultural and Pumping Interruptible
(API)</t>
  </si>
  <si>
    <t>Demand Bidding Program
(DBP)</t>
  </si>
  <si>
    <t>Capacity Bidding Program Day Of
(CBP)</t>
  </si>
  <si>
    <t>Capacity Bidding Program  Day Ahead
(CBP)</t>
  </si>
  <si>
    <t>Total, Allocated Event-Based Resources</t>
  </si>
  <si>
    <t>Total Unallocated Event Based Resources</t>
  </si>
  <si>
    <t>Total Event Based Resources</t>
  </si>
  <si>
    <t>Payment$ - if payment for this program is from bundled customers only, enter 0, if all distribution customers, enter 1</t>
  </si>
  <si>
    <t>BIP</t>
  </si>
  <si>
    <t>CBP - Day of</t>
  </si>
  <si>
    <t>CBP- Day ahead</t>
  </si>
  <si>
    <t>Application to make the program year round pending before the Commission</t>
  </si>
  <si>
    <t>Totals</t>
  </si>
  <si>
    <t>Total</t>
  </si>
  <si>
    <t>Total Allocated Event Based Resources</t>
  </si>
  <si>
    <t>Average of Hourly Ex Ante Load Impacts (MW/hour) from 2 to 6 PM If Simultaneous Events Are Called on Monthly Peak Load Days Under 1-in-2 Weather Year Conditions, Before Adjusting for Avoided Line Losses</t>
  </si>
  <si>
    <t>Greater Bay Area</t>
  </si>
  <si>
    <t>Greater Fresno Area</t>
  </si>
  <si>
    <t>Humboldt</t>
  </si>
  <si>
    <t>Kern</t>
  </si>
  <si>
    <t>Northern Coast</t>
  </si>
  <si>
    <t>Sierra</t>
  </si>
  <si>
    <t>Stockton</t>
  </si>
  <si>
    <t>These totals do not reflect of the derated numbers</t>
  </si>
  <si>
    <t>Total Event Based Resources (All Programs allocated)</t>
  </si>
  <si>
    <t>Explanation and notes for determining the Distribution Loss Factor and for grossing up Demand Response values for RA counting</t>
  </si>
  <si>
    <t>Sources for Distribution loss factors are presented as follows:</t>
  </si>
  <si>
    <t>SDG&amp;E - Phase II GRC filed in 2007, non-confidential workpapers from file titled "Chapter10-WorkpapersCapacityandEnergyLosses.xls"</t>
  </si>
  <si>
    <t>SCE - Phase II GRC filed in A.08-03-002 non-confidential workpapers in file titled "2009 RD Model_EnergyDivision.zip\MCCR.xls"</t>
  </si>
  <si>
    <t>These losses were prepared in accordance with the QC manual, as modified by ALJ ruling on July 27 (linked here:http://docs.cpuc.ca.gov/efile/RULINGS/121143.htm)</t>
  </si>
  <si>
    <t>Values used were the following:</t>
  </si>
  <si>
    <t>For SCE and SDG&amp;E, whose secondary loss factors from the GRC were cumulative, Energy Division used the ANNUAL ON PEAK DEMAND Secondary Loss Factor ( Cell G28 from SCE's report and Cell C6 from SDG&amp;E's file) and the ANNUAL ON PEAK DEMAND Transmission Loss Factor (Cell C26 from SCE's File and Cell G6 from SDG&amp;E's file).  The computations were completed as specified in the ruling.</t>
  </si>
  <si>
    <t>Tabs:</t>
  </si>
  <si>
    <t>Each IOU has 2 tabs, one with program totals grossed up for avoided distribution and transmission losses and the other without the gross up applied.  This is for information purposes.  The final calculated Distribution Loss Factor is included in cell C2 of each IOU tab.</t>
  </si>
  <si>
    <t>The tabs are named accordingly.</t>
  </si>
  <si>
    <t>Energy Division staff allocated Demand Response credit to LSEs based on the program totals grossed up for distribution and transmission losses, in keeping with D.10-06-036</t>
  </si>
  <si>
    <t>PG&amp;E - Phase II GRC filed in 2006 in A.06-03-005 table W-2 of Exhibit PG&amp;E-2 Chapter 2</t>
  </si>
  <si>
    <t>For PG&amp;E's marginal Distribution Loss rate, the Secondary Distribution Loss factor applicable to summer peak from line 10, Primary Distribution factor for Summer Peak from line 8, and Transmission Loss applicable to summer peak and taken from line 6 were used for the computation.  PG&amp;E assures Energy Division staff that this value was not updated in any future General Rate Cases.</t>
  </si>
  <si>
    <t>T+D Gross Up factor per D.10-06-036 - see Definitions and Sources tab</t>
  </si>
  <si>
    <t>PTR w/o Enabling Tech</t>
  </si>
  <si>
    <t>SCTD (Small Customer Technology
Development Program)</t>
  </si>
  <si>
    <t>Summer Saver Commercial</t>
  </si>
  <si>
    <t>Summer Saver
Residential</t>
  </si>
  <si>
    <t>Summer Discount Plan
(SDP)
Commercial</t>
  </si>
  <si>
    <t>Critical Peak Pricing
(CPP) Large</t>
  </si>
  <si>
    <t>Critical Peak Pricing
(CPP) Medium</t>
  </si>
  <si>
    <t>CPP- Large</t>
  </si>
  <si>
    <t>Base Interruptible Program
(BIP)</t>
  </si>
  <si>
    <t>Summer Discount Plan
(SDP)
Residential</t>
  </si>
  <si>
    <t>Save Power Day
(SPD)</t>
  </si>
  <si>
    <t>*Average Hourly Impacts (MW/hour) from 2pm to 6pm in Jan.-Dec.</t>
  </si>
  <si>
    <t xml:space="preserve">Average Hourly Impacts (MW/hour) from 1pm to 6pm in May-Oct. and from 4pm to 9pm in Nov.-Apr. </t>
  </si>
  <si>
    <t>1 *</t>
  </si>
  <si>
    <t xml:space="preserve"> * CPP Implementation costs recovered from all customers, and annual over- or under-collections are recovered from only bundled customers.</t>
  </si>
  <si>
    <t xml:space="preserve">SCE DR 2013 Load Impact Estimates </t>
  </si>
  <si>
    <t>1*</t>
  </si>
  <si>
    <t xml:space="preserve"> * PTR Implementation costs recovered from all customers, bill credits paid to customers are recovered only by bundled customers</t>
  </si>
  <si>
    <t xml:space="preserve">SDG&amp;E DR 2013 Load Impact Estimates </t>
  </si>
  <si>
    <t xml:space="preserve">PG&amp;E DR 2013 Load Impact Estimates </t>
  </si>
  <si>
    <t>1</t>
  </si>
  <si>
    <t>Smart AC Res</t>
  </si>
  <si>
    <t>Smart AC non-Res</t>
  </si>
  <si>
    <t>AMP Day Ahead</t>
  </si>
  <si>
    <t>AMP Day Of</t>
  </si>
  <si>
    <t>DBP Day Ahead</t>
  </si>
  <si>
    <t>CBP Day Of</t>
  </si>
  <si>
    <t>CBP Day Ahead</t>
  </si>
  <si>
    <t>Peak Day Pricing (PDP)-Non Residential *</t>
  </si>
  <si>
    <t>Peak Day Pricing (PDP)-Residential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</si>
</sst>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0.0"/>
    <numFmt numFmtId="166" formatCode="_(* #,##0.000_);_(* \(#,##0.000\);_(* &quot;-&quot;??_);_(@_)"/>
    <numFmt numFmtId="167" formatCode="0.00;[Red]0.00"/>
    <numFmt numFmtId="168" formatCode="_(* #,##0.0000_);_(* \(#,##0.0000\);_(* &quot;-&quot;??_);_(@_)"/>
    <numFmt numFmtId="169" formatCode="_(* #,##0.00000_);_(* \(#,##0.00000\);_(* &quot;-&quot;??_);_(@_)"/>
  </numFmts>
  <fonts count="38" x14ac:knownFonts="1">
    <font>
      <sz val="11"/>
      <color theme="1"/>
      <name val="Calibri"/>
      <family val="2"/>
      <scheme val="minor"/>
    </font>
    <font>
      <sz val="11"/>
      <color indexed="8"/>
      <name val="Calibri"/>
      <family val="2"/>
    </font>
    <font>
      <sz val="10"/>
      <color indexed="8"/>
      <name val="Times New Roman"/>
      <family val="1"/>
    </font>
    <font>
      <sz val="16"/>
      <color indexed="8"/>
      <name val="Times New Roman"/>
      <family val="1"/>
    </font>
    <font>
      <b/>
      <sz val="12"/>
      <name val="Arial"/>
      <family val="2"/>
    </font>
    <font>
      <b/>
      <sz val="10"/>
      <name val="Arial"/>
      <family val="2"/>
    </font>
    <font>
      <sz val="11"/>
      <color indexed="8"/>
      <name val="Calibri"/>
      <family val="2"/>
    </font>
    <font>
      <b/>
      <sz val="11"/>
      <name val="Calibri"/>
      <family val="2"/>
    </font>
    <font>
      <sz val="11"/>
      <name val="Calibri"/>
      <family val="2"/>
    </font>
    <font>
      <b/>
      <sz val="11"/>
      <color indexed="8"/>
      <name val="Calibri"/>
      <family val="2"/>
    </font>
    <font>
      <sz val="10"/>
      <color indexed="8"/>
      <name val="Calibri"/>
      <family val="2"/>
    </font>
    <font>
      <b/>
      <sz val="10"/>
      <name val="Times New Roman"/>
      <family val="1"/>
    </font>
    <font>
      <sz val="10"/>
      <name val="Times New Roman"/>
      <family val="1"/>
    </font>
    <font>
      <sz val="10"/>
      <name val="Calibri"/>
      <family val="2"/>
    </font>
    <font>
      <sz val="11"/>
      <color indexed="10"/>
      <name val="Calibri"/>
      <family val="2"/>
    </font>
    <font>
      <sz val="11"/>
      <color indexed="8"/>
      <name val="Times New Roman"/>
      <family val="1"/>
    </font>
    <font>
      <b/>
      <sz val="12"/>
      <name val="Times New Roman"/>
      <family val="1"/>
    </font>
    <font>
      <b/>
      <sz val="12"/>
      <name val="Calibri"/>
      <family val="2"/>
    </font>
    <font>
      <u/>
      <sz val="11"/>
      <color indexed="8"/>
      <name val="Calibri"/>
      <family val="2"/>
    </font>
    <font>
      <sz val="10"/>
      <name val="Arial"/>
      <family val="2"/>
    </font>
    <font>
      <sz val="10"/>
      <name val="Arial"/>
      <family val="2"/>
    </font>
    <font>
      <sz val="10"/>
      <color indexed="10"/>
      <name val="Arial"/>
      <family val="2"/>
    </font>
    <font>
      <b/>
      <sz val="10"/>
      <name val="Calibri"/>
      <family val="2"/>
    </font>
    <font>
      <b/>
      <sz val="10"/>
      <color indexed="8"/>
      <name val="Calibri"/>
      <family val="2"/>
    </font>
    <font>
      <b/>
      <sz val="10"/>
      <color indexed="8"/>
      <name val="Times New Roman"/>
      <family val="1"/>
    </font>
    <font>
      <b/>
      <sz val="16"/>
      <color indexed="8"/>
      <name val="Times New Roman"/>
      <family val="1"/>
    </font>
    <font>
      <sz val="14"/>
      <color indexed="8"/>
      <name val="Times New Roman"/>
      <family val="1"/>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sz val="10"/>
      <name val="Calibri"/>
      <family val="2"/>
      <scheme val="minor"/>
    </font>
    <font>
      <b/>
      <sz val="10"/>
      <name val="Calibri"/>
      <family val="2"/>
      <scheme val="minor"/>
    </font>
    <font>
      <b/>
      <sz val="11"/>
      <color theme="1"/>
      <name val="Calibri"/>
      <family val="2"/>
    </font>
    <font>
      <sz val="11"/>
      <color indexed="8"/>
      <name val="Calibri"/>
      <family val="2"/>
      <scheme val="minor"/>
    </font>
    <font>
      <b/>
      <sz val="10"/>
      <color theme="1"/>
      <name val="Calibri"/>
      <family val="2"/>
      <scheme val="minor"/>
    </font>
    <font>
      <b/>
      <sz val="11"/>
      <color indexed="8"/>
      <name val="Calibri"/>
      <family val="2"/>
      <scheme val="minor"/>
    </font>
    <font>
      <b/>
      <sz val="11"/>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3" tint="0.59999389629810485"/>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5">
    <xf numFmtId="0" fontId="0" fillId="0" borderId="0"/>
    <xf numFmtId="43" fontId="27" fillId="0" borderId="0" applyFont="0" applyFill="0" applyBorder="0" applyAlignment="0" applyProtection="0"/>
    <xf numFmtId="0" fontId="20" fillId="0" borderId="0"/>
    <xf numFmtId="0" fontId="1" fillId="0" borderId="0"/>
    <xf numFmtId="0" fontId="19" fillId="0" borderId="0"/>
  </cellStyleXfs>
  <cellXfs count="344">
    <xf numFmtId="0" fontId="0" fillId="0" borderId="0" xfId="0"/>
    <xf numFmtId="0" fontId="2" fillId="0" borderId="0" xfId="0" applyFont="1" applyFill="1" applyBorder="1"/>
    <xf numFmtId="0" fontId="0" fillId="0" borderId="0" xfId="0" applyAlignment="1">
      <alignment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17" fontId="5" fillId="2" borderId="3" xfId="0" applyNumberFormat="1" applyFont="1" applyFill="1" applyBorder="1" applyAlignment="1">
      <alignment horizontal="center" wrapText="1"/>
    </xf>
    <xf numFmtId="0" fontId="7" fillId="0" borderId="4" xfId="0" applyFont="1" applyFill="1" applyBorder="1"/>
    <xf numFmtId="0" fontId="0" fillId="0" borderId="0" xfId="0" applyFill="1"/>
    <xf numFmtId="0" fontId="7" fillId="5" borderId="4" xfId="0" applyFont="1" applyFill="1" applyBorder="1"/>
    <xf numFmtId="0" fontId="6" fillId="0" borderId="0" xfId="0" applyFont="1"/>
    <xf numFmtId="0" fontId="9" fillId="0" borderId="4" xfId="0" applyFont="1" applyFill="1" applyBorder="1"/>
    <xf numFmtId="0" fontId="9" fillId="5" borderId="4" xfId="0" applyFont="1" applyFill="1" applyBorder="1"/>
    <xf numFmtId="0" fontId="9" fillId="3" borderId="4" xfId="0" applyFont="1" applyFill="1" applyBorder="1"/>
    <xf numFmtId="0" fontId="6" fillId="3" borderId="0" xfId="0" applyFont="1" applyFill="1"/>
    <xf numFmtId="0" fontId="0" fillId="0" borderId="0" xfId="0" applyBorder="1"/>
    <xf numFmtId="49" fontId="11" fillId="0" borderId="0" xfId="0" applyNumberFormat="1" applyFont="1" applyBorder="1" applyAlignment="1">
      <alignment horizontal="center" vertical="center" wrapText="1"/>
    </xf>
    <xf numFmtId="2" fontId="0" fillId="0" borderId="0" xfId="0" applyNumberFormat="1"/>
    <xf numFmtId="0" fontId="10" fillId="0" borderId="0" xfId="0" applyFont="1"/>
    <xf numFmtId="0" fontId="10" fillId="0" borderId="0" xfId="0" applyFont="1" applyBorder="1"/>
    <xf numFmtId="2" fontId="10" fillId="0" borderId="0" xfId="0" applyNumberFormat="1" applyFont="1" applyBorder="1"/>
    <xf numFmtId="2" fontId="10" fillId="0" borderId="0" xfId="0" applyNumberFormat="1" applyFont="1"/>
    <xf numFmtId="0" fontId="8" fillId="0" borderId="0" xfId="0" applyFont="1"/>
    <xf numFmtId="17" fontId="5" fillId="2" borderId="6" xfId="0" applyNumberFormat="1" applyFont="1" applyFill="1" applyBorder="1" applyAlignment="1">
      <alignment horizontal="center" wrapText="1"/>
    </xf>
    <xf numFmtId="0" fontId="13" fillId="0" borderId="0" xfId="0" applyFont="1"/>
    <xf numFmtId="0" fontId="8" fillId="0" borderId="1" xfId="0" applyFont="1" applyFill="1" applyBorder="1" applyAlignment="1">
      <alignment horizontal="center" wrapText="1"/>
    </xf>
    <xf numFmtId="0" fontId="13" fillId="0" borderId="0" xfId="0" applyFont="1" applyFill="1"/>
    <xf numFmtId="0" fontId="12" fillId="0" borderId="0" xfId="0" applyFont="1"/>
    <xf numFmtId="0" fontId="0" fillId="6" borderId="7" xfId="0" applyFill="1" applyBorder="1"/>
    <xf numFmtId="0" fontId="10" fillId="6" borderId="7" xfId="0" applyFont="1" applyFill="1" applyBorder="1"/>
    <xf numFmtId="0" fontId="9" fillId="5" borderId="8" xfId="0" applyFont="1" applyFill="1" applyBorder="1"/>
    <xf numFmtId="0" fontId="29" fillId="0" borderId="0" xfId="0" applyFont="1" applyBorder="1" applyAlignment="1">
      <alignment wrapText="1"/>
    </xf>
    <xf numFmtId="0" fontId="29" fillId="0" borderId="0" xfId="0" applyFont="1" applyBorder="1"/>
    <xf numFmtId="0" fontId="29" fillId="0" borderId="9" xfId="0" quotePrefix="1" applyFont="1" applyBorder="1"/>
    <xf numFmtId="0" fontId="7" fillId="6" borderId="10" xfId="0" applyFont="1" applyFill="1" applyBorder="1"/>
    <xf numFmtId="0" fontId="7" fillId="6" borderId="4" xfId="0" applyFont="1" applyFill="1" applyBorder="1"/>
    <xf numFmtId="0" fontId="9" fillId="6" borderId="8" xfId="0" applyFont="1" applyFill="1" applyBorder="1"/>
    <xf numFmtId="0" fontId="9" fillId="6" borderId="5" xfId="0" applyFont="1" applyFill="1" applyBorder="1"/>
    <xf numFmtId="0" fontId="7" fillId="6" borderId="2" xfId="0" applyFont="1" applyFill="1" applyBorder="1"/>
    <xf numFmtId="0" fontId="7" fillId="6" borderId="1" xfId="0" applyFont="1" applyFill="1" applyBorder="1"/>
    <xf numFmtId="0" fontId="10" fillId="0" borderId="0" xfId="0" applyFont="1" applyFill="1" applyBorder="1"/>
    <xf numFmtId="0" fontId="9" fillId="6" borderId="11" xfId="0" applyFont="1" applyFill="1" applyBorder="1" applyAlignment="1">
      <alignment wrapText="1"/>
    </xf>
    <xf numFmtId="0" fontId="0" fillId="0" borderId="0" xfId="0" applyFont="1" applyAlignment="1">
      <alignment wrapText="1"/>
    </xf>
    <xf numFmtId="0" fontId="0" fillId="0" borderId="0" xfId="0" applyFont="1"/>
    <xf numFmtId="0" fontId="15" fillId="0" borderId="0" xfId="0" applyFont="1"/>
    <xf numFmtId="0" fontId="0" fillId="0" borderId="0" xfId="0" applyFont="1" applyFill="1"/>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17" fontId="5" fillId="4" borderId="13" xfId="0" applyNumberFormat="1" applyFont="1" applyFill="1" applyBorder="1" applyAlignment="1">
      <alignment horizontal="center" vertical="top" wrapText="1"/>
    </xf>
    <xf numFmtId="43" fontId="0" fillId="0" borderId="0" xfId="0" applyNumberFormat="1" applyFill="1" applyBorder="1"/>
    <xf numFmtId="164" fontId="12" fillId="0" borderId="0" xfId="1" applyNumberFormat="1" applyFont="1" applyFill="1" applyAlignment="1">
      <alignment vertical="center"/>
    </xf>
    <xf numFmtId="164" fontId="12" fillId="0" borderId="0" xfId="1" applyNumberFormat="1" applyFont="1" applyFill="1" applyBorder="1" applyAlignment="1">
      <alignment vertical="center"/>
    </xf>
    <xf numFmtId="0" fontId="0" fillId="0" borderId="0" xfId="0" applyFill="1" applyBorder="1"/>
    <xf numFmtId="43" fontId="0" fillId="0" borderId="0" xfId="0" applyNumberFormat="1" applyFill="1"/>
    <xf numFmtId="0" fontId="18" fillId="0" borderId="0" xfId="0" applyFont="1" applyFill="1" applyBorder="1"/>
    <xf numFmtId="2" fontId="30" fillId="0" borderId="7" xfId="0" applyNumberFormat="1" applyFont="1" applyFill="1" applyBorder="1"/>
    <xf numFmtId="0" fontId="14" fillId="0" borderId="0" xfId="0" applyFont="1" applyFill="1"/>
    <xf numFmtId="43" fontId="14" fillId="0" borderId="0" xfId="0" applyNumberFormat="1" applyFont="1" applyFill="1" applyBorder="1"/>
    <xf numFmtId="2" fontId="0" fillId="0" borderId="0" xfId="0" applyNumberFormat="1" applyFill="1" applyBorder="1"/>
    <xf numFmtId="2" fontId="30" fillId="5" borderId="7" xfId="0" applyNumberFormat="1" applyFont="1" applyFill="1" applyBorder="1"/>
    <xf numFmtId="165" fontId="19" fillId="0" borderId="0" xfId="3" applyNumberFormat="1" applyFont="1" applyFill="1" applyBorder="1" applyAlignment="1">
      <alignment horizontal="center"/>
    </xf>
    <xf numFmtId="0" fontId="14" fillId="0" borderId="0" xfId="0" applyFont="1" applyFill="1" applyBorder="1"/>
    <xf numFmtId="0" fontId="14" fillId="0" borderId="14" xfId="0" applyFont="1" applyFill="1" applyBorder="1"/>
    <xf numFmtId="0" fontId="0" fillId="0" borderId="14" xfId="0" applyFill="1" applyBorder="1"/>
    <xf numFmtId="165" fontId="0" fillId="0" borderId="0" xfId="0" applyNumberFormat="1" applyFill="1" applyBorder="1"/>
    <xf numFmtId="165" fontId="21" fillId="0" borderId="0" xfId="2" applyNumberFormat="1" applyFont="1" applyFill="1" applyBorder="1" applyAlignment="1">
      <alignment horizontal="center"/>
    </xf>
    <xf numFmtId="0" fontId="0" fillId="0" borderId="15" xfId="0" applyFill="1" applyBorder="1"/>
    <xf numFmtId="0" fontId="0" fillId="0" borderId="16" xfId="0" applyFill="1" applyBorder="1"/>
    <xf numFmtId="2" fontId="30" fillId="0" borderId="7" xfId="0" applyNumberFormat="1" applyFont="1" applyBorder="1"/>
    <xf numFmtId="0" fontId="30" fillId="0" borderId="0" xfId="0" applyFont="1" applyFill="1"/>
    <xf numFmtId="43" fontId="30" fillId="0" borderId="0" xfId="0" applyNumberFormat="1" applyFont="1" applyFill="1" applyBorder="1"/>
    <xf numFmtId="0" fontId="30" fillId="0" borderId="0" xfId="0" applyFont="1" applyFill="1" applyBorder="1"/>
    <xf numFmtId="0" fontId="30" fillId="0" borderId="0" xfId="0" applyFont="1"/>
    <xf numFmtId="164" fontId="13" fillId="0" borderId="0" xfId="1" applyNumberFormat="1" applyFont="1" applyFill="1"/>
    <xf numFmtId="164" fontId="13" fillId="0" borderId="0" xfId="1" applyNumberFormat="1" applyFont="1" applyFill="1" applyBorder="1"/>
    <xf numFmtId="166" fontId="12" fillId="0" borderId="0" xfId="1" applyNumberFormat="1" applyFont="1" applyFill="1" applyBorder="1" applyAlignment="1">
      <alignment vertical="center"/>
    </xf>
    <xf numFmtId="166" fontId="12" fillId="0" borderId="0" xfId="1" applyNumberFormat="1" applyFont="1" applyFill="1" applyAlignment="1">
      <alignment vertical="center"/>
    </xf>
    <xf numFmtId="166" fontId="13" fillId="0" borderId="0" xfId="1" applyNumberFormat="1" applyFont="1" applyFill="1" applyBorder="1"/>
    <xf numFmtId="166" fontId="13" fillId="0" borderId="0" xfId="1" applyNumberFormat="1" applyFont="1" applyFill="1"/>
    <xf numFmtId="2" fontId="13" fillId="0" borderId="0" xfId="1" applyNumberFormat="1" applyFont="1" applyFill="1"/>
    <xf numFmtId="0" fontId="10" fillId="6" borderId="0" xfId="0" applyFont="1" applyFill="1"/>
    <xf numFmtId="0" fontId="22" fillId="3" borderId="0" xfId="0" applyFont="1" applyFill="1" applyBorder="1"/>
    <xf numFmtId="0" fontId="31" fillId="0" borderId="0" xfId="0" applyFont="1" applyFill="1"/>
    <xf numFmtId="49" fontId="32" fillId="5" borderId="7" xfId="0" applyNumberFormat="1" applyFont="1" applyFill="1" applyBorder="1" applyAlignment="1">
      <alignment wrapText="1"/>
    </xf>
    <xf numFmtId="0" fontId="32" fillId="5" borderId="4" xfId="0" applyFont="1" applyFill="1" applyBorder="1"/>
    <xf numFmtId="49" fontId="32" fillId="0" borderId="7" xfId="0" applyNumberFormat="1" applyFont="1" applyFill="1" applyBorder="1" applyAlignment="1">
      <alignment wrapText="1"/>
    </xf>
    <xf numFmtId="0" fontId="32" fillId="0" borderId="4" xfId="0" applyFont="1" applyFill="1" applyBorder="1"/>
    <xf numFmtId="0" fontId="32" fillId="3" borderId="4" xfId="0" applyFont="1" applyFill="1" applyBorder="1"/>
    <xf numFmtId="49" fontId="31" fillId="5" borderId="7" xfId="0" applyNumberFormat="1" applyFont="1" applyFill="1" applyBorder="1" applyAlignment="1">
      <alignment wrapText="1"/>
    </xf>
    <xf numFmtId="49" fontId="32" fillId="6" borderId="17" xfId="0" applyNumberFormat="1" applyFont="1" applyFill="1" applyBorder="1" applyAlignment="1">
      <alignment horizontal="left" wrapText="1"/>
    </xf>
    <xf numFmtId="49" fontId="32" fillId="6" borderId="7" xfId="0" applyNumberFormat="1" applyFont="1" applyFill="1" applyBorder="1" applyAlignment="1">
      <alignment horizontal="left" wrapText="1"/>
    </xf>
    <xf numFmtId="0" fontId="32" fillId="6" borderId="7" xfId="0" applyFont="1" applyFill="1" applyBorder="1" applyAlignment="1">
      <alignment horizontal="left" wrapText="1"/>
    </xf>
    <xf numFmtId="49" fontId="32" fillId="6" borderId="18" xfId="0" applyNumberFormat="1" applyFont="1" applyFill="1" applyBorder="1" applyAlignment="1">
      <alignment horizontal="left" wrapText="1"/>
    </xf>
    <xf numFmtId="0" fontId="0" fillId="6" borderId="0" xfId="0" applyFont="1" applyFill="1"/>
    <xf numFmtId="0" fontId="24" fillId="0" borderId="0" xfId="0" applyFont="1" applyFill="1" applyBorder="1"/>
    <xf numFmtId="15" fontId="28" fillId="0" borderId="0" xfId="0" applyNumberFormat="1" applyFont="1"/>
    <xf numFmtId="0" fontId="28" fillId="0" borderId="0" xfId="0" applyFont="1"/>
    <xf numFmtId="0" fontId="5" fillId="2" borderId="7" xfId="0" applyFont="1" applyFill="1" applyBorder="1" applyAlignment="1">
      <alignment horizontal="center" wrapText="1"/>
    </xf>
    <xf numFmtId="17" fontId="5" fillId="2" borderId="7" xfId="0" applyNumberFormat="1" applyFont="1" applyFill="1" applyBorder="1" applyAlignment="1">
      <alignment horizontal="center" wrapText="1"/>
    </xf>
    <xf numFmtId="0" fontId="9" fillId="6" borderId="7" xfId="0" applyFont="1" applyFill="1" applyBorder="1" applyAlignment="1">
      <alignment wrapText="1"/>
    </xf>
    <xf numFmtId="0" fontId="7" fillId="6" borderId="7" xfId="0" applyFont="1" applyFill="1" applyBorder="1"/>
    <xf numFmtId="0" fontId="0" fillId="0" borderId="0" xfId="0" applyFill="1" applyAlignment="1">
      <alignment wrapText="1"/>
    </xf>
    <xf numFmtId="0" fontId="2" fillId="5" borderId="0" xfId="0" applyFont="1" applyFill="1" applyBorder="1"/>
    <xf numFmtId="0" fontId="7" fillId="3" borderId="4" xfId="0" applyFont="1" applyFill="1" applyBorder="1"/>
    <xf numFmtId="0" fontId="9" fillId="3" borderId="8" xfId="0" applyFont="1" applyFill="1" applyBorder="1"/>
    <xf numFmtId="0" fontId="0" fillId="0" borderId="0" xfId="0" applyAlignment="1"/>
    <xf numFmtId="167" fontId="30" fillId="0" borderId="7" xfId="0" applyNumberFormat="1" applyFont="1" applyFill="1" applyBorder="1"/>
    <xf numFmtId="167" fontId="30" fillId="5" borderId="7" xfId="0" applyNumberFormat="1" applyFont="1" applyFill="1" applyBorder="1"/>
    <xf numFmtId="167" fontId="30" fillId="0" borderId="7" xfId="0" applyNumberFormat="1" applyFont="1" applyBorder="1"/>
    <xf numFmtId="0" fontId="28" fillId="0" borderId="0" xfId="0" applyFont="1" applyFill="1"/>
    <xf numFmtId="0" fontId="9" fillId="5" borderId="5" xfId="0" applyFont="1" applyFill="1" applyBorder="1"/>
    <xf numFmtId="0" fontId="9" fillId="0" borderId="5" xfId="0" applyFont="1" applyFill="1" applyBorder="1"/>
    <xf numFmtId="0" fontId="33" fillId="0" borderId="9" xfId="0" quotePrefix="1" applyFont="1" applyBorder="1"/>
    <xf numFmtId="0" fontId="23" fillId="0" borderId="0" xfId="0" applyFont="1" applyBorder="1"/>
    <xf numFmtId="0" fontId="11" fillId="0" borderId="0" xfId="0" applyFont="1" applyFill="1" applyBorder="1"/>
    <xf numFmtId="0" fontId="25" fillId="0" borderId="0" xfId="0" applyFont="1" applyFill="1" applyBorder="1" applyAlignment="1">
      <alignment horizontal="center"/>
    </xf>
    <xf numFmtId="0" fontId="28" fillId="0" borderId="0" xfId="0" applyFont="1" applyAlignment="1">
      <alignment wrapText="1"/>
    </xf>
    <xf numFmtId="0" fontId="7" fillId="0" borderId="0" xfId="0" applyFont="1"/>
    <xf numFmtId="0" fontId="7" fillId="5" borderId="7" xfId="0" applyFont="1" applyFill="1" applyBorder="1" applyAlignment="1">
      <alignment horizontal="left" wrapText="1"/>
    </xf>
    <xf numFmtId="0" fontId="22" fillId="0" borderId="0" xfId="0" applyFont="1" applyFill="1"/>
    <xf numFmtId="0" fontId="7" fillId="0" borderId="7" xfId="0" applyFont="1" applyFill="1" applyBorder="1" applyAlignment="1">
      <alignment horizontal="left" wrapText="1"/>
    </xf>
    <xf numFmtId="0" fontId="28" fillId="0" borderId="7" xfId="0" applyFont="1" applyFill="1" applyBorder="1" applyAlignment="1">
      <alignment wrapText="1"/>
    </xf>
    <xf numFmtId="0" fontId="28" fillId="0" borderId="0" xfId="0" applyFont="1" applyFill="1" applyAlignment="1">
      <alignment wrapText="1"/>
    </xf>
    <xf numFmtId="0" fontId="28" fillId="6" borderId="19" xfId="0" applyFont="1" applyFill="1" applyBorder="1"/>
    <xf numFmtId="0" fontId="11" fillId="0" borderId="0" xfId="0" applyFont="1"/>
    <xf numFmtId="0" fontId="23" fillId="6" borderId="7" xfId="0" applyFont="1" applyFill="1" applyBorder="1"/>
    <xf numFmtId="0" fontId="23" fillId="0" borderId="0" xfId="0" applyFont="1" applyFill="1" applyBorder="1"/>
    <xf numFmtId="43" fontId="28" fillId="0" borderId="0" xfId="0" applyNumberFormat="1" applyFont="1"/>
    <xf numFmtId="0" fontId="23" fillId="0" borderId="0" xfId="0" applyFont="1"/>
    <xf numFmtId="0" fontId="24" fillId="0" borderId="0" xfId="0" applyFont="1"/>
    <xf numFmtId="0" fontId="9" fillId="0" borderId="0" xfId="0" applyFont="1"/>
    <xf numFmtId="0" fontId="9" fillId="3" borderId="0" xfId="0" applyFont="1" applyFill="1"/>
    <xf numFmtId="0" fontId="33" fillId="0" borderId="0" xfId="0" applyFont="1" applyBorder="1" applyAlignment="1">
      <alignment wrapText="1"/>
    </xf>
    <xf numFmtId="0" fontId="33" fillId="0" borderId="0" xfId="0" applyFont="1" applyBorder="1"/>
    <xf numFmtId="0" fontId="28" fillId="6" borderId="7" xfId="0" applyFont="1" applyFill="1" applyBorder="1"/>
    <xf numFmtId="2" fontId="28" fillId="0" borderId="0" xfId="0" applyNumberFormat="1" applyFont="1"/>
    <xf numFmtId="2" fontId="23" fillId="0" borderId="0" xfId="0" applyNumberFormat="1" applyFont="1" applyBorder="1"/>
    <xf numFmtId="2" fontId="23" fillId="0" borderId="0" xfId="0" applyNumberFormat="1" applyFont="1"/>
    <xf numFmtId="2" fontId="24" fillId="0" borderId="0" xfId="0" applyNumberFormat="1" applyFont="1" applyFill="1" applyBorder="1"/>
    <xf numFmtId="0" fontId="28" fillId="0" borderId="0" xfId="0" applyFont="1" applyBorder="1"/>
    <xf numFmtId="167" fontId="30" fillId="0" borderId="7" xfId="0" applyNumberFormat="1" applyFont="1" applyFill="1" applyBorder="1" applyAlignment="1">
      <alignment horizontal="center" vertical="top" wrapText="1"/>
    </xf>
    <xf numFmtId="167" fontId="0" fillId="5" borderId="7" xfId="0" applyNumberFormat="1" applyFont="1" applyFill="1" applyBorder="1"/>
    <xf numFmtId="167" fontId="30" fillId="5" borderId="7" xfId="1" applyNumberFormat="1" applyFont="1" applyFill="1" applyBorder="1"/>
    <xf numFmtId="167" fontId="30" fillId="0" borderId="7" xfId="1" applyNumberFormat="1" applyFont="1" applyFill="1" applyBorder="1"/>
    <xf numFmtId="167" fontId="30" fillId="0" borderId="7" xfId="1" applyNumberFormat="1" applyFont="1" applyBorder="1"/>
    <xf numFmtId="2" fontId="34" fillId="3" borderId="10" xfId="0" applyNumberFormat="1" applyFont="1" applyFill="1" applyBorder="1" applyAlignment="1">
      <alignment horizontal="center"/>
    </xf>
    <xf numFmtId="2" fontId="34" fillId="3" borderId="17" xfId="0" applyNumberFormat="1" applyFont="1" applyFill="1" applyBorder="1" applyAlignment="1">
      <alignment horizontal="center"/>
    </xf>
    <xf numFmtId="2" fontId="34" fillId="3" borderId="20" xfId="0" applyNumberFormat="1" applyFont="1" applyFill="1" applyBorder="1" applyAlignment="1">
      <alignment horizontal="center"/>
    </xf>
    <xf numFmtId="2" fontId="34" fillId="3" borderId="21" xfId="0" applyNumberFormat="1" applyFont="1" applyFill="1" applyBorder="1" applyAlignment="1">
      <alignment horizontal="center"/>
    </xf>
    <xf numFmtId="2" fontId="34" fillId="3" borderId="7" xfId="0" applyNumberFormat="1" applyFont="1" applyFill="1" applyBorder="1" applyAlignment="1">
      <alignment horizontal="center"/>
    </xf>
    <xf numFmtId="2" fontId="34" fillId="3" borderId="22" xfId="0" applyNumberFormat="1" applyFont="1" applyFill="1" applyBorder="1" applyAlignment="1">
      <alignment horizontal="center"/>
    </xf>
    <xf numFmtId="2" fontId="34" fillId="3" borderId="23" xfId="0" applyNumberFormat="1" applyFont="1" applyFill="1" applyBorder="1" applyAlignment="1">
      <alignment horizontal="center"/>
    </xf>
    <xf numFmtId="2" fontId="34" fillId="3" borderId="18" xfId="0" applyNumberFormat="1" applyFont="1" applyFill="1" applyBorder="1" applyAlignment="1">
      <alignment horizontal="center"/>
    </xf>
    <xf numFmtId="2" fontId="34" fillId="3" borderId="24" xfId="0" applyNumberFormat="1" applyFont="1" applyFill="1" applyBorder="1" applyAlignment="1">
      <alignment horizontal="center"/>
    </xf>
    <xf numFmtId="2" fontId="34" fillId="3" borderId="25" xfId="0" applyNumberFormat="1" applyFont="1" applyFill="1" applyBorder="1" applyAlignment="1">
      <alignment horizontal="center"/>
    </xf>
    <xf numFmtId="2" fontId="34" fillId="5" borderId="7" xfId="0" applyNumberFormat="1" applyFont="1" applyFill="1" applyBorder="1" applyAlignment="1">
      <alignment horizontal="center"/>
    </xf>
    <xf numFmtId="2" fontId="34" fillId="5" borderId="18" xfId="0" applyNumberFormat="1" applyFont="1" applyFill="1" applyBorder="1" applyAlignment="1">
      <alignment horizontal="center"/>
    </xf>
    <xf numFmtId="2" fontId="34" fillId="5" borderId="25" xfId="0" applyNumberFormat="1" applyFont="1" applyFill="1" applyBorder="1" applyAlignment="1">
      <alignment horizontal="center"/>
    </xf>
    <xf numFmtId="2" fontId="30" fillId="5" borderId="25" xfId="0" applyNumberFormat="1" applyFont="1" applyFill="1" applyBorder="1" applyAlignment="1">
      <alignment horizontal="center"/>
    </xf>
    <xf numFmtId="2" fontId="30" fillId="3" borderId="26" xfId="0" applyNumberFormat="1" applyFont="1" applyFill="1" applyBorder="1" applyAlignment="1">
      <alignment horizontal="center"/>
    </xf>
    <xf numFmtId="2" fontId="30" fillId="3" borderId="3" xfId="0" applyNumberFormat="1" applyFont="1" applyFill="1" applyBorder="1" applyAlignment="1">
      <alignment horizontal="center"/>
    </xf>
    <xf numFmtId="2" fontId="34" fillId="3" borderId="3" xfId="0" applyNumberFormat="1" applyFont="1" applyFill="1" applyBorder="1" applyAlignment="1">
      <alignment horizontal="center"/>
    </xf>
    <xf numFmtId="2" fontId="30" fillId="3" borderId="27" xfId="0" applyNumberFormat="1" applyFont="1" applyFill="1" applyBorder="1" applyAlignment="1">
      <alignment horizontal="center"/>
    </xf>
    <xf numFmtId="2" fontId="30" fillId="3" borderId="21" xfId="0" applyNumberFormat="1" applyFont="1" applyFill="1" applyBorder="1" applyAlignment="1">
      <alignment horizontal="center"/>
    </xf>
    <xf numFmtId="2" fontId="30" fillId="3" borderId="7" xfId="0" applyNumberFormat="1" applyFont="1" applyFill="1" applyBorder="1" applyAlignment="1">
      <alignment horizontal="center"/>
    </xf>
    <xf numFmtId="2" fontId="30" fillId="3" borderId="28" xfId="0" applyNumberFormat="1" applyFont="1" applyFill="1" applyBorder="1" applyAlignment="1">
      <alignment horizontal="center"/>
    </xf>
    <xf numFmtId="2" fontId="30" fillId="3" borderId="29" xfId="0" applyNumberFormat="1" applyFont="1" applyFill="1" applyBorder="1" applyAlignment="1">
      <alignment horizontal="center"/>
    </xf>
    <xf numFmtId="2" fontId="34" fillId="3" borderId="29" xfId="0" applyNumberFormat="1" applyFont="1" applyFill="1" applyBorder="1" applyAlignment="1">
      <alignment horizontal="center"/>
    </xf>
    <xf numFmtId="2" fontId="30" fillId="3" borderId="30" xfId="0" applyNumberFormat="1" applyFont="1" applyFill="1" applyBorder="1" applyAlignment="1">
      <alignment horizontal="center"/>
    </xf>
    <xf numFmtId="2" fontId="34" fillId="3" borderId="9" xfId="0" applyNumberFormat="1" applyFont="1" applyFill="1" applyBorder="1" applyAlignment="1">
      <alignment horizontal="center"/>
    </xf>
    <xf numFmtId="2" fontId="30" fillId="5" borderId="26" xfId="0" applyNumberFormat="1" applyFont="1" applyFill="1" applyBorder="1" applyAlignment="1">
      <alignment horizontal="center"/>
    </xf>
    <xf numFmtId="2" fontId="30" fillId="5" borderId="3" xfId="0" applyNumberFormat="1" applyFont="1" applyFill="1" applyBorder="1" applyAlignment="1">
      <alignment horizontal="center"/>
    </xf>
    <xf numFmtId="2" fontId="34" fillId="5" borderId="3" xfId="0" applyNumberFormat="1" applyFont="1" applyFill="1" applyBorder="1" applyAlignment="1">
      <alignment horizontal="center"/>
    </xf>
    <xf numFmtId="2" fontId="30" fillId="5" borderId="27" xfId="0" applyNumberFormat="1" applyFont="1" applyFill="1" applyBorder="1" applyAlignment="1">
      <alignment horizontal="center"/>
    </xf>
    <xf numFmtId="2" fontId="30" fillId="5" borderId="21" xfId="0" applyNumberFormat="1" applyFont="1" applyFill="1" applyBorder="1" applyAlignment="1">
      <alignment horizontal="center"/>
    </xf>
    <xf numFmtId="2" fontId="30" fillId="5" borderId="7" xfId="0" applyNumberFormat="1" applyFont="1" applyFill="1" applyBorder="1" applyAlignment="1">
      <alignment horizontal="center"/>
    </xf>
    <xf numFmtId="2" fontId="30" fillId="5" borderId="28" xfId="0" applyNumberFormat="1" applyFont="1" applyFill="1" applyBorder="1" applyAlignment="1">
      <alignment horizontal="center"/>
    </xf>
    <xf numFmtId="2" fontId="30" fillId="5" borderId="29" xfId="0" applyNumberFormat="1" applyFont="1" applyFill="1" applyBorder="1" applyAlignment="1">
      <alignment horizontal="center"/>
    </xf>
    <xf numFmtId="2" fontId="34" fillId="5" borderId="29" xfId="0" applyNumberFormat="1" applyFont="1" applyFill="1" applyBorder="1" applyAlignment="1">
      <alignment horizontal="center"/>
    </xf>
    <xf numFmtId="2" fontId="30" fillId="5" borderId="30" xfId="0" applyNumberFormat="1" applyFont="1" applyFill="1" applyBorder="1" applyAlignment="1">
      <alignment horizontal="center"/>
    </xf>
    <xf numFmtId="2" fontId="34" fillId="5" borderId="9" xfId="0" applyNumberFormat="1" applyFont="1" applyFill="1" applyBorder="1" applyAlignment="1">
      <alignment horizontal="center"/>
    </xf>
    <xf numFmtId="2" fontId="30" fillId="5" borderId="9" xfId="0" applyNumberFormat="1" applyFont="1" applyFill="1" applyBorder="1" applyAlignment="1">
      <alignment horizontal="center"/>
    </xf>
    <xf numFmtId="2" fontId="34" fillId="3" borderId="31" xfId="0" applyNumberFormat="1" applyFont="1" applyFill="1" applyBorder="1" applyAlignment="1">
      <alignment horizontal="center"/>
    </xf>
    <xf numFmtId="2" fontId="34" fillId="3" borderId="32" xfId="0" applyNumberFormat="1" applyFont="1" applyFill="1" applyBorder="1" applyAlignment="1">
      <alignment horizontal="center"/>
    </xf>
    <xf numFmtId="2" fontId="34" fillId="5" borderId="21" xfId="0" applyNumberFormat="1" applyFont="1" applyFill="1" applyBorder="1" applyAlignment="1">
      <alignment horizontal="center"/>
    </xf>
    <xf numFmtId="2" fontId="34" fillId="5" borderId="31" xfId="0" applyNumberFormat="1" applyFont="1" applyFill="1" applyBorder="1" applyAlignment="1">
      <alignment horizontal="center"/>
    </xf>
    <xf numFmtId="2" fontId="34" fillId="5" borderId="32" xfId="0" applyNumberFormat="1" applyFont="1" applyFill="1" applyBorder="1" applyAlignment="1">
      <alignment horizontal="center"/>
    </xf>
    <xf numFmtId="2" fontId="34" fillId="5" borderId="23" xfId="0" applyNumberFormat="1" applyFont="1" applyFill="1" applyBorder="1" applyAlignment="1">
      <alignment horizontal="center"/>
    </xf>
    <xf numFmtId="2" fontId="34" fillId="0" borderId="21" xfId="0" applyNumberFormat="1" applyFont="1" applyFill="1" applyBorder="1" applyAlignment="1">
      <alignment horizontal="center"/>
    </xf>
    <xf numFmtId="2" fontId="34" fillId="0" borderId="7" xfId="0" applyNumberFormat="1" applyFont="1" applyFill="1" applyBorder="1" applyAlignment="1">
      <alignment horizontal="center"/>
    </xf>
    <xf numFmtId="2" fontId="34" fillId="0" borderId="31" xfId="0" applyNumberFormat="1" applyFont="1" applyFill="1" applyBorder="1" applyAlignment="1">
      <alignment horizontal="center"/>
    </xf>
    <xf numFmtId="2" fontId="34" fillId="0" borderId="32" xfId="0" applyNumberFormat="1" applyFont="1" applyFill="1" applyBorder="1" applyAlignment="1">
      <alignment horizontal="center"/>
    </xf>
    <xf numFmtId="2" fontId="34" fillId="0" borderId="23" xfId="0" applyNumberFormat="1" applyFont="1" applyFill="1" applyBorder="1" applyAlignment="1">
      <alignment horizontal="center"/>
    </xf>
    <xf numFmtId="2" fontId="34" fillId="0" borderId="18" xfId="0" applyNumberFormat="1" applyFont="1" applyFill="1" applyBorder="1" applyAlignment="1">
      <alignment horizontal="center"/>
    </xf>
    <xf numFmtId="2" fontId="0" fillId="0" borderId="0" xfId="0" applyNumberFormat="1" applyFont="1" applyBorder="1"/>
    <xf numFmtId="2" fontId="35" fillId="0" borderId="19" xfId="0" applyNumberFormat="1" applyFont="1" applyFill="1" applyBorder="1"/>
    <xf numFmtId="2" fontId="0" fillId="5" borderId="7" xfId="0" applyNumberFormat="1" applyFont="1" applyFill="1" applyBorder="1"/>
    <xf numFmtId="2" fontId="30" fillId="0" borderId="7" xfId="0" applyNumberFormat="1" applyFont="1" applyFill="1" applyBorder="1" applyAlignment="1">
      <alignment horizontal="center" vertical="top" wrapText="1"/>
    </xf>
    <xf numFmtId="2" fontId="30" fillId="5" borderId="7" xfId="3" applyNumberFormat="1" applyFont="1" applyFill="1" applyBorder="1" applyAlignment="1">
      <alignment horizontal="center"/>
    </xf>
    <xf numFmtId="2" fontId="30" fillId="0" borderId="7" xfId="1" applyNumberFormat="1" applyFont="1" applyFill="1" applyBorder="1" applyAlignment="1">
      <alignment vertical="center"/>
    </xf>
    <xf numFmtId="2" fontId="30" fillId="5" borderId="7" xfId="1" applyNumberFormat="1" applyFont="1" applyFill="1" applyBorder="1"/>
    <xf numFmtId="2" fontId="30" fillId="0" borderId="7" xfId="1" applyNumberFormat="1" applyFont="1" applyFill="1" applyBorder="1"/>
    <xf numFmtId="2" fontId="30" fillId="0" borderId="0" xfId="1" applyNumberFormat="1" applyFont="1" applyFill="1"/>
    <xf numFmtId="167" fontId="30" fillId="5" borderId="7" xfId="3" applyNumberFormat="1" applyFont="1" applyFill="1" applyBorder="1" applyAlignment="1">
      <alignment horizontal="center"/>
    </xf>
    <xf numFmtId="167" fontId="30" fillId="0" borderId="7" xfId="1" applyNumberFormat="1" applyFont="1" applyFill="1" applyBorder="1" applyAlignment="1">
      <alignment vertical="center"/>
    </xf>
    <xf numFmtId="43" fontId="30" fillId="0" borderId="1" xfId="0" applyNumberFormat="1" applyFont="1" applyFill="1" applyBorder="1" applyAlignment="1">
      <alignment horizontal="center"/>
    </xf>
    <xf numFmtId="43" fontId="30" fillId="5" borderId="1" xfId="0" applyNumberFormat="1" applyFont="1" applyFill="1" applyBorder="1" applyAlignment="1">
      <alignment horizontal="center"/>
    </xf>
    <xf numFmtId="2" fontId="34" fillId="0" borderId="9" xfId="0" applyNumberFormat="1" applyFont="1" applyFill="1" applyBorder="1" applyAlignment="1">
      <alignment horizontal="center"/>
    </xf>
    <xf numFmtId="2" fontId="30" fillId="0" borderId="7" xfId="0" applyNumberFormat="1" applyFont="1" applyFill="1" applyBorder="1" applyAlignment="1">
      <alignment horizontal="center"/>
    </xf>
    <xf numFmtId="2" fontId="34" fillId="0" borderId="25" xfId="0" applyNumberFormat="1" applyFont="1" applyFill="1" applyBorder="1" applyAlignment="1">
      <alignment horizontal="center"/>
    </xf>
    <xf numFmtId="2" fontId="36" fillId="6" borderId="10" xfId="0" applyNumberFormat="1" applyFont="1" applyFill="1" applyBorder="1" applyAlignment="1">
      <alignment horizontal="center"/>
    </xf>
    <xf numFmtId="43" fontId="36" fillId="6" borderId="1" xfId="0" applyNumberFormat="1" applyFont="1" applyFill="1" applyBorder="1" applyAlignment="1">
      <alignment horizontal="center"/>
    </xf>
    <xf numFmtId="2" fontId="37" fillId="6" borderId="17" xfId="1" applyNumberFormat="1" applyFont="1" applyFill="1" applyBorder="1"/>
    <xf numFmtId="2" fontId="9" fillId="6" borderId="7" xfId="0" applyNumberFormat="1" applyFont="1" applyFill="1" applyBorder="1" applyAlignment="1">
      <alignment horizontal="center"/>
    </xf>
    <xf numFmtId="0" fontId="1" fillId="0" borderId="0" xfId="0" applyNumberFormat="1" applyFont="1" applyFill="1" applyBorder="1" applyAlignment="1" applyProtection="1"/>
    <xf numFmtId="2" fontId="1" fillId="0" borderId="0" xfId="0" applyNumberFormat="1" applyFont="1" applyFill="1" applyBorder="1" applyAlignment="1" applyProtection="1"/>
    <xf numFmtId="0" fontId="26"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7" fillId="5"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8" fillId="0" borderId="7" xfId="0" applyFont="1" applyFill="1" applyBorder="1" applyAlignment="1">
      <alignment horizontal="center" vertical="center"/>
    </xf>
    <xf numFmtId="0" fontId="28" fillId="0" borderId="0" xfId="0" applyFont="1" applyFill="1" applyAlignment="1">
      <alignment vertical="center"/>
    </xf>
    <xf numFmtId="0" fontId="1" fillId="5" borderId="4" xfId="0" applyFont="1" applyFill="1" applyBorder="1"/>
    <xf numFmtId="0" fontId="1" fillId="0" borderId="4" xfId="0" applyFont="1" applyFill="1" applyBorder="1"/>
    <xf numFmtId="0" fontId="1" fillId="3" borderId="4" xfId="0" applyFont="1" applyFill="1" applyBorder="1"/>
    <xf numFmtId="0" fontId="1" fillId="5" borderId="5" xfId="0" applyFont="1" applyFill="1" applyBorder="1"/>
    <xf numFmtId="0" fontId="1" fillId="0" borderId="5" xfId="0" applyFont="1" applyFill="1" applyBorder="1"/>
    <xf numFmtId="43" fontId="10" fillId="0" borderId="0" xfId="0" applyNumberFormat="1" applyFont="1" applyBorder="1"/>
    <xf numFmtId="2" fontId="36" fillId="0" borderId="0" xfId="0" applyNumberFormat="1" applyFont="1" applyFill="1" applyBorder="1" applyAlignment="1">
      <alignment horizontal="center"/>
    </xf>
    <xf numFmtId="0" fontId="9" fillId="5" borderId="4" xfId="0" applyFont="1" applyFill="1" applyBorder="1"/>
    <xf numFmtId="0" fontId="9" fillId="3" borderId="4" xfId="0" applyFont="1" applyFill="1" applyBorder="1"/>
    <xf numFmtId="0" fontId="7" fillId="3" borderId="4" xfId="0" applyFont="1" applyFill="1" applyBorder="1"/>
    <xf numFmtId="2" fontId="34" fillId="3" borderId="9" xfId="0" applyNumberFormat="1" applyFont="1" applyFill="1" applyBorder="1" applyAlignment="1">
      <alignment horizontal="center"/>
    </xf>
    <xf numFmtId="2" fontId="34" fillId="5" borderId="9" xfId="0" applyNumberFormat="1" applyFont="1" applyFill="1" applyBorder="1" applyAlignment="1">
      <alignment horizontal="center"/>
    </xf>
    <xf numFmtId="0" fontId="7" fillId="5" borderId="4" xfId="0" applyFont="1" applyFill="1" applyBorder="1"/>
    <xf numFmtId="0" fontId="9" fillId="5" borderId="4" xfId="0" applyFont="1" applyFill="1" applyBorder="1"/>
    <xf numFmtId="2" fontId="34" fillId="5" borderId="7" xfId="0" applyNumberFormat="1" applyFont="1" applyFill="1" applyBorder="1" applyAlignment="1">
      <alignment vertical="center"/>
    </xf>
    <xf numFmtId="2" fontId="34" fillId="5" borderId="18" xfId="0" applyNumberFormat="1" applyFont="1" applyFill="1" applyBorder="1" applyAlignment="1">
      <alignment vertical="center"/>
    </xf>
    <xf numFmtId="2" fontId="34" fillId="3" borderId="7" xfId="0" applyNumberFormat="1" applyFont="1" applyFill="1" applyBorder="1" applyAlignment="1">
      <alignment vertical="center"/>
    </xf>
    <xf numFmtId="2" fontId="34" fillId="3" borderId="18" xfId="0" applyNumberFormat="1" applyFont="1" applyFill="1" applyBorder="1" applyAlignment="1">
      <alignment vertical="center"/>
    </xf>
    <xf numFmtId="17" fontId="5" fillId="2" borderId="3" xfId="0" applyNumberFormat="1" applyFont="1" applyFill="1" applyBorder="1" applyAlignment="1">
      <alignment horizontal="center" wrapText="1"/>
    </xf>
    <xf numFmtId="0" fontId="0" fillId="0" borderId="0" xfId="0" applyBorder="1"/>
    <xf numFmtId="2" fontId="0" fillId="0" borderId="0" xfId="0" applyNumberFormat="1"/>
    <xf numFmtId="0" fontId="24" fillId="0" borderId="0" xfId="0" applyFont="1" applyFill="1" applyBorder="1"/>
    <xf numFmtId="0" fontId="28" fillId="0" borderId="0" xfId="0" applyFont="1"/>
    <xf numFmtId="0" fontId="23" fillId="0" borderId="0" xfId="0" applyFont="1" applyBorder="1"/>
    <xf numFmtId="0" fontId="23" fillId="0" borderId="0" xfId="0" applyFont="1"/>
    <xf numFmtId="2" fontId="24" fillId="0" borderId="0" xfId="0" applyNumberFormat="1" applyFont="1" applyFill="1" applyBorder="1"/>
    <xf numFmtId="0" fontId="30" fillId="0" borderId="0" xfId="0" applyFont="1" applyBorder="1"/>
    <xf numFmtId="2" fontId="2" fillId="0" borderId="0" xfId="0" applyNumberFormat="1" applyFont="1" applyFill="1" applyBorder="1"/>
    <xf numFmtId="168" fontId="0" fillId="0" borderId="0" xfId="0" applyNumberFormat="1"/>
    <xf numFmtId="2" fontId="13" fillId="0" borderId="0" xfId="1" applyNumberFormat="1" applyFont="1" applyFill="1" applyBorder="1"/>
    <xf numFmtId="169" fontId="13" fillId="0" borderId="0" xfId="1" applyNumberFormat="1" applyFont="1" applyFill="1" applyBorder="1"/>
    <xf numFmtId="167" fontId="0" fillId="0" borderId="0" xfId="0" applyNumberFormat="1" applyFill="1" applyBorder="1"/>
    <xf numFmtId="0" fontId="23" fillId="0" borderId="0" xfId="0" applyFont="1" applyFill="1" applyBorder="1" applyAlignment="1"/>
    <xf numFmtId="0" fontId="0" fillId="0" borderId="0" xfId="0" applyAlignment="1"/>
    <xf numFmtId="0" fontId="1" fillId="0" borderId="11"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1" fillId="0" borderId="11"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34" xfId="0" applyFont="1" applyFill="1" applyBorder="1" applyAlignment="1">
      <alignment horizontal="center" vertical="center"/>
    </xf>
    <xf numFmtId="0" fontId="8" fillId="0" borderId="11" xfId="0" applyFont="1" applyFill="1" applyBorder="1" applyAlignment="1">
      <alignment horizontal="center" vertical="center"/>
    </xf>
    <xf numFmtId="0" fontId="1" fillId="5" borderId="11" xfId="0" applyFont="1" applyFill="1" applyBorder="1" applyAlignment="1">
      <alignment horizontal="center" vertical="center" wrapText="1"/>
    </xf>
    <xf numFmtId="0" fontId="29" fillId="5" borderId="33" xfId="0" applyFont="1" applyFill="1" applyBorder="1" applyAlignment="1">
      <alignment horizontal="center" vertical="center" wrapText="1"/>
    </xf>
    <xf numFmtId="0" fontId="29" fillId="5" borderId="34" xfId="0" applyFont="1" applyFill="1" applyBorder="1" applyAlignment="1">
      <alignment horizontal="center" vertical="center" wrapText="1"/>
    </xf>
    <xf numFmtId="0" fontId="1" fillId="5" borderId="11" xfId="0" applyFont="1" applyFill="1" applyBorder="1" applyAlignment="1">
      <alignment horizontal="center" vertical="center"/>
    </xf>
    <xf numFmtId="0" fontId="29" fillId="5" borderId="33" xfId="0" applyFont="1" applyFill="1" applyBorder="1" applyAlignment="1">
      <alignment horizontal="center" vertical="center"/>
    </xf>
    <xf numFmtId="0" fontId="29" fillId="5" borderId="34" xfId="0" applyFont="1" applyFill="1" applyBorder="1" applyAlignment="1">
      <alignment horizontal="center" vertical="center"/>
    </xf>
    <xf numFmtId="0" fontId="29" fillId="0" borderId="11" xfId="0" applyFont="1" applyFill="1" applyBorder="1" applyAlignment="1">
      <alignment horizontal="center" vertical="center" wrapText="1"/>
    </xf>
    <xf numFmtId="0" fontId="3" fillId="0" borderId="0" xfId="0" applyNumberFormat="1" applyFont="1" applyFill="1" applyBorder="1" applyAlignment="1" applyProtection="1">
      <alignment horizontal="center"/>
    </xf>
    <xf numFmtId="0" fontId="26" fillId="0" borderId="0" xfId="0" applyNumberFormat="1" applyFont="1" applyFill="1" applyBorder="1" applyAlignment="1" applyProtection="1">
      <alignment horizontal="center"/>
    </xf>
    <xf numFmtId="0" fontId="4" fillId="0" borderId="3" xfId="0" applyFont="1" applyBorder="1" applyAlignment="1">
      <alignment horizontal="center"/>
    </xf>
    <xf numFmtId="49" fontId="17" fillId="0" borderId="35" xfId="0" applyNumberFormat="1" applyFont="1" applyFill="1" applyBorder="1" applyAlignment="1">
      <alignment horizontal="center" wrapText="1"/>
    </xf>
    <xf numFmtId="49" fontId="17" fillId="0" borderId="36" xfId="0" applyNumberFormat="1" applyFont="1" applyFill="1" applyBorder="1" applyAlignment="1">
      <alignment horizontal="center" wrapText="1"/>
    </xf>
    <xf numFmtId="49" fontId="17" fillId="0" borderId="37" xfId="0" applyNumberFormat="1" applyFont="1" applyFill="1" applyBorder="1" applyAlignment="1">
      <alignment horizontal="center" wrapText="1"/>
    </xf>
    <xf numFmtId="0" fontId="9" fillId="6"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11" xfId="0" applyFont="1" applyBorder="1" applyAlignment="1">
      <alignment horizontal="center" vertical="center" wrapText="1"/>
    </xf>
    <xf numFmtId="49" fontId="7" fillId="6" borderId="1" xfId="0" applyNumberFormat="1" applyFont="1" applyFill="1" applyBorder="1" applyAlignment="1">
      <alignment horizontal="center" vertical="center" wrapText="1"/>
    </xf>
    <xf numFmtId="0" fontId="29" fillId="0" borderId="1" xfId="0" applyFont="1" applyBorder="1" applyAlignment="1"/>
    <xf numFmtId="0" fontId="8" fillId="5" borderId="11" xfId="0" applyFont="1" applyFill="1" applyBorder="1" applyAlignment="1">
      <alignment horizontal="center" vertical="center"/>
    </xf>
    <xf numFmtId="49" fontId="22" fillId="6" borderId="38" xfId="0" applyNumberFormat="1" applyFont="1" applyFill="1" applyBorder="1" applyAlignment="1">
      <alignment horizontal="center" vertical="center" wrapText="1"/>
    </xf>
    <xf numFmtId="49" fontId="22" fillId="6" borderId="8" xfId="0" applyNumberFormat="1" applyFont="1" applyFill="1" applyBorder="1" applyAlignment="1">
      <alignment horizontal="center" vertical="center" wrapText="1"/>
    </xf>
    <xf numFmtId="49" fontId="22" fillId="6" borderId="39" xfId="0" applyNumberFormat="1" applyFont="1" applyFill="1" applyBorder="1" applyAlignment="1">
      <alignment horizontal="center" vertical="center" wrapText="1"/>
    </xf>
    <xf numFmtId="49" fontId="5" fillId="0" borderId="47" xfId="0" applyNumberFormat="1" applyFont="1" applyFill="1" applyBorder="1" applyAlignment="1">
      <alignment horizontal="center" vertical="center" wrapText="1"/>
    </xf>
    <xf numFmtId="49" fontId="5" fillId="0" borderId="48" xfId="0" applyNumberFormat="1" applyFont="1" applyFill="1" applyBorder="1" applyAlignment="1">
      <alignment horizontal="center" vertical="center" wrapText="1"/>
    </xf>
    <xf numFmtId="49" fontId="5" fillId="0" borderId="49" xfId="0" applyNumberFormat="1" applyFont="1" applyFill="1" applyBorder="1" applyAlignment="1">
      <alignment horizontal="center" vertical="center" wrapText="1"/>
    </xf>
    <xf numFmtId="49" fontId="5" fillId="0" borderId="50" xfId="0" applyNumberFormat="1" applyFont="1" applyFill="1" applyBorder="1" applyAlignment="1">
      <alignment horizontal="center" vertical="center" wrapText="1"/>
    </xf>
    <xf numFmtId="49" fontId="5" fillId="0" borderId="51" xfId="0" applyNumberFormat="1" applyFont="1" applyFill="1" applyBorder="1" applyAlignment="1">
      <alignment horizontal="center" vertical="center" wrapText="1"/>
    </xf>
    <xf numFmtId="49" fontId="5" fillId="0" borderId="52" xfId="0" applyNumberFormat="1" applyFont="1" applyFill="1" applyBorder="1" applyAlignment="1">
      <alignment horizontal="center" vertical="center" wrapText="1"/>
    </xf>
    <xf numFmtId="49" fontId="7" fillId="0" borderId="40" xfId="0" applyNumberFormat="1" applyFont="1" applyFill="1" applyBorder="1" applyAlignment="1">
      <alignment horizontal="center" vertical="center" wrapText="1"/>
    </xf>
    <xf numFmtId="49" fontId="7" fillId="0" borderId="41" xfId="0" applyNumberFormat="1" applyFont="1" applyFill="1" applyBorder="1" applyAlignment="1">
      <alignment horizontal="center" vertical="center" wrapText="1"/>
    </xf>
    <xf numFmtId="49" fontId="7" fillId="0" borderId="42" xfId="0" applyNumberFormat="1" applyFont="1" applyFill="1" applyBorder="1" applyAlignment="1">
      <alignment horizontal="center" vertical="center" wrapText="1"/>
    </xf>
    <xf numFmtId="49" fontId="8" fillId="0" borderId="41" xfId="0" applyNumberFormat="1" applyFont="1" applyFill="1" applyBorder="1" applyAlignment="1">
      <alignment horizontal="center" vertical="center" wrapText="1"/>
    </xf>
    <xf numFmtId="49" fontId="8" fillId="0" borderId="42" xfId="0" applyNumberFormat="1" applyFont="1" applyFill="1" applyBorder="1" applyAlignment="1">
      <alignment horizontal="center" vertical="center" wrapText="1"/>
    </xf>
    <xf numFmtId="49" fontId="7" fillId="7" borderId="40" xfId="0" applyNumberFormat="1" applyFont="1" applyFill="1" applyBorder="1" applyAlignment="1">
      <alignment horizontal="center" vertical="center" wrapText="1"/>
    </xf>
    <xf numFmtId="49" fontId="7" fillId="7" borderId="41" xfId="0" applyNumberFormat="1" applyFont="1" applyFill="1" applyBorder="1" applyAlignment="1">
      <alignment horizontal="center" vertical="center" wrapText="1"/>
    </xf>
    <xf numFmtId="49" fontId="7" fillId="7" borderId="42" xfId="0" applyNumberFormat="1" applyFont="1" applyFill="1" applyBorder="1" applyAlignment="1">
      <alignment horizontal="center" vertical="center" wrapText="1"/>
    </xf>
    <xf numFmtId="49" fontId="8" fillId="7" borderId="41" xfId="0" applyNumberFormat="1" applyFont="1" applyFill="1" applyBorder="1" applyAlignment="1">
      <alignment horizontal="center" vertical="center" wrapText="1"/>
    </xf>
    <xf numFmtId="49" fontId="8" fillId="7" borderId="42" xfId="0" applyNumberFormat="1" applyFont="1" applyFill="1" applyBorder="1" applyAlignment="1">
      <alignment horizontal="center" vertical="center" wrapText="1"/>
    </xf>
    <xf numFmtId="49" fontId="7" fillId="5" borderId="40" xfId="0" applyNumberFormat="1" applyFont="1" applyFill="1" applyBorder="1" applyAlignment="1">
      <alignment horizontal="center" vertical="center" wrapText="1"/>
    </xf>
    <xf numFmtId="49" fontId="8" fillId="5" borderId="41" xfId="0" applyNumberFormat="1" applyFont="1" applyFill="1" applyBorder="1" applyAlignment="1">
      <alignment horizontal="center" vertical="center" wrapText="1"/>
    </xf>
    <xf numFmtId="49" fontId="8" fillId="5" borderId="42"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43" xfId="0" applyNumberFormat="1" applyFont="1" applyFill="1" applyBorder="1" applyAlignment="1">
      <alignment horizontal="center" vertical="center" wrapText="1"/>
    </xf>
    <xf numFmtId="49" fontId="7" fillId="0" borderId="44" xfId="0" applyNumberFormat="1" applyFont="1" applyFill="1" applyBorder="1" applyAlignment="1">
      <alignment horizontal="center" vertical="center" wrapText="1"/>
    </xf>
    <xf numFmtId="49" fontId="7" fillId="5" borderId="41" xfId="0" applyNumberFormat="1" applyFont="1" applyFill="1" applyBorder="1" applyAlignment="1">
      <alignment horizontal="center" vertical="center" wrapText="1"/>
    </xf>
    <xf numFmtId="49" fontId="7" fillId="5" borderId="42" xfId="0" applyNumberFormat="1" applyFont="1" applyFill="1" applyBorder="1" applyAlignment="1">
      <alignment horizontal="center" vertical="center" wrapText="1"/>
    </xf>
    <xf numFmtId="0" fontId="16" fillId="0" borderId="3" xfId="0" applyFont="1" applyBorder="1" applyAlignment="1">
      <alignment horizontal="center"/>
    </xf>
    <xf numFmtId="49" fontId="7" fillId="5" borderId="13" xfId="0" applyNumberFormat="1" applyFont="1" applyFill="1" applyBorder="1" applyAlignment="1">
      <alignment horizontal="center" vertical="center" wrapText="1"/>
    </xf>
    <xf numFmtId="49" fontId="7" fillId="5" borderId="43" xfId="0" applyNumberFormat="1" applyFont="1" applyFill="1" applyBorder="1" applyAlignment="1">
      <alignment horizontal="center" vertical="center" wrapText="1"/>
    </xf>
    <xf numFmtId="49" fontId="7" fillId="5" borderId="44" xfId="0" applyNumberFormat="1"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34" xfId="0" applyFont="1" applyFill="1" applyBorder="1" applyAlignment="1">
      <alignment horizontal="center" vertical="center"/>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9" fillId="5" borderId="11"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11" xfId="0" applyFont="1" applyFill="1" applyBorder="1" applyAlignment="1">
      <alignment horizontal="center" vertical="center"/>
    </xf>
    <xf numFmtId="0" fontId="9" fillId="5" borderId="33" xfId="0" applyFont="1" applyFill="1" applyBorder="1" applyAlignment="1">
      <alignment horizontal="center" vertical="center"/>
    </xf>
    <xf numFmtId="0" fontId="9" fillId="5" borderId="34"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33" fillId="0" borderId="1" xfId="0" applyFont="1" applyBorder="1" applyAlignment="1"/>
    <xf numFmtId="0" fontId="7" fillId="3" borderId="11"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34" xfId="0" applyFont="1" applyFill="1" applyBorder="1" applyAlignment="1">
      <alignment horizontal="center" vertical="center"/>
    </xf>
    <xf numFmtId="49" fontId="17" fillId="0" borderId="40" xfId="0" applyNumberFormat="1" applyFont="1" applyFill="1" applyBorder="1" applyAlignment="1">
      <alignment horizontal="center" wrapText="1"/>
    </xf>
    <xf numFmtId="49" fontId="17" fillId="0" borderId="45" xfId="0" applyNumberFormat="1" applyFont="1" applyFill="1" applyBorder="1" applyAlignment="1">
      <alignment horizontal="center" wrapText="1"/>
    </xf>
    <xf numFmtId="49" fontId="17" fillId="0" borderId="46" xfId="0" applyNumberFormat="1" applyFont="1" applyFill="1" applyBorder="1" applyAlignment="1">
      <alignment horizontal="center" wrapText="1"/>
    </xf>
    <xf numFmtId="2" fontId="30" fillId="3" borderId="25" xfId="0" applyNumberFormat="1" applyFont="1" applyFill="1" applyBorder="1" applyAlignment="1">
      <alignment horizontal="center"/>
    </xf>
    <xf numFmtId="2" fontId="30" fillId="3" borderId="9" xfId="0" applyNumberFormat="1" applyFont="1" applyFill="1" applyBorder="1" applyAlignment="1">
      <alignment horizontal="center"/>
    </xf>
  </cellXfs>
  <cellStyles count="5">
    <cellStyle name="Comma" xfId="1" builtinId="3"/>
    <cellStyle name="Normal" xfId="0" builtinId="0"/>
    <cellStyle name="Normal 16" xfId="2"/>
    <cellStyle name="Normal 16 2" xfId="4"/>
    <cellStyle name="Normal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L10" sqref="L10"/>
    </sheetView>
  </sheetViews>
  <sheetFormatPr defaultRowHeight="15" x14ac:dyDescent="0.25"/>
  <sheetData>
    <row r="1" spans="1:1" x14ac:dyDescent="0.25">
      <c r="A1" s="94">
        <v>41106</v>
      </c>
    </row>
    <row r="2" spans="1:1" x14ac:dyDescent="0.25">
      <c r="A2" s="95" t="s">
        <v>36</v>
      </c>
    </row>
    <row r="4" spans="1:1" x14ac:dyDescent="0.25">
      <c r="A4" s="95" t="s">
        <v>37</v>
      </c>
    </row>
    <row r="6" spans="1:1" x14ac:dyDescent="0.25">
      <c r="A6" t="s">
        <v>38</v>
      </c>
    </row>
    <row r="7" spans="1:1" x14ac:dyDescent="0.25">
      <c r="A7" t="s">
        <v>39</v>
      </c>
    </row>
    <row r="8" spans="1:1" x14ac:dyDescent="0.25">
      <c r="A8" t="s">
        <v>47</v>
      </c>
    </row>
    <row r="10" spans="1:1" x14ac:dyDescent="0.25">
      <c r="A10" t="s">
        <v>40</v>
      </c>
    </row>
    <row r="12" spans="1:1" x14ac:dyDescent="0.25">
      <c r="A12" s="95" t="s">
        <v>41</v>
      </c>
    </row>
    <row r="14" spans="1:1" x14ac:dyDescent="0.25">
      <c r="A14" t="s">
        <v>42</v>
      </c>
    </row>
    <row r="16" spans="1:1" x14ac:dyDescent="0.25">
      <c r="A16" t="s">
        <v>48</v>
      </c>
    </row>
    <row r="18" spans="1:1" x14ac:dyDescent="0.25">
      <c r="A18" s="95" t="s">
        <v>43</v>
      </c>
    </row>
    <row r="20" spans="1:1" x14ac:dyDescent="0.25">
      <c r="A20" t="s">
        <v>44</v>
      </c>
    </row>
    <row r="21" spans="1:1" x14ac:dyDescent="0.25">
      <c r="A21" t="s">
        <v>45</v>
      </c>
    </row>
    <row r="22" spans="1:1" x14ac:dyDescent="0.25">
      <c r="A22" t="s">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4"/>
  <sheetViews>
    <sheetView topLeftCell="B37" zoomScaleNormal="100" workbookViewId="0">
      <selection activeCell="D72" sqref="D72:Q87"/>
    </sheetView>
  </sheetViews>
  <sheetFormatPr defaultRowHeight="12.75" x14ac:dyDescent="0.2"/>
  <cols>
    <col min="1" max="1" width="24.140625" style="1" customWidth="1"/>
    <col min="2" max="2" width="14.140625" style="1" customWidth="1"/>
    <col min="3" max="3" width="24.42578125" style="1" customWidth="1"/>
    <col min="4" max="4" width="9.28515625" style="1" customWidth="1"/>
    <col min="5" max="5" width="8.85546875" style="1" customWidth="1"/>
    <col min="6" max="6" width="9.28515625" style="1" customWidth="1"/>
    <col min="7" max="7" width="9" style="1" customWidth="1"/>
    <col min="8" max="8" width="8.7109375" style="1" customWidth="1"/>
    <col min="9" max="9" width="9.42578125" style="1" customWidth="1"/>
    <col min="10" max="10" width="10.140625" style="1" customWidth="1"/>
    <col min="11" max="12" width="9.28515625" style="1" customWidth="1"/>
    <col min="13" max="14" width="9" style="1" customWidth="1"/>
    <col min="15" max="15" width="8.7109375" style="1" customWidth="1"/>
    <col min="16" max="252" width="9.140625" style="1"/>
    <col min="253" max="253" width="24.140625" style="1" customWidth="1"/>
    <col min="254" max="254" width="13.140625" style="1" customWidth="1"/>
    <col min="255" max="16384" width="9.140625" style="1"/>
  </cols>
  <sheetData>
    <row r="1" spans="1:15" customFormat="1" ht="15" x14ac:dyDescent="0.25">
      <c r="A1" s="39"/>
      <c r="B1" s="253" t="s">
        <v>49</v>
      </c>
      <c r="C1" s="254"/>
      <c r="D1" s="254"/>
      <c r="E1" s="254"/>
      <c r="F1" s="254"/>
      <c r="G1" s="254"/>
      <c r="H1" s="254"/>
      <c r="I1" s="254"/>
      <c r="J1" s="254"/>
      <c r="K1" s="254"/>
      <c r="L1" s="254"/>
      <c r="M1" s="254"/>
      <c r="N1" s="254"/>
      <c r="O1" s="254"/>
    </row>
    <row r="2" spans="1:15" customFormat="1" ht="15" x14ac:dyDescent="0.25">
      <c r="A2" s="39"/>
      <c r="B2" s="39"/>
      <c r="C2" s="93">
        <v>1.1122240000000001</v>
      </c>
      <c r="D2" s="1"/>
      <c r="E2" s="1"/>
      <c r="F2" s="1"/>
      <c r="G2" s="1"/>
      <c r="H2" s="1"/>
      <c r="I2" s="1"/>
      <c r="J2" s="1"/>
      <c r="K2" s="1"/>
      <c r="L2" s="1"/>
      <c r="M2" s="1"/>
      <c r="N2" s="1"/>
      <c r="O2" s="1"/>
    </row>
    <row r="4" spans="1:15" ht="20.25" x14ac:dyDescent="0.3">
      <c r="C4" s="269" t="s">
        <v>65</v>
      </c>
      <c r="D4" s="269"/>
      <c r="E4" s="269"/>
      <c r="F4" s="269"/>
      <c r="G4" s="269"/>
      <c r="H4" s="269"/>
      <c r="I4" s="269"/>
      <c r="J4" s="269"/>
      <c r="K4" s="269"/>
      <c r="L4" s="269"/>
      <c r="M4" s="269"/>
      <c r="N4" s="269"/>
      <c r="O4" s="269"/>
    </row>
    <row r="5" spans="1:15" ht="19.5" thickBot="1" x14ac:dyDescent="0.35">
      <c r="C5" s="270" t="s">
        <v>62</v>
      </c>
      <c r="D5" s="254"/>
      <c r="E5" s="254"/>
      <c r="F5" s="254"/>
      <c r="G5" s="254"/>
      <c r="H5" s="254"/>
      <c r="I5" s="254"/>
      <c r="J5" s="254"/>
      <c r="K5" s="254"/>
      <c r="L5" s="254"/>
      <c r="M5" s="254"/>
      <c r="N5" s="254"/>
      <c r="O5" s="254"/>
    </row>
    <row r="6" spans="1:15" ht="16.5" thickBot="1" x14ac:dyDescent="0.3">
      <c r="A6" s="2" t="s">
        <v>0</v>
      </c>
      <c r="B6"/>
      <c r="C6"/>
      <c r="D6" s="271" t="s">
        <v>1</v>
      </c>
      <c r="E6" s="271"/>
      <c r="F6" s="271"/>
      <c r="G6" s="271"/>
      <c r="H6" s="271"/>
      <c r="I6" s="271"/>
      <c r="J6" s="271"/>
      <c r="K6" s="271"/>
      <c r="L6" s="271"/>
      <c r="M6" s="271"/>
      <c r="N6" s="271"/>
      <c r="O6" s="271"/>
    </row>
    <row r="7" spans="1:15" customFormat="1" ht="17.25" customHeight="1" thickTop="1" thickBot="1" x14ac:dyDescent="0.3">
      <c r="A7" s="44"/>
      <c r="B7" s="44"/>
      <c r="C7" s="44"/>
      <c r="D7" s="272" t="s">
        <v>26</v>
      </c>
      <c r="E7" s="273"/>
      <c r="F7" s="273"/>
      <c r="G7" s="273"/>
      <c r="H7" s="273"/>
      <c r="I7" s="273"/>
      <c r="J7" s="273"/>
      <c r="K7" s="273"/>
      <c r="L7" s="273"/>
      <c r="M7" s="273"/>
      <c r="N7" s="273"/>
      <c r="O7" s="274"/>
    </row>
    <row r="8" spans="1:15" ht="14.25" thickTop="1" thickBot="1" x14ac:dyDescent="0.25">
      <c r="A8" s="3" t="s">
        <v>2</v>
      </c>
      <c r="B8" s="3" t="s">
        <v>3</v>
      </c>
      <c r="C8" s="4" t="s">
        <v>4</v>
      </c>
      <c r="D8" s="5">
        <v>41275</v>
      </c>
      <c r="E8" s="239">
        <v>41306</v>
      </c>
      <c r="F8" s="239">
        <v>41334</v>
      </c>
      <c r="G8" s="239">
        <v>41365</v>
      </c>
      <c r="H8" s="239">
        <v>41395</v>
      </c>
      <c r="I8" s="239">
        <v>41426</v>
      </c>
      <c r="J8" s="239">
        <v>41456</v>
      </c>
      <c r="K8" s="239">
        <v>41487</v>
      </c>
      <c r="L8" s="239">
        <v>41518</v>
      </c>
      <c r="M8" s="239">
        <v>41548</v>
      </c>
      <c r="N8" s="239">
        <v>41579</v>
      </c>
      <c r="O8" s="239">
        <v>41609</v>
      </c>
    </row>
    <row r="9" spans="1:15" s="9" customFormat="1" ht="15" customHeight="1" x14ac:dyDescent="0.25">
      <c r="A9" s="262" t="s">
        <v>11</v>
      </c>
      <c r="B9" s="265">
        <v>1</v>
      </c>
      <c r="C9" s="8" t="s">
        <v>5</v>
      </c>
      <c r="D9" s="174">
        <f>'SCE Progam Totals'!D9*$C$2</f>
        <v>5.8730089880161129</v>
      </c>
      <c r="E9" s="174">
        <f>'SCE Progam Totals'!E9*$C$2</f>
        <v>6.9164799298183945</v>
      </c>
      <c r="F9" s="174">
        <f>'SCE Progam Totals'!F9*$C$2</f>
        <v>6.2612703221417298</v>
      </c>
      <c r="G9" s="174">
        <f>'SCE Progam Totals'!G9*$C$2</f>
        <v>8.3073232598594036</v>
      </c>
      <c r="H9" s="174">
        <f>'SCE Progam Totals'!H9*$C$2</f>
        <v>8.9852164696254242</v>
      </c>
      <c r="I9" s="174">
        <f>'SCE Progam Totals'!I9*$C$2</f>
        <v>7.2902319474108657</v>
      </c>
      <c r="J9" s="174">
        <f>'SCE Progam Totals'!J9*$C$2</f>
        <v>6.1407858808891538</v>
      </c>
      <c r="K9" s="174">
        <f>'SCE Progam Totals'!K9*$C$2</f>
        <v>6.1893536361353938</v>
      </c>
      <c r="L9" s="174">
        <f>'SCE Progam Totals'!L9*$C$2</f>
        <v>5.6974926787429601</v>
      </c>
      <c r="M9" s="174">
        <f>'SCE Progam Totals'!M9*$C$2</f>
        <v>8.9674168247397006</v>
      </c>
      <c r="N9" s="174">
        <f>'SCE Progam Totals'!N9*$C$2</f>
        <v>9.7324495278764704</v>
      </c>
      <c r="O9" s="174">
        <f>'SCE Progam Totals'!O9*$C$2</f>
        <v>5.1981530343739184</v>
      </c>
    </row>
    <row r="10" spans="1:15" s="9" customFormat="1" ht="15" x14ac:dyDescent="0.25">
      <c r="A10" s="263"/>
      <c r="B10" s="266"/>
      <c r="C10" s="8" t="s">
        <v>6</v>
      </c>
      <c r="D10" s="174">
        <f>'SCE Progam Totals'!D10*$C$2</f>
        <v>17.163145809365748</v>
      </c>
      <c r="E10" s="174">
        <f>'SCE Progam Totals'!E10*$C$2</f>
        <v>17.34894025926652</v>
      </c>
      <c r="F10" s="174">
        <f>'SCE Progam Totals'!F10*$C$2</f>
        <v>21.519838784660234</v>
      </c>
      <c r="G10" s="174">
        <f>'SCE Progam Totals'!G10*$C$2</f>
        <v>33.67478483865807</v>
      </c>
      <c r="H10" s="174">
        <f>'SCE Progam Totals'!H10*$C$2</f>
        <v>39.800666030069742</v>
      </c>
      <c r="I10" s="174">
        <f>'SCE Progam Totals'!I10*$C$2</f>
        <v>40.951603339941705</v>
      </c>
      <c r="J10" s="174">
        <f>'SCE Progam Totals'!J10*$C$2</f>
        <v>43.266998543092335</v>
      </c>
      <c r="K10" s="174">
        <f>'SCE Progam Totals'!K10*$C$2</f>
        <v>41.460161808757334</v>
      </c>
      <c r="L10" s="174">
        <f>'SCE Progam Totals'!L10*$C$2</f>
        <v>37.826913000765828</v>
      </c>
      <c r="M10" s="174">
        <f>'SCE Progam Totals'!M10*$C$2</f>
        <v>31.804687777416742</v>
      </c>
      <c r="N10" s="174">
        <f>'SCE Progam Totals'!N10*$C$2</f>
        <v>22.101136930631991</v>
      </c>
      <c r="O10" s="174">
        <f>'SCE Progam Totals'!O10*$C$2</f>
        <v>22.739241983238919</v>
      </c>
    </row>
    <row r="11" spans="1:15" s="9" customFormat="1" ht="15" x14ac:dyDescent="0.25">
      <c r="A11" s="263"/>
      <c r="B11" s="266"/>
      <c r="C11" s="8" t="s">
        <v>7</v>
      </c>
      <c r="D11" s="174">
        <f>'SCE Progam Totals'!D11*$C$2</f>
        <v>0.82047191739287217</v>
      </c>
      <c r="E11" s="174">
        <f>'SCE Progam Totals'!E11*$C$2</f>
        <v>1.315439843117779</v>
      </c>
      <c r="F11" s="174">
        <f>'SCE Progam Totals'!F11*$C$2</f>
        <v>1.8217138921296145</v>
      </c>
      <c r="G11" s="174">
        <f>'SCE Progam Totals'!G11*$C$2</f>
        <v>4.0655552768033152</v>
      </c>
      <c r="H11" s="174">
        <f>'SCE Progam Totals'!H11*$C$2</f>
        <v>3.5280631592073068</v>
      </c>
      <c r="I11" s="174">
        <f>'SCE Progam Totals'!I11*$C$2</f>
        <v>3.5734982663066308</v>
      </c>
      <c r="J11" s="174">
        <f>'SCE Progam Totals'!J11*$C$2</f>
        <v>2.5531828374326881</v>
      </c>
      <c r="K11" s="174">
        <f>'SCE Progam Totals'!K11*$C$2</f>
        <v>2.7324213760879772</v>
      </c>
      <c r="L11" s="174">
        <f>'SCE Progam Totals'!L11*$C$2</f>
        <v>2.9514943094030404</v>
      </c>
      <c r="M11" s="174">
        <f>'SCE Progam Totals'!M11*$C$2</f>
        <v>1.4131654218818923</v>
      </c>
      <c r="N11" s="174">
        <f>'SCE Progam Totals'!N11*$C$2</f>
        <v>1.2559834803601622</v>
      </c>
      <c r="O11" s="174">
        <f>'SCE Progam Totals'!O11*$C$2</f>
        <v>0.93276503626796692</v>
      </c>
    </row>
    <row r="12" spans="1:15" s="9" customFormat="1" ht="15.75" thickBot="1" x14ac:dyDescent="0.3">
      <c r="A12" s="264"/>
      <c r="B12" s="267"/>
      <c r="C12" s="221" t="s">
        <v>8</v>
      </c>
      <c r="D12" s="154">
        <f t="shared" ref="D12:O12" si="0">SUM(D9:D11)</f>
        <v>23.856626714774734</v>
      </c>
      <c r="E12" s="154">
        <f t="shared" si="0"/>
        <v>25.580860032202693</v>
      </c>
      <c r="F12" s="154">
        <f t="shared" si="0"/>
        <v>29.602822998931579</v>
      </c>
      <c r="G12" s="154">
        <f t="shared" si="0"/>
        <v>46.047663375320788</v>
      </c>
      <c r="H12" s="154">
        <f t="shared" si="0"/>
        <v>52.313945658902469</v>
      </c>
      <c r="I12" s="154">
        <f t="shared" si="0"/>
        <v>51.815333553659201</v>
      </c>
      <c r="J12" s="154">
        <f t="shared" si="0"/>
        <v>51.960967261414176</v>
      </c>
      <c r="K12" s="154">
        <f t="shared" si="0"/>
        <v>50.381936820980705</v>
      </c>
      <c r="L12" s="154">
        <f t="shared" si="0"/>
        <v>46.475899988911827</v>
      </c>
      <c r="M12" s="154">
        <f t="shared" si="0"/>
        <v>42.185270024038338</v>
      </c>
      <c r="N12" s="154">
        <f t="shared" si="0"/>
        <v>33.089569938868628</v>
      </c>
      <c r="O12" s="154">
        <f t="shared" si="0"/>
        <v>28.870160053880802</v>
      </c>
    </row>
    <row r="13" spans="1:15" ht="15" customHeight="1" x14ac:dyDescent="0.25">
      <c r="A13" s="268" t="s">
        <v>58</v>
      </c>
      <c r="B13" s="268">
        <v>1</v>
      </c>
      <c r="C13" s="10" t="s">
        <v>5</v>
      </c>
      <c r="D13" s="188">
        <f>'SCE Progam Totals'!D13*$C$2</f>
        <v>415.74849540815308</v>
      </c>
      <c r="E13" s="188">
        <f>'SCE Progam Totals'!E13*$C$2</f>
        <v>481.96759369229642</v>
      </c>
      <c r="F13" s="188">
        <f>'SCE Progam Totals'!F13*$C$2</f>
        <v>460.62773271877194</v>
      </c>
      <c r="G13" s="188">
        <f>'SCE Progam Totals'!G13*$C$2</f>
        <v>510.00997441456633</v>
      </c>
      <c r="H13" s="188">
        <f>'SCE Progam Totals'!H13*$C$2</f>
        <v>494.06724470983363</v>
      </c>
      <c r="I13" s="188">
        <f>'SCE Progam Totals'!I13*$C$2</f>
        <v>485.63451896521741</v>
      </c>
      <c r="J13" s="188">
        <f>'SCE Progam Totals'!J13*$C$2</f>
        <v>476.73321925541063</v>
      </c>
      <c r="K13" s="188">
        <f>'SCE Progam Totals'!K13*$C$2</f>
        <v>482.77406059686359</v>
      </c>
      <c r="L13" s="188">
        <f>'SCE Progam Totals'!L13*$C$2</f>
        <v>488.28653974916034</v>
      </c>
      <c r="M13" s="188">
        <f>'SCE Progam Totals'!M13*$C$2</f>
        <v>474.98868516732688</v>
      </c>
      <c r="N13" s="188">
        <f>'SCE Progam Totals'!N13*$C$2</f>
        <v>448.58126355932933</v>
      </c>
      <c r="O13" s="188">
        <f>'SCE Progam Totals'!O13*$C$2</f>
        <v>388.50715186859333</v>
      </c>
    </row>
    <row r="14" spans="1:15" ht="15" x14ac:dyDescent="0.25">
      <c r="A14" s="256"/>
      <c r="B14" s="256"/>
      <c r="C14" s="6" t="s">
        <v>6</v>
      </c>
      <c r="D14" s="188">
        <f>'SCE Progam Totals'!D14*$C$2</f>
        <v>89.384638072320001</v>
      </c>
      <c r="E14" s="188">
        <f>'SCE Progam Totals'!E14*$C$2</f>
        <v>79.783954315929606</v>
      </c>
      <c r="F14" s="188">
        <f>'SCE Progam Totals'!F14*$C$2</f>
        <v>82.038416347904018</v>
      </c>
      <c r="G14" s="188">
        <f>'SCE Progam Totals'!G14*$C$2</f>
        <v>104.20462069212161</v>
      </c>
      <c r="H14" s="188">
        <f>'SCE Progam Totals'!H14*$C$2</f>
        <v>106.346347699456</v>
      </c>
      <c r="I14" s="188">
        <f>'SCE Progam Totals'!I14*$C$2</f>
        <v>108.57280482088962</v>
      </c>
      <c r="J14" s="188">
        <f>'SCE Progam Totals'!J14*$C$2</f>
        <v>99.345451062118414</v>
      </c>
      <c r="K14" s="188">
        <f>'SCE Progam Totals'!K14*$C$2</f>
        <v>101.5233209005568</v>
      </c>
      <c r="L14" s="188">
        <f>'SCE Progam Totals'!L14*$C$2</f>
        <v>110.95903781370883</v>
      </c>
      <c r="M14" s="188">
        <f>'SCE Progam Totals'!M14*$C$2</f>
        <v>96.3043227825152</v>
      </c>
      <c r="N14" s="188">
        <f>'SCE Progam Totals'!N14*$C$2</f>
        <v>98.735578602854417</v>
      </c>
      <c r="O14" s="188">
        <f>'SCE Progam Totals'!O14*$C$2</f>
        <v>87.312534507827209</v>
      </c>
    </row>
    <row r="15" spans="1:15" ht="15" x14ac:dyDescent="0.25">
      <c r="A15" s="256"/>
      <c r="B15" s="256"/>
      <c r="C15" s="6" t="s">
        <v>7</v>
      </c>
      <c r="D15" s="188">
        <f>'SCE Progam Totals'!D15*$C$2</f>
        <v>70.100846641904013</v>
      </c>
      <c r="E15" s="188">
        <f>'SCE Progam Totals'!E15*$C$2</f>
        <v>81.203657756960013</v>
      </c>
      <c r="F15" s="188">
        <f>'SCE Progam Totals'!F15*$C$2</f>
        <v>73.496174555104005</v>
      </c>
      <c r="G15" s="188">
        <f>'SCE Progam Totals'!G15*$C$2</f>
        <v>83.717360184304013</v>
      </c>
      <c r="H15" s="188">
        <f>'SCE Progam Totals'!H15*$C$2</f>
        <v>87.214774689568017</v>
      </c>
      <c r="I15" s="188">
        <f>'SCE Progam Totals'!I15*$C$2</f>
        <v>66.222435356543997</v>
      </c>
      <c r="J15" s="188">
        <f>'SCE Progam Totals'!J15*$C$2</f>
        <v>79.226276415760012</v>
      </c>
      <c r="K15" s="188">
        <f>'SCE Progam Totals'!K15*$C$2</f>
        <v>81.887472536080011</v>
      </c>
      <c r="L15" s="188">
        <f>'SCE Progam Totals'!L15*$C$2</f>
        <v>69.534980437424011</v>
      </c>
      <c r="M15" s="188">
        <f>'SCE Progam Totals'!M15*$C$2</f>
        <v>76.510512361552003</v>
      </c>
      <c r="N15" s="188">
        <f>'SCE Progam Totals'!N15*$C$2</f>
        <v>85.604641371488015</v>
      </c>
      <c r="O15" s="188">
        <f>'SCE Progam Totals'!O15*$C$2</f>
        <v>60.302441267920003</v>
      </c>
    </row>
    <row r="16" spans="1:15" ht="15.75" thickBot="1" x14ac:dyDescent="0.3">
      <c r="A16" s="257"/>
      <c r="B16" s="257"/>
      <c r="C16" s="222" t="s">
        <v>8</v>
      </c>
      <c r="D16" s="206">
        <f>SUM(D13:D15)</f>
        <v>575.23398012237703</v>
      </c>
      <c r="E16" s="206">
        <f>SUM(E13:E15)</f>
        <v>642.95520576518607</v>
      </c>
      <c r="F16" s="206">
        <f>SUM(F13:F15)</f>
        <v>616.16232362177993</v>
      </c>
      <c r="G16" s="206">
        <f>SUM(G13:G15)</f>
        <v>697.93195529099194</v>
      </c>
      <c r="H16" s="206">
        <f t="shared" ref="H16:N16" si="1">SUM(H13:H15)</f>
        <v>687.62836709885767</v>
      </c>
      <c r="I16" s="206">
        <f t="shared" si="1"/>
        <v>660.42975914265105</v>
      </c>
      <c r="J16" s="206">
        <f t="shared" si="1"/>
        <v>655.30494673328906</v>
      </c>
      <c r="K16" s="206">
        <f t="shared" si="1"/>
        <v>666.18485403350041</v>
      </c>
      <c r="L16" s="206">
        <f t="shared" si="1"/>
        <v>668.78055800029313</v>
      </c>
      <c r="M16" s="206">
        <f t="shared" si="1"/>
        <v>647.8035203113941</v>
      </c>
      <c r="N16" s="206">
        <f t="shared" si="1"/>
        <v>632.92148353367179</v>
      </c>
      <c r="O16" s="206">
        <f>SUM(O13:O15)</f>
        <v>536.12212764434048</v>
      </c>
    </row>
    <row r="17" spans="1:15" ht="15" customHeight="1" x14ac:dyDescent="0.25">
      <c r="A17" s="262" t="s">
        <v>54</v>
      </c>
      <c r="B17" s="280">
        <v>1</v>
      </c>
      <c r="C17" s="11" t="s">
        <v>5</v>
      </c>
      <c r="D17" s="174">
        <f>'SCE Progam Totals'!D17*$C$2</f>
        <v>0</v>
      </c>
      <c r="E17" s="174">
        <f>'SCE Progam Totals'!E17*$C$2</f>
        <v>0</v>
      </c>
      <c r="F17" s="174">
        <f>'SCE Progam Totals'!F17*$C$2</f>
        <v>0</v>
      </c>
      <c r="G17" s="174">
        <f>'SCE Progam Totals'!G17*$C$2</f>
        <v>0</v>
      </c>
      <c r="H17" s="174">
        <f>'SCE Progam Totals'!H17*$C$2</f>
        <v>0</v>
      </c>
      <c r="I17" s="174">
        <f>'SCE Progam Totals'!I17*$C$2</f>
        <v>19.666129559996222</v>
      </c>
      <c r="J17" s="174">
        <f>'SCE Progam Totals'!J17*$C$2</f>
        <v>31.999261891548475</v>
      </c>
      <c r="K17" s="174">
        <f>'SCE Progam Totals'!K17*$C$2</f>
        <v>43.884448223487915</v>
      </c>
      <c r="L17" s="174">
        <f>'SCE Progam Totals'!L17*$C$2</f>
        <v>38.112397941696415</v>
      </c>
      <c r="M17" s="174">
        <f>'SCE Progam Totals'!M17*$C$2</f>
        <v>0</v>
      </c>
      <c r="N17" s="174">
        <f>'SCE Progam Totals'!N17*$C$2</f>
        <v>0</v>
      </c>
      <c r="O17" s="174">
        <f>'SCE Progam Totals'!O17*$C$2</f>
        <v>0</v>
      </c>
    </row>
    <row r="18" spans="1:15" ht="15" x14ac:dyDescent="0.25">
      <c r="A18" s="263"/>
      <c r="B18" s="266"/>
      <c r="C18" s="8" t="s">
        <v>6</v>
      </c>
      <c r="D18" s="174">
        <f>'SCE Progam Totals'!D18*$C$2</f>
        <v>0</v>
      </c>
      <c r="E18" s="174">
        <f>'SCE Progam Totals'!E18*$C$2</f>
        <v>0</v>
      </c>
      <c r="F18" s="174">
        <f>'SCE Progam Totals'!F18*$C$2</f>
        <v>0</v>
      </c>
      <c r="G18" s="174">
        <f>'SCE Progam Totals'!G18*$C$2</f>
        <v>0</v>
      </c>
      <c r="H18" s="174">
        <f>'SCE Progam Totals'!H18*$C$2</f>
        <v>0</v>
      </c>
      <c r="I18" s="174">
        <f>'SCE Progam Totals'!I18*$C$2</f>
        <v>10.838929666443965</v>
      </c>
      <c r="J18" s="174">
        <f>'SCE Progam Totals'!J18*$C$2</f>
        <v>13.591403193686524</v>
      </c>
      <c r="K18" s="174">
        <f>'SCE Progam Totals'!K18*$C$2</f>
        <v>14.842444479584989</v>
      </c>
      <c r="L18" s="174">
        <f>'SCE Progam Totals'!L18*$C$2</f>
        <v>12.640603973384419</v>
      </c>
      <c r="M18" s="174">
        <f>'SCE Progam Totals'!M18*$C$2</f>
        <v>0</v>
      </c>
      <c r="N18" s="174">
        <f>'SCE Progam Totals'!N18*$C$2</f>
        <v>0</v>
      </c>
      <c r="O18" s="174">
        <f>'SCE Progam Totals'!O18*$C$2</f>
        <v>0</v>
      </c>
    </row>
    <row r="19" spans="1:15" ht="15" x14ac:dyDescent="0.25">
      <c r="A19" s="263"/>
      <c r="B19" s="266"/>
      <c r="C19" s="8" t="s">
        <v>7</v>
      </c>
      <c r="D19" s="174">
        <f>'SCE Progam Totals'!D19*$C$2</f>
        <v>0</v>
      </c>
      <c r="E19" s="174">
        <f>'SCE Progam Totals'!E19*$C$2</f>
        <v>0</v>
      </c>
      <c r="F19" s="174">
        <f>'SCE Progam Totals'!F19*$C$2</f>
        <v>0</v>
      </c>
      <c r="G19" s="174">
        <f>'SCE Progam Totals'!G19*$C$2</f>
        <v>0</v>
      </c>
      <c r="H19" s="174">
        <f>'SCE Progam Totals'!H19*$C$2</f>
        <v>0</v>
      </c>
      <c r="I19" s="174">
        <f>'SCE Progam Totals'!I19*$C$2</f>
        <v>2.4695311786367506</v>
      </c>
      <c r="J19" s="174">
        <f>'SCE Progam Totals'!J19*$C$2</f>
        <v>2.2910017305621042</v>
      </c>
      <c r="K19" s="174">
        <f>'SCE Progam Totals'!K19*$C$2</f>
        <v>3.8276457502428403</v>
      </c>
      <c r="L19" s="174">
        <f>'SCE Progam Totals'!L19*$C$2</f>
        <v>3.6448514298624342</v>
      </c>
      <c r="M19" s="174">
        <f>'SCE Progam Totals'!M19*$C$2</f>
        <v>0</v>
      </c>
      <c r="N19" s="174">
        <f>'SCE Progam Totals'!N19*$C$2</f>
        <v>0</v>
      </c>
      <c r="O19" s="174">
        <f>'SCE Progam Totals'!O19*$C$2</f>
        <v>0</v>
      </c>
    </row>
    <row r="20" spans="1:15" ht="15.75" thickBot="1" x14ac:dyDescent="0.3">
      <c r="A20" s="264"/>
      <c r="B20" s="267"/>
      <c r="C20" s="221" t="s">
        <v>8</v>
      </c>
      <c r="D20" s="179">
        <f t="shared" ref="D20:O20" si="2">SUM(D17:D19)</f>
        <v>0</v>
      </c>
      <c r="E20" s="179">
        <f t="shared" si="2"/>
        <v>0</v>
      </c>
      <c r="F20" s="179">
        <f t="shared" si="2"/>
        <v>0</v>
      </c>
      <c r="G20" s="179">
        <f t="shared" si="2"/>
        <v>0</v>
      </c>
      <c r="H20" s="179">
        <f t="shared" si="2"/>
        <v>0</v>
      </c>
      <c r="I20" s="179">
        <f t="shared" si="2"/>
        <v>32.974590405076938</v>
      </c>
      <c r="J20" s="179">
        <f t="shared" si="2"/>
        <v>47.881666815797104</v>
      </c>
      <c r="K20" s="179">
        <f t="shared" si="2"/>
        <v>62.554538453315743</v>
      </c>
      <c r="L20" s="179">
        <f t="shared" si="2"/>
        <v>54.397853344943265</v>
      </c>
      <c r="M20" s="179">
        <f t="shared" si="2"/>
        <v>0</v>
      </c>
      <c r="N20" s="179">
        <f t="shared" si="2"/>
        <v>0</v>
      </c>
      <c r="O20" s="179">
        <f t="shared" si="2"/>
        <v>0</v>
      </c>
    </row>
    <row r="21" spans="1:15" s="13" customFormat="1" ht="15" customHeight="1" x14ac:dyDescent="0.25">
      <c r="A21" s="255" t="s">
        <v>59</v>
      </c>
      <c r="B21" s="261">
        <v>1</v>
      </c>
      <c r="C21" s="12" t="s">
        <v>5</v>
      </c>
      <c r="D21" s="188">
        <f>'SCE Progam Totals'!D21*$C$2</f>
        <v>0</v>
      </c>
      <c r="E21" s="188">
        <f>'SCE Progam Totals'!E21*$C$2</f>
        <v>0</v>
      </c>
      <c r="F21" s="188">
        <f>'SCE Progam Totals'!F21*$C$2</f>
        <v>0</v>
      </c>
      <c r="G21" s="188">
        <f>'SCE Progam Totals'!G21*$C$2</f>
        <v>0</v>
      </c>
      <c r="H21" s="188">
        <f>'SCE Progam Totals'!H21*$C$2</f>
        <v>0</v>
      </c>
      <c r="I21" s="188">
        <f>'SCE Progam Totals'!I21*$C$2</f>
        <v>436.41486282594224</v>
      </c>
      <c r="J21" s="188">
        <f>'SCE Progam Totals'!J21*$C$2</f>
        <v>510.23026554556486</v>
      </c>
      <c r="K21" s="188">
        <f>'SCE Progam Totals'!K21*$C$2</f>
        <v>468.89804392322333</v>
      </c>
      <c r="L21" s="188">
        <f>'SCE Progam Totals'!L21*$C$2</f>
        <v>498.65237632292497</v>
      </c>
      <c r="M21" s="188">
        <f>'SCE Progam Totals'!M21*$C$2</f>
        <v>0</v>
      </c>
      <c r="N21" s="188">
        <f>'SCE Progam Totals'!N21*$C$2</f>
        <v>0</v>
      </c>
      <c r="O21" s="188">
        <f>'SCE Progam Totals'!O21*$C$2</f>
        <v>0</v>
      </c>
    </row>
    <row r="22" spans="1:15" s="13" customFormat="1" ht="15" x14ac:dyDescent="0.25">
      <c r="A22" s="256"/>
      <c r="B22" s="259"/>
      <c r="C22" s="6" t="s">
        <v>6</v>
      </c>
      <c r="D22" s="188">
        <f>'SCE Progam Totals'!D22*$C$2</f>
        <v>0</v>
      </c>
      <c r="E22" s="188">
        <f>'SCE Progam Totals'!E22*$C$2</f>
        <v>0</v>
      </c>
      <c r="F22" s="188">
        <f>'SCE Progam Totals'!F22*$C$2</f>
        <v>0</v>
      </c>
      <c r="G22" s="188">
        <f>'SCE Progam Totals'!G22*$C$2</f>
        <v>0</v>
      </c>
      <c r="H22" s="188">
        <f>'SCE Progam Totals'!H22*$C$2</f>
        <v>0</v>
      </c>
      <c r="I22" s="188">
        <f>'SCE Progam Totals'!I22*$C$2</f>
        <v>51.080079769657225</v>
      </c>
      <c r="J22" s="188">
        <f>'SCE Progam Totals'!J22*$C$2</f>
        <v>63.017591474353353</v>
      </c>
      <c r="K22" s="188">
        <f>'SCE Progam Totals'!K22*$C$2</f>
        <v>58.505985363960548</v>
      </c>
      <c r="L22" s="188">
        <f>'SCE Progam Totals'!L22*$C$2</f>
        <v>56.651063967024832</v>
      </c>
      <c r="M22" s="188">
        <f>'SCE Progam Totals'!M22*$C$2</f>
        <v>0</v>
      </c>
      <c r="N22" s="188">
        <f>'SCE Progam Totals'!N22*$C$2</f>
        <v>0</v>
      </c>
      <c r="O22" s="188">
        <f>'SCE Progam Totals'!O22*$C$2</f>
        <v>0</v>
      </c>
    </row>
    <row r="23" spans="1:15" s="13" customFormat="1" ht="15" x14ac:dyDescent="0.25">
      <c r="A23" s="256"/>
      <c r="B23" s="259"/>
      <c r="C23" s="6" t="s">
        <v>7</v>
      </c>
      <c r="D23" s="188">
        <f>'SCE Progam Totals'!D23*$C$2</f>
        <v>0</v>
      </c>
      <c r="E23" s="188">
        <f>'SCE Progam Totals'!E23*$C$2</f>
        <v>0</v>
      </c>
      <c r="F23" s="188">
        <f>'SCE Progam Totals'!F23*$C$2</f>
        <v>0</v>
      </c>
      <c r="G23" s="188">
        <f>'SCE Progam Totals'!G23*$C$2</f>
        <v>0</v>
      </c>
      <c r="H23" s="188">
        <f>'SCE Progam Totals'!H23*$C$2</f>
        <v>0</v>
      </c>
      <c r="I23" s="188">
        <f>'SCE Progam Totals'!I23*$C$2</f>
        <v>45.157616141580981</v>
      </c>
      <c r="J23" s="188">
        <f>'SCE Progam Totals'!J23*$C$2</f>
        <v>59.506226248267666</v>
      </c>
      <c r="K23" s="188">
        <f>'SCE Progam Totals'!K23*$C$2</f>
        <v>55.638788845490168</v>
      </c>
      <c r="L23" s="188">
        <f>'SCE Progam Totals'!L23*$C$2</f>
        <v>54.040419813377063</v>
      </c>
      <c r="M23" s="188">
        <f>'SCE Progam Totals'!M23*$C$2</f>
        <v>0</v>
      </c>
      <c r="N23" s="188">
        <f>'SCE Progam Totals'!N23*$C$2</f>
        <v>0</v>
      </c>
      <c r="O23" s="188">
        <f>'SCE Progam Totals'!O23*$C$2</f>
        <v>0</v>
      </c>
    </row>
    <row r="24" spans="1:15" s="13" customFormat="1" ht="15.75" thickBot="1" x14ac:dyDescent="0.3">
      <c r="A24" s="257"/>
      <c r="B24" s="260"/>
      <c r="C24" s="223" t="s">
        <v>8</v>
      </c>
      <c r="D24" s="153">
        <f t="shared" ref="D24:L24" si="3">SUM(D21:D23)</f>
        <v>0</v>
      </c>
      <c r="E24" s="153">
        <f t="shared" si="3"/>
        <v>0</v>
      </c>
      <c r="F24" s="153">
        <f t="shared" si="3"/>
        <v>0</v>
      </c>
      <c r="G24" s="153">
        <f t="shared" si="3"/>
        <v>0</v>
      </c>
      <c r="H24" s="153">
        <f t="shared" si="3"/>
        <v>0</v>
      </c>
      <c r="I24" s="153">
        <f t="shared" si="3"/>
        <v>532.65255873718047</v>
      </c>
      <c r="J24" s="153">
        <f t="shared" si="3"/>
        <v>632.75408326818592</v>
      </c>
      <c r="K24" s="153">
        <f t="shared" si="3"/>
        <v>583.04281813267403</v>
      </c>
      <c r="L24" s="153">
        <f t="shared" si="3"/>
        <v>609.34386010332685</v>
      </c>
      <c r="M24" s="153">
        <f>SUM(M21:M23)</f>
        <v>0</v>
      </c>
      <c r="N24" s="153">
        <f>SUM(N21:N23)</f>
        <v>0</v>
      </c>
      <c r="O24" s="153">
        <f>SUM(O21:O23)</f>
        <v>0</v>
      </c>
    </row>
    <row r="25" spans="1:15" ht="15" customHeight="1" x14ac:dyDescent="0.25">
      <c r="A25" s="262" t="s">
        <v>12</v>
      </c>
      <c r="B25" s="265">
        <v>1</v>
      </c>
      <c r="C25" s="11" t="s">
        <v>5</v>
      </c>
      <c r="D25" s="174">
        <f>'SCE Progam Totals'!D25*$C$2</f>
        <v>3.9558486579135996</v>
      </c>
      <c r="E25" s="174">
        <f>'SCE Progam Totals'!E25*$C$2</f>
        <v>4.2469877488255996</v>
      </c>
      <c r="F25" s="174">
        <f>'SCE Progam Totals'!F25*$C$2</f>
        <v>4.3614407146560001</v>
      </c>
      <c r="G25" s="174">
        <f>'SCE Progam Totals'!G25*$C$2</f>
        <v>4.1915843122687999</v>
      </c>
      <c r="H25" s="174">
        <f>'SCE Progam Totals'!H25*$C$2</f>
        <v>6.4987441846975997</v>
      </c>
      <c r="I25" s="174">
        <f>'SCE Progam Totals'!I25*$C$2</f>
        <v>7.4250285783808012</v>
      </c>
      <c r="J25" s="174">
        <f>'SCE Progam Totals'!J25*$C$2</f>
        <v>7.6381393721280011</v>
      </c>
      <c r="K25" s="174">
        <f>'SCE Progam Totals'!K25*$C$2</f>
        <v>8.0595895186624009</v>
      </c>
      <c r="L25" s="174">
        <f>'SCE Progam Totals'!L25*$C$2</f>
        <v>8.2101835360384019</v>
      </c>
      <c r="M25" s="174">
        <f>'SCE Progam Totals'!M25*$C$2</f>
        <v>8.0137999239167996</v>
      </c>
      <c r="N25" s="174">
        <f>'SCE Progam Totals'!N25*$C$2</f>
        <v>6.3120329173696001</v>
      </c>
      <c r="O25" s="174">
        <f>'SCE Progam Totals'!O25*$C$2</f>
        <v>3.7350136909312002</v>
      </c>
    </row>
    <row r="26" spans="1:15" ht="15" x14ac:dyDescent="0.25">
      <c r="A26" s="263"/>
      <c r="B26" s="266"/>
      <c r="C26" s="8" t="s">
        <v>6</v>
      </c>
      <c r="D26" s="174">
        <f>'SCE Progam Totals'!D26*$C$2</f>
        <v>1.3749247911673601</v>
      </c>
      <c r="E26" s="174">
        <f>'SCE Progam Totals'!E26*$C$2</f>
        <v>1.4138667119232</v>
      </c>
      <c r="F26" s="174">
        <f>'SCE Progam Totals'!F26*$C$2</f>
        <v>1.4659107426214402</v>
      </c>
      <c r="G26" s="174">
        <f>'SCE Progam Totals'!G26*$C$2</f>
        <v>1.3172915234464002</v>
      </c>
      <c r="H26" s="174">
        <f>'SCE Progam Totals'!H26*$C$2</f>
        <v>1.9071144767744002</v>
      </c>
      <c r="I26" s="174">
        <f>'SCE Progam Totals'!I26*$C$2</f>
        <v>2.1903214085632001</v>
      </c>
      <c r="J26" s="174">
        <f>'SCE Progam Totals'!J26*$C$2</f>
        <v>2.2352203343296</v>
      </c>
      <c r="K26" s="174">
        <f>'SCE Progam Totals'!K26*$C$2</f>
        <v>2.3016123215616004</v>
      </c>
      <c r="L26" s="174">
        <f>'SCE Progam Totals'!L26*$C$2</f>
        <v>2.3226393611712002</v>
      </c>
      <c r="M26" s="174">
        <f>'SCE Progam Totals'!M26*$C$2</f>
        <v>2.2144444348992005</v>
      </c>
      <c r="N26" s="174">
        <f>'SCE Progam Totals'!N26*$C$2</f>
        <v>1.8683988491136003</v>
      </c>
      <c r="O26" s="174">
        <f>'SCE Progam Totals'!O26*$C$2</f>
        <v>1.08046657915008</v>
      </c>
    </row>
    <row r="27" spans="1:15" ht="15" x14ac:dyDescent="0.25">
      <c r="A27" s="263"/>
      <c r="B27" s="266"/>
      <c r="C27" s="29" t="s">
        <v>7</v>
      </c>
      <c r="D27" s="174">
        <f>'SCE Progam Totals'!D27*$C$2</f>
        <v>0</v>
      </c>
      <c r="E27" s="174">
        <f>'SCE Progam Totals'!E27*$C$2</f>
        <v>0</v>
      </c>
      <c r="F27" s="174">
        <f>'SCE Progam Totals'!F27*$C$2</f>
        <v>0</v>
      </c>
      <c r="G27" s="174">
        <f>'SCE Progam Totals'!G27*$C$2</f>
        <v>0</v>
      </c>
      <c r="H27" s="174">
        <f>'SCE Progam Totals'!H27*$C$2</f>
        <v>0</v>
      </c>
      <c r="I27" s="174">
        <f>'SCE Progam Totals'!I27*$C$2</f>
        <v>0</v>
      </c>
      <c r="J27" s="174">
        <f>'SCE Progam Totals'!J27*$C$2</f>
        <v>0</v>
      </c>
      <c r="K27" s="174">
        <f>'SCE Progam Totals'!K27*$C$2</f>
        <v>0</v>
      </c>
      <c r="L27" s="174">
        <f>'SCE Progam Totals'!L27*$C$2</f>
        <v>0</v>
      </c>
      <c r="M27" s="174">
        <f>'SCE Progam Totals'!M27*$C$2</f>
        <v>0</v>
      </c>
      <c r="N27" s="174">
        <f>'SCE Progam Totals'!N27*$C$2</f>
        <v>0</v>
      </c>
      <c r="O27" s="174">
        <f>'SCE Progam Totals'!O27*$C$2</f>
        <v>0</v>
      </c>
    </row>
    <row r="28" spans="1:15" ht="15.75" thickBot="1" x14ac:dyDescent="0.3">
      <c r="A28" s="264"/>
      <c r="B28" s="267"/>
      <c r="C28" s="221" t="s">
        <v>8</v>
      </c>
      <c r="D28" s="179">
        <f t="shared" ref="D28:O28" si="4">SUM(D25:D27)</f>
        <v>5.3307734490809597</v>
      </c>
      <c r="E28" s="179">
        <f t="shared" si="4"/>
        <v>5.6608544607487996</v>
      </c>
      <c r="F28" s="179">
        <f t="shared" si="4"/>
        <v>5.8273514572774401</v>
      </c>
      <c r="G28" s="179">
        <f t="shared" si="4"/>
        <v>5.5088758357151999</v>
      </c>
      <c r="H28" s="179">
        <f t="shared" si="4"/>
        <v>8.4058586614719992</v>
      </c>
      <c r="I28" s="179">
        <f t="shared" si="4"/>
        <v>9.6153499869440004</v>
      </c>
      <c r="J28" s="179">
        <f t="shared" si="4"/>
        <v>9.8733597064576006</v>
      </c>
      <c r="K28" s="179">
        <f t="shared" si="4"/>
        <v>10.361201840224002</v>
      </c>
      <c r="L28" s="179">
        <f t="shared" si="4"/>
        <v>10.532822897209602</v>
      </c>
      <c r="M28" s="179">
        <f t="shared" si="4"/>
        <v>10.228244358815999</v>
      </c>
      <c r="N28" s="179">
        <f t="shared" si="4"/>
        <v>8.1804317664832009</v>
      </c>
      <c r="O28" s="179">
        <f t="shared" si="4"/>
        <v>4.81548027008128</v>
      </c>
    </row>
    <row r="29" spans="1:15" ht="15" customHeight="1" x14ac:dyDescent="0.25">
      <c r="A29" s="255" t="s">
        <v>14</v>
      </c>
      <c r="B29" s="258">
        <v>1</v>
      </c>
      <c r="C29" s="6" t="s">
        <v>5</v>
      </c>
      <c r="D29" s="188">
        <f>'SCE Progam Totals'!D29*$C$2</f>
        <v>0</v>
      </c>
      <c r="E29" s="188">
        <f>'SCE Progam Totals'!E29*$C$2</f>
        <v>0</v>
      </c>
      <c r="F29" s="188">
        <f>'SCE Progam Totals'!F29*$C$2</f>
        <v>0</v>
      </c>
      <c r="G29" s="188">
        <f>'SCE Progam Totals'!G29*$C$2</f>
        <v>0</v>
      </c>
      <c r="H29" s="188">
        <f>'SCE Progam Totals'!H29*$C$2</f>
        <v>4.8111568063593753</v>
      </c>
      <c r="I29" s="188">
        <f>'SCE Progam Totals'!I29*$C$2</f>
        <v>4.8111568063593753</v>
      </c>
      <c r="J29" s="188">
        <f>'SCE Progam Totals'!J29*$C$2</f>
        <v>4.8111568063593761</v>
      </c>
      <c r="K29" s="188">
        <f>'SCE Progam Totals'!K29*$C$2</f>
        <v>4.811156806359377</v>
      </c>
      <c r="L29" s="188">
        <f>'SCE Progam Totals'!L29*$C$2</f>
        <v>4.8111568063593744</v>
      </c>
      <c r="M29" s="188">
        <f>'SCE Progam Totals'!M29*$C$2</f>
        <v>4.811156806359377</v>
      </c>
      <c r="N29" s="188">
        <f>'SCE Progam Totals'!N29*$C$2</f>
        <v>0</v>
      </c>
      <c r="O29" s="188">
        <f>'SCE Progam Totals'!O29*$C$2</f>
        <v>0</v>
      </c>
    </row>
    <row r="30" spans="1:15" ht="15" x14ac:dyDescent="0.25">
      <c r="A30" s="256"/>
      <c r="B30" s="259"/>
      <c r="C30" s="6" t="s">
        <v>6</v>
      </c>
      <c r="D30" s="188">
        <f>'SCE Progam Totals'!D30*$C$2</f>
        <v>0</v>
      </c>
      <c r="E30" s="188">
        <f>'SCE Progam Totals'!E30*$C$2</f>
        <v>0</v>
      </c>
      <c r="F30" s="188">
        <f>'SCE Progam Totals'!F30*$C$2</f>
        <v>0</v>
      </c>
      <c r="G30" s="188">
        <f>'SCE Progam Totals'!G30*$C$2</f>
        <v>0</v>
      </c>
      <c r="H30" s="188">
        <f>'SCE Progam Totals'!H30*$C$2</f>
        <v>1.3742176498359375</v>
      </c>
      <c r="I30" s="188">
        <f>'SCE Progam Totals'!I30*$C$2</f>
        <v>1.3742176498359375</v>
      </c>
      <c r="J30" s="188">
        <f>'SCE Progam Totals'!J30*$C$2</f>
        <v>1.3742176498359375</v>
      </c>
      <c r="K30" s="188">
        <f>'SCE Progam Totals'!K30*$C$2</f>
        <v>1.3742176498359375</v>
      </c>
      <c r="L30" s="188">
        <f>'SCE Progam Totals'!L30*$C$2</f>
        <v>1.3742176498359375</v>
      </c>
      <c r="M30" s="188">
        <f>'SCE Progam Totals'!M30*$C$2</f>
        <v>1.3742176498359375</v>
      </c>
      <c r="N30" s="188">
        <f>'SCE Progam Totals'!N30*$C$2</f>
        <v>0</v>
      </c>
      <c r="O30" s="188">
        <f>'SCE Progam Totals'!O30*$C$2</f>
        <v>0</v>
      </c>
    </row>
    <row r="31" spans="1:15" ht="15" x14ac:dyDescent="0.25">
      <c r="A31" s="256"/>
      <c r="B31" s="259"/>
      <c r="C31" s="6" t="s">
        <v>7</v>
      </c>
      <c r="D31" s="188">
        <f>'SCE Progam Totals'!D31*$C$2</f>
        <v>0</v>
      </c>
      <c r="E31" s="188">
        <f>'SCE Progam Totals'!E31*$C$2</f>
        <v>0</v>
      </c>
      <c r="F31" s="188">
        <f>'SCE Progam Totals'!F31*$C$2</f>
        <v>0</v>
      </c>
      <c r="G31" s="188">
        <f>'SCE Progam Totals'!G31*$C$2</f>
        <v>0</v>
      </c>
      <c r="H31" s="188">
        <f>'SCE Progam Totals'!H31*$C$2</f>
        <v>0.17061549423535105</v>
      </c>
      <c r="I31" s="188">
        <f>'SCE Progam Totals'!I31*$C$2</f>
        <v>0.17061549423535105</v>
      </c>
      <c r="J31" s="188">
        <f>'SCE Progam Totals'!J31*$C$2</f>
        <v>0.17061549423535105</v>
      </c>
      <c r="K31" s="188">
        <f>'SCE Progam Totals'!K31*$C$2</f>
        <v>0.17061549423535105</v>
      </c>
      <c r="L31" s="188">
        <f>'SCE Progam Totals'!L31*$C$2</f>
        <v>0.17061549423535105</v>
      </c>
      <c r="M31" s="188">
        <f>'SCE Progam Totals'!M31*$C$2</f>
        <v>0.17061549423535105</v>
      </c>
      <c r="N31" s="188">
        <f>'SCE Progam Totals'!N31*$C$2</f>
        <v>0</v>
      </c>
      <c r="O31" s="188">
        <f>'SCE Progam Totals'!O31*$C$2</f>
        <v>0</v>
      </c>
    </row>
    <row r="32" spans="1:15" ht="15.75" thickBot="1" x14ac:dyDescent="0.3">
      <c r="A32" s="257"/>
      <c r="B32" s="260"/>
      <c r="C32" s="222" t="s">
        <v>8</v>
      </c>
      <c r="D32" s="153">
        <f t="shared" ref="D32:O32" si="5">SUM(D29:D31)</f>
        <v>0</v>
      </c>
      <c r="E32" s="153">
        <f t="shared" si="5"/>
        <v>0</v>
      </c>
      <c r="F32" s="153">
        <f t="shared" si="5"/>
        <v>0</v>
      </c>
      <c r="G32" s="153">
        <f t="shared" si="5"/>
        <v>0</v>
      </c>
      <c r="H32" s="153">
        <f t="shared" si="5"/>
        <v>6.3559899504306641</v>
      </c>
      <c r="I32" s="153">
        <f t="shared" si="5"/>
        <v>6.3559899504306641</v>
      </c>
      <c r="J32" s="153">
        <f t="shared" si="5"/>
        <v>6.3559899504306649</v>
      </c>
      <c r="K32" s="153">
        <f t="shared" si="5"/>
        <v>6.3559899504306658</v>
      </c>
      <c r="L32" s="153">
        <f t="shared" si="5"/>
        <v>6.3559899504306632</v>
      </c>
      <c r="M32" s="153">
        <f t="shared" si="5"/>
        <v>6.3559899504306658</v>
      </c>
      <c r="N32" s="153">
        <f t="shared" si="5"/>
        <v>0</v>
      </c>
      <c r="O32" s="153">
        <f t="shared" si="5"/>
        <v>0</v>
      </c>
    </row>
    <row r="33" spans="1:15" ht="15" customHeight="1" x14ac:dyDescent="0.25">
      <c r="A33" s="262" t="s">
        <v>13</v>
      </c>
      <c r="B33" s="265">
        <v>1</v>
      </c>
      <c r="C33" s="8" t="s">
        <v>5</v>
      </c>
      <c r="D33" s="174">
        <f>'SCE Progam Totals'!D33*$C$2</f>
        <v>0</v>
      </c>
      <c r="E33" s="174">
        <f>'SCE Progam Totals'!E33*$C$2</f>
        <v>0</v>
      </c>
      <c r="F33" s="174">
        <f>'SCE Progam Totals'!F33*$C$2</f>
        <v>0</v>
      </c>
      <c r="G33" s="174">
        <f>'SCE Progam Totals'!G33*$C$2</f>
        <v>0</v>
      </c>
      <c r="H33" s="174">
        <f>'SCE Progam Totals'!H33*$C$2</f>
        <v>18.369613403211911</v>
      </c>
      <c r="I33" s="174">
        <f>'SCE Progam Totals'!I33*$C$2</f>
        <v>18.369613403211911</v>
      </c>
      <c r="J33" s="174">
        <f>'SCE Progam Totals'!J33*$C$2</f>
        <v>18.369613403211911</v>
      </c>
      <c r="K33" s="174">
        <f>'SCE Progam Totals'!K33*$C$2</f>
        <v>18.369613403211911</v>
      </c>
      <c r="L33" s="174">
        <f>'SCE Progam Totals'!L33*$C$2</f>
        <v>18.369613403211911</v>
      </c>
      <c r="M33" s="174">
        <f>'SCE Progam Totals'!M33*$C$2</f>
        <v>18.369613403211911</v>
      </c>
      <c r="N33" s="174">
        <f>'SCE Progam Totals'!N33*$C$2</f>
        <v>0</v>
      </c>
      <c r="O33" s="174">
        <f>'SCE Progam Totals'!O33*$C$2</f>
        <v>0</v>
      </c>
    </row>
    <row r="34" spans="1:15" ht="15" x14ac:dyDescent="0.25">
      <c r="A34" s="263"/>
      <c r="B34" s="266"/>
      <c r="C34" s="8" t="s">
        <v>6</v>
      </c>
      <c r="D34" s="174">
        <f>'SCE Progam Totals'!D34*$C$2</f>
        <v>0</v>
      </c>
      <c r="E34" s="174">
        <f>'SCE Progam Totals'!E34*$C$2</f>
        <v>0</v>
      </c>
      <c r="F34" s="174">
        <f>'SCE Progam Totals'!F34*$C$2</f>
        <v>0</v>
      </c>
      <c r="G34" s="174">
        <f>'SCE Progam Totals'!G34*$C$2</f>
        <v>0</v>
      </c>
      <c r="H34" s="174">
        <f>'SCE Progam Totals'!H34*$C$2</f>
        <v>4.3884167495146489</v>
      </c>
      <c r="I34" s="174">
        <f>'SCE Progam Totals'!I34*$C$2</f>
        <v>4.3884167495146489</v>
      </c>
      <c r="J34" s="174">
        <f>'SCE Progam Totals'!J34*$C$2</f>
        <v>4.3884167495146489</v>
      </c>
      <c r="K34" s="174">
        <f>'SCE Progam Totals'!K34*$C$2</f>
        <v>4.3884167495146489</v>
      </c>
      <c r="L34" s="174">
        <f>'SCE Progam Totals'!L34*$C$2</f>
        <v>4.3884167495146489</v>
      </c>
      <c r="M34" s="174">
        <f>'SCE Progam Totals'!M34*$C$2</f>
        <v>4.3884167495146489</v>
      </c>
      <c r="N34" s="174">
        <f>'SCE Progam Totals'!N34*$C$2</f>
        <v>0</v>
      </c>
      <c r="O34" s="174">
        <f>'SCE Progam Totals'!O34*$C$2</f>
        <v>0</v>
      </c>
    </row>
    <row r="35" spans="1:15" ht="15" x14ac:dyDescent="0.25">
      <c r="A35" s="263"/>
      <c r="B35" s="266"/>
      <c r="C35" s="8" t="s">
        <v>7</v>
      </c>
      <c r="D35" s="174">
        <f>'SCE Progam Totals'!D35*$C$2</f>
        <v>0</v>
      </c>
      <c r="E35" s="174">
        <f>'SCE Progam Totals'!E35*$C$2</f>
        <v>0</v>
      </c>
      <c r="F35" s="174">
        <f>'SCE Progam Totals'!F35*$C$2</f>
        <v>0</v>
      </c>
      <c r="G35" s="174">
        <f>'SCE Progam Totals'!G35*$C$2</f>
        <v>0</v>
      </c>
      <c r="H35" s="174">
        <f>'SCE Progam Totals'!H35*$C$2</f>
        <v>1.8287141660976565</v>
      </c>
      <c r="I35" s="174">
        <f>'SCE Progam Totals'!I35*$C$2</f>
        <v>1.8287141660976565</v>
      </c>
      <c r="J35" s="174">
        <f>'SCE Progam Totals'!J35*$C$2</f>
        <v>1.8287141660976565</v>
      </c>
      <c r="K35" s="174">
        <f>'SCE Progam Totals'!K35*$C$2</f>
        <v>1.8287141660976565</v>
      </c>
      <c r="L35" s="174">
        <f>'SCE Progam Totals'!L35*$C$2</f>
        <v>1.8287141660976565</v>
      </c>
      <c r="M35" s="174">
        <f>'SCE Progam Totals'!M35*$C$2</f>
        <v>1.8287141660976565</v>
      </c>
      <c r="N35" s="174">
        <f>'SCE Progam Totals'!N35*$C$2</f>
        <v>0</v>
      </c>
      <c r="O35" s="174">
        <f>'SCE Progam Totals'!O35*$C$2</f>
        <v>0</v>
      </c>
    </row>
    <row r="36" spans="1:15" ht="15.75" thickBot="1" x14ac:dyDescent="0.3">
      <c r="A36" s="264"/>
      <c r="B36" s="267"/>
      <c r="C36" s="221" t="s">
        <v>8</v>
      </c>
      <c r="D36" s="179">
        <f t="shared" ref="D36:O36" si="6">SUM(D33:D35)</f>
        <v>0</v>
      </c>
      <c r="E36" s="179">
        <f t="shared" si="6"/>
        <v>0</v>
      </c>
      <c r="F36" s="179">
        <f t="shared" si="6"/>
        <v>0</v>
      </c>
      <c r="G36" s="179">
        <f t="shared" si="6"/>
        <v>0</v>
      </c>
      <c r="H36" s="179">
        <f t="shared" si="6"/>
        <v>24.58674431882422</v>
      </c>
      <c r="I36" s="179">
        <f t="shared" si="6"/>
        <v>24.58674431882422</v>
      </c>
      <c r="J36" s="179">
        <f t="shared" si="6"/>
        <v>24.58674431882422</v>
      </c>
      <c r="K36" s="179">
        <f t="shared" si="6"/>
        <v>24.58674431882422</v>
      </c>
      <c r="L36" s="179">
        <f t="shared" si="6"/>
        <v>24.58674431882422</v>
      </c>
      <c r="M36" s="179">
        <f t="shared" si="6"/>
        <v>24.58674431882422</v>
      </c>
      <c r="N36" s="179">
        <f t="shared" si="6"/>
        <v>0</v>
      </c>
      <c r="O36" s="179">
        <f t="shared" si="6"/>
        <v>0</v>
      </c>
    </row>
    <row r="37" spans="1:15" ht="15" customHeight="1" x14ac:dyDescent="0.25">
      <c r="A37" s="255" t="s">
        <v>9</v>
      </c>
      <c r="B37" s="258">
        <v>1</v>
      </c>
      <c r="C37" s="6" t="s">
        <v>5</v>
      </c>
      <c r="D37" s="207">
        <f>'SCE Progam Totals'!D37*$C$2</f>
        <v>0</v>
      </c>
      <c r="E37" s="207">
        <f>'SCE Progam Totals'!E37*$C$2</f>
        <v>0</v>
      </c>
      <c r="F37" s="207">
        <f>'SCE Progam Totals'!F37*$C$2</f>
        <v>0</v>
      </c>
      <c r="G37" s="207">
        <f>'SCE Progam Totals'!G37*$C$2</f>
        <v>0</v>
      </c>
      <c r="H37" s="207">
        <f>'SCE Progam Totals'!H37*$C$2</f>
        <v>8.0402722923187504</v>
      </c>
      <c r="I37" s="207">
        <f>'SCE Progam Totals'!I37*$C$2</f>
        <v>8.2915314735128938</v>
      </c>
      <c r="J37" s="207">
        <f>'SCE Progam Totals'!J37*$C$2</f>
        <v>10.134093201776759</v>
      </c>
      <c r="K37" s="207">
        <f>'SCE Progam Totals'!K37*$C$2</f>
        <v>10.887870494185549</v>
      </c>
      <c r="L37" s="207">
        <f>'SCE Progam Totals'!L37*$C$2</f>
        <v>11.55789235701797</v>
      </c>
      <c r="M37" s="207">
        <f>'SCE Progam Totals'!M37*$C$2</f>
        <v>11.725397092964846</v>
      </c>
      <c r="N37" s="207">
        <f>'SCE Progam Totals'!N37*$C$2</f>
        <v>0</v>
      </c>
      <c r="O37" s="207">
        <f>'SCE Progam Totals'!O37*$C$2</f>
        <v>0</v>
      </c>
    </row>
    <row r="38" spans="1:15" ht="15" x14ac:dyDescent="0.25">
      <c r="A38" s="256"/>
      <c r="B38" s="259"/>
      <c r="C38" s="6" t="s">
        <v>6</v>
      </c>
      <c r="D38" s="207">
        <f>'SCE Progam Totals'!D38*$C$2</f>
        <v>0</v>
      </c>
      <c r="E38" s="207">
        <f>'SCE Progam Totals'!E38*$C$2</f>
        <v>0</v>
      </c>
      <c r="F38" s="207">
        <f>'SCE Progam Totals'!F38*$C$2</f>
        <v>0</v>
      </c>
      <c r="G38" s="207">
        <f>'SCE Progam Totals'!G38*$C$2</f>
        <v>0</v>
      </c>
      <c r="H38" s="207">
        <f>'SCE Progam Totals'!H38*$C$2</f>
        <v>2.8176229097187502</v>
      </c>
      <c r="I38" s="207">
        <f>'SCE Progam Totals'!I38*$C$2</f>
        <v>2.8679376045351566</v>
      </c>
      <c r="J38" s="207">
        <f>'SCE Progam Totals'!J38*$C$2</f>
        <v>3.5220286371484386</v>
      </c>
      <c r="K38" s="207">
        <f>'SCE Progam Totals'!K38*$C$2</f>
        <v>3.7736021112304683</v>
      </c>
      <c r="L38" s="207">
        <f>'SCE Progam Totals'!L38*$C$2</f>
        <v>4.0251755853125015</v>
      </c>
      <c r="M38" s="207">
        <f>'SCE Progam Totals'!M38*$C$2</f>
        <v>4.0754902801289061</v>
      </c>
      <c r="N38" s="207">
        <f>'SCE Progam Totals'!N38*$C$2</f>
        <v>0</v>
      </c>
      <c r="O38" s="207">
        <f>'SCE Progam Totals'!O38*$C$2</f>
        <v>0</v>
      </c>
    </row>
    <row r="39" spans="1:15" ht="15" x14ac:dyDescent="0.25">
      <c r="A39" s="256"/>
      <c r="B39" s="259"/>
      <c r="C39" s="6" t="s">
        <v>7</v>
      </c>
      <c r="D39" s="207">
        <f>'SCE Progam Totals'!D39*$C$2</f>
        <v>0</v>
      </c>
      <c r="E39" s="207">
        <f>'SCE Progam Totals'!E39*$C$2</f>
        <v>0</v>
      </c>
      <c r="F39" s="207">
        <f>'SCE Progam Totals'!F39*$C$2</f>
        <v>0</v>
      </c>
      <c r="G39" s="207">
        <f>'SCE Progam Totals'!G39*$C$2</f>
        <v>0</v>
      </c>
      <c r="H39" s="207">
        <f>'SCE Progam Totals'!H39*$C$2</f>
        <v>0.24468928000000004</v>
      </c>
      <c r="I39" s="207">
        <f>'SCE Progam Totals'!I39*$C$2</f>
        <v>0.22244480000000003</v>
      </c>
      <c r="J39" s="207">
        <f>'SCE Progam Totals'!J39*$C$2</f>
        <v>0.32254495999999999</v>
      </c>
      <c r="K39" s="207">
        <f>'SCE Progam Totals'!K39*$C$2</f>
        <v>0.37815616000000007</v>
      </c>
      <c r="L39" s="207">
        <f>'SCE Progam Totals'!L39*$C$2</f>
        <v>0.30030048000000004</v>
      </c>
      <c r="M39" s="207">
        <f>'SCE Progam Totals'!M39*$C$2</f>
        <v>0.35591168000000006</v>
      </c>
      <c r="N39" s="207">
        <f>'SCE Progam Totals'!N39*$C$2</f>
        <v>0</v>
      </c>
      <c r="O39" s="207">
        <f>'SCE Progam Totals'!O39*$C$2</f>
        <v>0</v>
      </c>
    </row>
    <row r="40" spans="1:15" ht="15.75" thickBot="1" x14ac:dyDescent="0.3">
      <c r="A40" s="257"/>
      <c r="B40" s="260"/>
      <c r="C40" s="222" t="s">
        <v>8</v>
      </c>
      <c r="D40" s="206">
        <f t="shared" ref="D40:O40" si="7">SUM(D37:D39)</f>
        <v>0</v>
      </c>
      <c r="E40" s="206">
        <f t="shared" si="7"/>
        <v>0</v>
      </c>
      <c r="F40" s="206">
        <f t="shared" si="7"/>
        <v>0</v>
      </c>
      <c r="G40" s="206">
        <f t="shared" si="7"/>
        <v>0</v>
      </c>
      <c r="H40" s="206">
        <f t="shared" si="7"/>
        <v>11.1025844820375</v>
      </c>
      <c r="I40" s="206">
        <f t="shared" si="7"/>
        <v>11.381913878048051</v>
      </c>
      <c r="J40" s="206">
        <f t="shared" si="7"/>
        <v>13.978666798925198</v>
      </c>
      <c r="K40" s="206">
        <f t="shared" si="7"/>
        <v>15.039628765416017</v>
      </c>
      <c r="L40" s="206">
        <f t="shared" si="7"/>
        <v>15.883368422330472</v>
      </c>
      <c r="M40" s="206">
        <f t="shared" si="7"/>
        <v>16.156799053093749</v>
      </c>
      <c r="N40" s="206">
        <f t="shared" si="7"/>
        <v>0</v>
      </c>
      <c r="O40" s="206">
        <f t="shared" si="7"/>
        <v>0</v>
      </c>
    </row>
    <row r="41" spans="1:15" ht="15" customHeight="1" x14ac:dyDescent="0.25">
      <c r="A41" s="262" t="s">
        <v>10</v>
      </c>
      <c r="B41" s="265">
        <v>1</v>
      </c>
      <c r="C41" s="8" t="s">
        <v>5</v>
      </c>
      <c r="D41" s="174">
        <f>'SCE Progam Totals'!D41*$C$2</f>
        <v>0</v>
      </c>
      <c r="E41" s="174">
        <f>'SCE Progam Totals'!E41*$C$2</f>
        <v>0</v>
      </c>
      <c r="F41" s="174">
        <f>'SCE Progam Totals'!F41*$C$2</f>
        <v>0</v>
      </c>
      <c r="G41" s="174">
        <f>'SCE Progam Totals'!G41*$C$2</f>
        <v>0</v>
      </c>
      <c r="H41" s="174">
        <f>'SCE Progam Totals'!H41*$C$2</f>
        <v>123.3079779644133</v>
      </c>
      <c r="I41" s="174">
        <f>'SCE Progam Totals'!I41*$C$2</f>
        <v>132.41889489209453</v>
      </c>
      <c r="J41" s="174">
        <f>'SCE Progam Totals'!J41*$C$2</f>
        <v>138.94145581673246</v>
      </c>
      <c r="K41" s="174">
        <f>'SCE Progam Totals'!K41*$C$2</f>
        <v>148.05240978234184</v>
      </c>
      <c r="L41" s="174">
        <f>'SCE Progam Totals'!L41*$C$2</f>
        <v>153.33259056699924</v>
      </c>
      <c r="M41" s="174">
        <f>'SCE Progam Totals'!M41*$C$2</f>
        <v>155.29971017548829</v>
      </c>
      <c r="N41" s="174">
        <f>'SCE Progam Totals'!N41*$C$2</f>
        <v>0</v>
      </c>
      <c r="O41" s="174">
        <f>'SCE Progam Totals'!O41*$C$2</f>
        <v>0</v>
      </c>
    </row>
    <row r="42" spans="1:15" ht="15" x14ac:dyDescent="0.25">
      <c r="A42" s="263"/>
      <c r="B42" s="266"/>
      <c r="C42" s="8" t="s">
        <v>6</v>
      </c>
      <c r="D42" s="174">
        <f>'SCE Progam Totals'!D42*$C$2</f>
        <v>0</v>
      </c>
      <c r="E42" s="174">
        <f>'SCE Progam Totals'!E42*$C$2</f>
        <v>0</v>
      </c>
      <c r="F42" s="174">
        <f>'SCE Progam Totals'!F42*$C$2</f>
        <v>0</v>
      </c>
      <c r="G42" s="174">
        <f>'SCE Progam Totals'!G42*$C$2</f>
        <v>0</v>
      </c>
      <c r="H42" s="174">
        <f>'SCE Progam Totals'!H42*$C$2</f>
        <v>22.823432168818364</v>
      </c>
      <c r="I42" s="174">
        <f>'SCE Progam Totals'!I42*$C$2</f>
        <v>24.55248006039551</v>
      </c>
      <c r="J42" s="174">
        <f>'SCE Progam Totals'!J42*$C$2</f>
        <v>25.705178654780276</v>
      </c>
      <c r="K42" s="174">
        <f>'SCE Progam Totals'!K42*$C$2</f>
        <v>27.434226546357422</v>
      </c>
      <c r="L42" s="174">
        <f>'SCE Progam Totals'!L42*$C$2</f>
        <v>28.356385421865241</v>
      </c>
      <c r="M42" s="174">
        <f>'SCE Progam Totals'!M42*$C$2</f>
        <v>28.702195000180659</v>
      </c>
      <c r="N42" s="174">
        <f>'SCE Progam Totals'!N42*$C$2</f>
        <v>0</v>
      </c>
      <c r="O42" s="174">
        <f>'SCE Progam Totals'!O42*$C$2</f>
        <v>0</v>
      </c>
    </row>
    <row r="43" spans="1:15" ht="15" x14ac:dyDescent="0.25">
      <c r="A43" s="263"/>
      <c r="B43" s="266"/>
      <c r="C43" s="8" t="s">
        <v>7</v>
      </c>
      <c r="D43" s="174">
        <f>'SCE Progam Totals'!D43*$C$2</f>
        <v>0</v>
      </c>
      <c r="E43" s="174">
        <f>'SCE Progam Totals'!E43*$C$2</f>
        <v>0</v>
      </c>
      <c r="F43" s="174">
        <f>'SCE Progam Totals'!F43*$C$2</f>
        <v>0</v>
      </c>
      <c r="G43" s="174">
        <f>'SCE Progam Totals'!G43*$C$2</f>
        <v>0</v>
      </c>
      <c r="H43" s="174">
        <f>'SCE Progam Totals'!H43*$C$2</f>
        <v>10.468461194880614</v>
      </c>
      <c r="I43" s="174">
        <f>'SCE Progam Totals'!I43*$C$2</f>
        <v>11.285149656892576</v>
      </c>
      <c r="J43" s="174">
        <f>'SCE Progam Totals'!J43*$C$2</f>
        <v>11.804860496354738</v>
      </c>
      <c r="K43" s="174">
        <f>'SCE Progam Totals'!K43*$C$2</f>
        <v>12.621548381346194</v>
      </c>
      <c r="L43" s="174">
        <f>'SCE Progam Totals'!L43*$C$2</f>
        <v>13.067015093498435</v>
      </c>
      <c r="M43" s="174">
        <f>'SCE Progam Totals'!M43*$C$2</f>
        <v>13.215504203466308</v>
      </c>
      <c r="N43" s="174">
        <f>'SCE Progam Totals'!N43*$C$2</f>
        <v>0</v>
      </c>
      <c r="O43" s="174">
        <f>'SCE Progam Totals'!O43*$C$2</f>
        <v>0</v>
      </c>
    </row>
    <row r="44" spans="1:15" ht="15.75" thickBot="1" x14ac:dyDescent="0.3">
      <c r="A44" s="264"/>
      <c r="B44" s="267"/>
      <c r="C44" s="221" t="s">
        <v>8</v>
      </c>
      <c r="D44" s="179">
        <f t="shared" ref="D44:O44" si="8">SUM(D41:D43)</f>
        <v>0</v>
      </c>
      <c r="E44" s="179">
        <f t="shared" si="8"/>
        <v>0</v>
      </c>
      <c r="F44" s="179">
        <f t="shared" si="8"/>
        <v>0</v>
      </c>
      <c r="G44" s="179">
        <f t="shared" si="8"/>
        <v>0</v>
      </c>
      <c r="H44" s="179">
        <f t="shared" si="8"/>
        <v>156.59987132811227</v>
      </c>
      <c r="I44" s="179">
        <f t="shared" si="8"/>
        <v>168.25652460938261</v>
      </c>
      <c r="J44" s="179">
        <f t="shared" si="8"/>
        <v>176.45149496786746</v>
      </c>
      <c r="K44" s="179">
        <f t="shared" si="8"/>
        <v>188.10818471004546</v>
      </c>
      <c r="L44" s="179">
        <f t="shared" si="8"/>
        <v>194.75599108236293</v>
      </c>
      <c r="M44" s="179">
        <f t="shared" si="8"/>
        <v>197.21740937913526</v>
      </c>
      <c r="N44" s="179">
        <f t="shared" si="8"/>
        <v>0</v>
      </c>
      <c r="O44" s="179">
        <f t="shared" si="8"/>
        <v>0</v>
      </c>
    </row>
    <row r="45" spans="1:15" ht="15" customHeight="1" x14ac:dyDescent="0.25">
      <c r="A45" s="255" t="s">
        <v>60</v>
      </c>
      <c r="B45" s="258">
        <v>0</v>
      </c>
      <c r="C45" s="6" t="s">
        <v>5</v>
      </c>
      <c r="D45" s="207">
        <f>'SCE Progam Totals'!D45*$C$2</f>
        <v>0</v>
      </c>
      <c r="E45" s="207">
        <f>'SCE Progam Totals'!E45*$C$2</f>
        <v>0</v>
      </c>
      <c r="F45" s="207">
        <f>'SCE Progam Totals'!F45*$C$2</f>
        <v>0</v>
      </c>
      <c r="G45" s="207">
        <f>'SCE Progam Totals'!G45*$C$2</f>
        <v>0</v>
      </c>
      <c r="H45" s="207">
        <f>'SCE Progam Totals'!H45*$C$2</f>
        <v>0</v>
      </c>
      <c r="I45" s="207">
        <f>'SCE Progam Totals'!I45*$C$2</f>
        <v>179.87968691891894</v>
      </c>
      <c r="J45" s="207">
        <f>'SCE Progam Totals'!J45*$C$2</f>
        <v>179.87968691891894</v>
      </c>
      <c r="K45" s="207">
        <f>'SCE Progam Totals'!K45*$C$2</f>
        <v>179.87968691891894</v>
      </c>
      <c r="L45" s="207">
        <f>'SCE Progam Totals'!L45*$C$2</f>
        <v>179.87968691891894</v>
      </c>
      <c r="M45" s="207">
        <f>'SCE Progam Totals'!M45*$C$2</f>
        <v>0</v>
      </c>
      <c r="N45" s="207">
        <f>'SCE Progam Totals'!N45*$C$2</f>
        <v>0</v>
      </c>
      <c r="O45" s="207">
        <f>'SCE Progam Totals'!O45*$C$2</f>
        <v>0</v>
      </c>
    </row>
    <row r="46" spans="1:15" ht="15" x14ac:dyDescent="0.25">
      <c r="A46" s="256"/>
      <c r="B46" s="259"/>
      <c r="C46" s="6" t="s">
        <v>6</v>
      </c>
      <c r="D46" s="207">
        <f>'SCE Progam Totals'!D46*$C$2</f>
        <v>0</v>
      </c>
      <c r="E46" s="207">
        <f>'SCE Progam Totals'!E46*$C$2</f>
        <v>0</v>
      </c>
      <c r="F46" s="207">
        <f>'SCE Progam Totals'!F46*$C$2</f>
        <v>0</v>
      </c>
      <c r="G46" s="207">
        <f>'SCE Progam Totals'!G46*$C$2</f>
        <v>0</v>
      </c>
      <c r="H46" s="207">
        <f>'SCE Progam Totals'!H46*$C$2</f>
        <v>0</v>
      </c>
      <c r="I46" s="207">
        <f>'SCE Progam Totals'!I46*$C$2</f>
        <v>27.114217513513516</v>
      </c>
      <c r="J46" s="207">
        <f>'SCE Progam Totals'!J46*$C$2</f>
        <v>27.11421751351352</v>
      </c>
      <c r="K46" s="207">
        <f>'SCE Progam Totals'!K46*$C$2</f>
        <v>27.114217513513516</v>
      </c>
      <c r="L46" s="207">
        <f>'SCE Progam Totals'!L46*$C$2</f>
        <v>27.114217513513516</v>
      </c>
      <c r="M46" s="207">
        <f>'SCE Progam Totals'!M46*$C$2</f>
        <v>0</v>
      </c>
      <c r="N46" s="207">
        <f>'SCE Progam Totals'!N46*$C$2</f>
        <v>0</v>
      </c>
      <c r="O46" s="207">
        <f>'SCE Progam Totals'!O46*$C$2</f>
        <v>0</v>
      </c>
    </row>
    <row r="47" spans="1:15" ht="15" x14ac:dyDescent="0.25">
      <c r="A47" s="256"/>
      <c r="B47" s="259"/>
      <c r="C47" s="6" t="s">
        <v>7</v>
      </c>
      <c r="D47" s="207">
        <f>'SCE Progam Totals'!D47*$C$2</f>
        <v>0</v>
      </c>
      <c r="E47" s="207">
        <f>'SCE Progam Totals'!E47*$C$2</f>
        <v>0</v>
      </c>
      <c r="F47" s="207">
        <f>'SCE Progam Totals'!F47*$C$2</f>
        <v>0</v>
      </c>
      <c r="G47" s="207">
        <f>'SCE Progam Totals'!G47*$C$2</f>
        <v>0</v>
      </c>
      <c r="H47" s="207">
        <f>'SCE Progam Totals'!H47*$C$2</f>
        <v>0</v>
      </c>
      <c r="I47" s="207">
        <f>'SCE Progam Totals'!I47*$C$2</f>
        <v>13.226447567567568</v>
      </c>
      <c r="J47" s="207">
        <f>'SCE Progam Totals'!J47*$C$2</f>
        <v>13.226447567567568</v>
      </c>
      <c r="K47" s="207">
        <f>'SCE Progam Totals'!K47*$C$2</f>
        <v>13.226447567567568</v>
      </c>
      <c r="L47" s="207">
        <f>'SCE Progam Totals'!L47*$C$2</f>
        <v>13.226447567567568</v>
      </c>
      <c r="M47" s="207">
        <f>'SCE Progam Totals'!M47*$C$2</f>
        <v>0</v>
      </c>
      <c r="N47" s="207">
        <f>'SCE Progam Totals'!N47*$C$2</f>
        <v>0</v>
      </c>
      <c r="O47" s="207">
        <f>'SCE Progam Totals'!O47*$C$2</f>
        <v>0</v>
      </c>
    </row>
    <row r="48" spans="1:15" ht="15.75" thickBot="1" x14ac:dyDescent="0.3">
      <c r="A48" s="257"/>
      <c r="B48" s="260"/>
      <c r="C48" s="222" t="s">
        <v>8</v>
      </c>
      <c r="D48" s="206">
        <f t="shared" ref="D48:O48" si="9">SUM(D45:D47)</f>
        <v>0</v>
      </c>
      <c r="E48" s="206">
        <f t="shared" si="9"/>
        <v>0</v>
      </c>
      <c r="F48" s="206">
        <f t="shared" si="9"/>
        <v>0</v>
      </c>
      <c r="G48" s="206">
        <f t="shared" si="9"/>
        <v>0</v>
      </c>
      <c r="H48" s="206">
        <f t="shared" si="9"/>
        <v>0</v>
      </c>
      <c r="I48" s="206">
        <f t="shared" si="9"/>
        <v>220.22035200000002</v>
      </c>
      <c r="J48" s="206">
        <f t="shared" si="9"/>
        <v>220.22035200000002</v>
      </c>
      <c r="K48" s="206">
        <f t="shared" si="9"/>
        <v>220.22035200000002</v>
      </c>
      <c r="L48" s="206">
        <f t="shared" si="9"/>
        <v>220.22035200000002</v>
      </c>
      <c r="M48" s="206">
        <f t="shared" si="9"/>
        <v>0</v>
      </c>
      <c r="N48" s="206">
        <f t="shared" si="9"/>
        <v>0</v>
      </c>
      <c r="O48" s="206">
        <f t="shared" si="9"/>
        <v>0</v>
      </c>
    </row>
    <row r="49" spans="1:28" s="101" customFormat="1" ht="15" customHeight="1" x14ac:dyDescent="0.25">
      <c r="A49" s="262" t="s">
        <v>55</v>
      </c>
      <c r="B49" s="265">
        <v>0</v>
      </c>
      <c r="C49" s="8" t="s">
        <v>5</v>
      </c>
      <c r="D49" s="154">
        <f>'SCE Progam Totals'!D49*$C$2</f>
        <v>0</v>
      </c>
      <c r="E49" s="154">
        <f>'SCE Progam Totals'!E49*$C$2</f>
        <v>0</v>
      </c>
      <c r="F49" s="154">
        <f>'SCE Progam Totals'!F49*$C$2</f>
        <v>0</v>
      </c>
      <c r="G49" s="154">
        <f>'SCE Progam Totals'!G49*$C$2</f>
        <v>0</v>
      </c>
      <c r="H49" s="154">
        <f>'SCE Progam Totals'!H49*$C$2</f>
        <v>0</v>
      </c>
      <c r="I49" s="154">
        <f>'SCE Progam Totals'!I49*$C$2</f>
        <v>27.759691384337906</v>
      </c>
      <c r="J49" s="154">
        <f>'SCE Progam Totals'!J49*$C$2</f>
        <v>27.205233960860788</v>
      </c>
      <c r="K49" s="154">
        <f>'SCE Progam Totals'!K49*$C$2</f>
        <v>26.923338644835905</v>
      </c>
      <c r="L49" s="154">
        <f>'SCE Progam Totals'!L49*$C$2</f>
        <v>27.73890429863177</v>
      </c>
      <c r="M49" s="154">
        <f>'SCE Progam Totals'!M49*$C$2</f>
        <v>0</v>
      </c>
      <c r="N49" s="154">
        <f>'SCE Progam Totals'!N49*$C$2</f>
        <v>0</v>
      </c>
      <c r="O49" s="154">
        <f>'SCE Progam Totals'!O49*$C$2</f>
        <v>0</v>
      </c>
    </row>
    <row r="50" spans="1:28" s="101" customFormat="1" ht="15" x14ac:dyDescent="0.25">
      <c r="A50" s="263"/>
      <c r="B50" s="266"/>
      <c r="C50" s="8" t="s">
        <v>6</v>
      </c>
      <c r="D50" s="154">
        <f>'SCE Progam Totals'!D50*$C$2</f>
        <v>0</v>
      </c>
      <c r="E50" s="154">
        <f>'SCE Progam Totals'!E50*$C$2</f>
        <v>0</v>
      </c>
      <c r="F50" s="154">
        <f>'SCE Progam Totals'!F50*$C$2</f>
        <v>0</v>
      </c>
      <c r="G50" s="154">
        <f>'SCE Progam Totals'!G50*$C$2</f>
        <v>0</v>
      </c>
      <c r="H50" s="154">
        <f>'SCE Progam Totals'!H50*$C$2</f>
        <v>0</v>
      </c>
      <c r="I50" s="154">
        <f>'SCE Progam Totals'!I50*$C$2</f>
        <v>3.6559792156323208</v>
      </c>
      <c r="J50" s="154">
        <f>'SCE Progam Totals'!J50*$C$2</f>
        <v>3.4643832751938826</v>
      </c>
      <c r="K50" s="154">
        <f>'SCE Progam Totals'!K50*$C$2</f>
        <v>3.0843266873704862</v>
      </c>
      <c r="L50" s="154">
        <f>'SCE Progam Totals'!L50*$C$2</f>
        <v>2.444349401854149</v>
      </c>
      <c r="M50" s="154">
        <f>'SCE Progam Totals'!M50*$C$2</f>
        <v>0</v>
      </c>
      <c r="N50" s="154">
        <f>'SCE Progam Totals'!N50*$C$2</f>
        <v>0</v>
      </c>
      <c r="O50" s="154">
        <f>'SCE Progam Totals'!O50*$C$2</f>
        <v>0</v>
      </c>
    </row>
    <row r="51" spans="1:28" s="101" customFormat="1" ht="15" x14ac:dyDescent="0.25">
      <c r="A51" s="263"/>
      <c r="B51" s="266"/>
      <c r="C51" s="8" t="s">
        <v>7</v>
      </c>
      <c r="D51" s="154">
        <f>'SCE Progam Totals'!D51*$C$2</f>
        <v>0</v>
      </c>
      <c r="E51" s="154">
        <f>'SCE Progam Totals'!E51*$C$2</f>
        <v>0</v>
      </c>
      <c r="F51" s="154">
        <f>'SCE Progam Totals'!F51*$C$2</f>
        <v>0</v>
      </c>
      <c r="G51" s="154">
        <f>'SCE Progam Totals'!G51*$C$2</f>
        <v>0</v>
      </c>
      <c r="H51" s="154">
        <f>'SCE Progam Totals'!H51*$C$2</f>
        <v>0</v>
      </c>
      <c r="I51" s="154">
        <f>'SCE Progam Totals'!I51*$C$2</f>
        <v>1.1974987322217716</v>
      </c>
      <c r="J51" s="154">
        <f>'SCE Progam Totals'!J51*$C$2</f>
        <v>1.0149456011869242</v>
      </c>
      <c r="K51" s="154">
        <f>'SCE Progam Totals'!K51*$C$2</f>
        <v>0.98270959102368183</v>
      </c>
      <c r="L51" s="154">
        <f>'SCE Progam Totals'!L51*$C$2</f>
        <v>1.0790473113905481</v>
      </c>
      <c r="M51" s="154">
        <f>'SCE Progam Totals'!M51*$C$2</f>
        <v>0</v>
      </c>
      <c r="N51" s="154">
        <f>'SCE Progam Totals'!N51*$C$2</f>
        <v>0</v>
      </c>
      <c r="O51" s="154">
        <f>'SCE Progam Totals'!O51*$C$2</f>
        <v>0</v>
      </c>
    </row>
    <row r="52" spans="1:28" s="101" customFormat="1" ht="15.75" thickBot="1" x14ac:dyDescent="0.3">
      <c r="A52" s="264"/>
      <c r="B52" s="267"/>
      <c r="C52" s="224" t="s">
        <v>8</v>
      </c>
      <c r="D52" s="156">
        <f t="shared" ref="D52:O52" si="10">SUM(D49:D51)</f>
        <v>0</v>
      </c>
      <c r="E52" s="156">
        <f t="shared" si="10"/>
        <v>0</v>
      </c>
      <c r="F52" s="156">
        <f t="shared" si="10"/>
        <v>0</v>
      </c>
      <c r="G52" s="156">
        <f t="shared" si="10"/>
        <v>0</v>
      </c>
      <c r="H52" s="156">
        <f t="shared" si="10"/>
        <v>0</v>
      </c>
      <c r="I52" s="156">
        <f t="shared" si="10"/>
        <v>32.613169332192001</v>
      </c>
      <c r="J52" s="156">
        <f t="shared" si="10"/>
        <v>31.684562837241593</v>
      </c>
      <c r="K52" s="156">
        <f t="shared" si="10"/>
        <v>30.990374923230071</v>
      </c>
      <c r="L52" s="156">
        <f t="shared" si="10"/>
        <v>31.262301011876467</v>
      </c>
      <c r="M52" s="156">
        <f t="shared" si="10"/>
        <v>0</v>
      </c>
      <c r="N52" s="156">
        <f t="shared" si="10"/>
        <v>0</v>
      </c>
      <c r="O52" s="156">
        <f t="shared" si="10"/>
        <v>0</v>
      </c>
    </row>
    <row r="53" spans="1:28" ht="15" customHeight="1" x14ac:dyDescent="0.25">
      <c r="A53" s="255" t="s">
        <v>56</v>
      </c>
      <c r="B53" s="258">
        <v>0</v>
      </c>
      <c r="C53" s="6" t="s">
        <v>5</v>
      </c>
      <c r="D53" s="188">
        <f>'SCE Progam Totals'!D53*$C$2</f>
        <v>0</v>
      </c>
      <c r="E53" s="188">
        <f>'SCE Progam Totals'!E53*$C$2</f>
        <v>0</v>
      </c>
      <c r="F53" s="188">
        <f>'SCE Progam Totals'!F53*$C$2</f>
        <v>0</v>
      </c>
      <c r="G53" s="188">
        <f>'SCE Progam Totals'!G53*$C$2</f>
        <v>0</v>
      </c>
      <c r="H53" s="188">
        <f>'SCE Progam Totals'!H53*$C$2</f>
        <v>0</v>
      </c>
      <c r="I53" s="188">
        <f>'SCE Progam Totals'!I53*$C$2</f>
        <v>0.89924493617021295</v>
      </c>
      <c r="J53" s="188">
        <f>'SCE Progam Totals'!J53*$C$2</f>
        <v>0.89924493617021295</v>
      </c>
      <c r="K53" s="188">
        <f>'SCE Progam Totals'!K53*$C$2</f>
        <v>0.89924493617021295</v>
      </c>
      <c r="L53" s="188">
        <f>'SCE Progam Totals'!L53*$C$2</f>
        <v>0.89924493617021306</v>
      </c>
      <c r="M53" s="188">
        <f>'SCE Progam Totals'!M53*$C$2</f>
        <v>0</v>
      </c>
      <c r="N53" s="188">
        <f>'SCE Progam Totals'!N53*$C$2</f>
        <v>0</v>
      </c>
      <c r="O53" s="188">
        <f>'SCE Progam Totals'!O53*$C$2</f>
        <v>0</v>
      </c>
    </row>
    <row r="54" spans="1:28" ht="15" x14ac:dyDescent="0.25">
      <c r="A54" s="256"/>
      <c r="B54" s="259"/>
      <c r="C54" s="6" t="s">
        <v>6</v>
      </c>
      <c r="D54" s="188">
        <f>'SCE Progam Totals'!D54*$C$2</f>
        <v>0</v>
      </c>
      <c r="E54" s="188">
        <f>'SCE Progam Totals'!E54*$C$2</f>
        <v>0</v>
      </c>
      <c r="F54" s="188">
        <f>'SCE Progam Totals'!F54*$C$2</f>
        <v>0</v>
      </c>
      <c r="G54" s="188">
        <f>'SCE Progam Totals'!G54*$C$2</f>
        <v>0</v>
      </c>
      <c r="H54" s="188">
        <f>'SCE Progam Totals'!H54*$C$2</f>
        <v>0</v>
      </c>
      <c r="I54" s="188">
        <f>'SCE Progam Totals'!I54*$C$2</f>
        <v>0.1419860425531915</v>
      </c>
      <c r="J54" s="188">
        <f>'SCE Progam Totals'!J54*$C$2</f>
        <v>0.14198604255319153</v>
      </c>
      <c r="K54" s="188">
        <f>'SCE Progam Totals'!K54*$C$2</f>
        <v>0.1419860425531915</v>
      </c>
      <c r="L54" s="188">
        <f>'SCE Progam Totals'!L54*$C$2</f>
        <v>0.14198604255319153</v>
      </c>
      <c r="M54" s="188">
        <f>'SCE Progam Totals'!M54*$C$2</f>
        <v>0</v>
      </c>
      <c r="N54" s="188">
        <f>'SCE Progam Totals'!N54*$C$2</f>
        <v>0</v>
      </c>
      <c r="O54" s="188">
        <f>'SCE Progam Totals'!O54*$C$2</f>
        <v>0</v>
      </c>
    </row>
    <row r="55" spans="1:28" ht="15" x14ac:dyDescent="0.25">
      <c r="A55" s="256"/>
      <c r="B55" s="259"/>
      <c r="C55" s="6" t="s">
        <v>7</v>
      </c>
      <c r="D55" s="188">
        <f>'SCE Progam Totals'!D55*$C$2</f>
        <v>0</v>
      </c>
      <c r="E55" s="188">
        <f>'SCE Progam Totals'!E55*$C$2</f>
        <v>0</v>
      </c>
      <c r="F55" s="188">
        <f>'SCE Progam Totals'!F55*$C$2</f>
        <v>0</v>
      </c>
      <c r="G55" s="188">
        <f>'SCE Progam Totals'!G55*$C$2</f>
        <v>0</v>
      </c>
      <c r="H55" s="188">
        <f>'SCE Progam Totals'!H55*$C$2</f>
        <v>0</v>
      </c>
      <c r="I55" s="188">
        <f>'SCE Progam Totals'!I55*$C$2</f>
        <v>7.099302127659575E-2</v>
      </c>
      <c r="J55" s="188">
        <f>'SCE Progam Totals'!J55*$C$2</f>
        <v>7.0993021276595764E-2</v>
      </c>
      <c r="K55" s="188">
        <f>'SCE Progam Totals'!K55*$C$2</f>
        <v>7.099302127659575E-2</v>
      </c>
      <c r="L55" s="188">
        <f>'SCE Progam Totals'!L55*$C$2</f>
        <v>7.0993021276595764E-2</v>
      </c>
      <c r="M55" s="188">
        <f>'SCE Progam Totals'!M55*$C$2</f>
        <v>0</v>
      </c>
      <c r="N55" s="188">
        <f>'SCE Progam Totals'!N55*$C$2</f>
        <v>0</v>
      </c>
      <c r="O55" s="188">
        <f>'SCE Progam Totals'!O55*$C$2</f>
        <v>0</v>
      </c>
    </row>
    <row r="56" spans="1:28" ht="15.75" thickBot="1" x14ac:dyDescent="0.3">
      <c r="A56" s="257"/>
      <c r="B56" s="260"/>
      <c r="C56" s="225" t="s">
        <v>8</v>
      </c>
      <c r="D56" s="208">
        <f t="shared" ref="D56:O56" si="11">SUM(D53:D55)</f>
        <v>0</v>
      </c>
      <c r="E56" s="208">
        <f t="shared" si="11"/>
        <v>0</v>
      </c>
      <c r="F56" s="208">
        <f t="shared" si="11"/>
        <v>0</v>
      </c>
      <c r="G56" s="208">
        <f t="shared" si="11"/>
        <v>0</v>
      </c>
      <c r="H56" s="208">
        <f t="shared" si="11"/>
        <v>0</v>
      </c>
      <c r="I56" s="208">
        <f t="shared" si="11"/>
        <v>1.1122240000000001</v>
      </c>
      <c r="J56" s="208">
        <f t="shared" si="11"/>
        <v>1.1122240000000001</v>
      </c>
      <c r="K56" s="208">
        <f t="shared" si="11"/>
        <v>1.1122240000000001</v>
      </c>
      <c r="L56" s="208">
        <f t="shared" si="11"/>
        <v>1.1122240000000003</v>
      </c>
      <c r="M56" s="208">
        <f t="shared" si="11"/>
        <v>0</v>
      </c>
      <c r="N56" s="208">
        <f t="shared" si="11"/>
        <v>0</v>
      </c>
      <c r="O56" s="208">
        <f t="shared" si="11"/>
        <v>0</v>
      </c>
    </row>
    <row r="57" spans="1:28" ht="15.75" thickBot="1" x14ac:dyDescent="0.3">
      <c r="A57" s="30"/>
      <c r="B57" s="31"/>
      <c r="C57" s="32"/>
      <c r="D57" s="193"/>
      <c r="E57" s="193"/>
      <c r="F57" s="193"/>
      <c r="G57" s="193"/>
      <c r="H57" s="193"/>
      <c r="I57" s="193"/>
      <c r="J57" s="193"/>
      <c r="K57" s="193"/>
      <c r="L57" s="193"/>
      <c r="M57" s="193"/>
      <c r="N57" s="193"/>
      <c r="O57" s="193"/>
    </row>
    <row r="58" spans="1:28" ht="15" customHeight="1" thickBot="1" x14ac:dyDescent="0.3">
      <c r="A58" s="278" t="s">
        <v>15</v>
      </c>
      <c r="B58" s="279"/>
      <c r="C58" s="33" t="s">
        <v>5</v>
      </c>
      <c r="D58" s="209">
        <f ca="1">SUMIF($C$9:$O$44,$C58,D$9:D$44)</f>
        <v>425.57735305408278</v>
      </c>
      <c r="E58" s="209">
        <f t="shared" ref="E58:O58" ca="1" si="12">SUMIF($C$9:$O$44,$C58,E$9:E$44)</f>
        <v>493.13106137094042</v>
      </c>
      <c r="F58" s="209">
        <f t="shared" ca="1" si="12"/>
        <v>471.25044375556968</v>
      </c>
      <c r="G58" s="209">
        <f t="shared" ca="1" si="12"/>
        <v>522.50888198669452</v>
      </c>
      <c r="H58" s="209">
        <f t="shared" ca="1" si="12"/>
        <v>664.08022583045999</v>
      </c>
      <c r="I58" s="209">
        <f t="shared" ca="1" si="12"/>
        <v>1120.3219684521262</v>
      </c>
      <c r="J58" s="209">
        <f t="shared" ca="1" si="12"/>
        <v>1204.9979911736216</v>
      </c>
      <c r="K58" s="209">
        <f t="shared" ca="1" si="12"/>
        <v>1191.9265463844711</v>
      </c>
      <c r="L58" s="209">
        <f t="shared" ca="1" si="12"/>
        <v>1227.0302433621514</v>
      </c>
      <c r="M58" s="209">
        <f t="shared" ca="1" si="12"/>
        <v>682.17577939400769</v>
      </c>
      <c r="N58" s="209">
        <f t="shared" ca="1" si="12"/>
        <v>464.62574600457543</v>
      </c>
      <c r="O58" s="209">
        <f t="shared" ca="1" si="12"/>
        <v>397.4403185938985</v>
      </c>
      <c r="Q58" s="248"/>
      <c r="R58" s="248"/>
      <c r="S58" s="248"/>
      <c r="T58" s="248"/>
      <c r="U58" s="248"/>
      <c r="V58" s="248"/>
      <c r="W58" s="248"/>
      <c r="X58" s="248"/>
      <c r="Y58" s="248"/>
      <c r="Z58" s="248"/>
      <c r="AA58" s="248"/>
      <c r="AB58" s="248"/>
    </row>
    <row r="59" spans="1:28" ht="15.75" thickBot="1" x14ac:dyDescent="0.3">
      <c r="A59" s="279"/>
      <c r="B59" s="279"/>
      <c r="C59" s="34" t="s">
        <v>6</v>
      </c>
      <c r="D59" s="209">
        <f t="shared" ref="D59:O61" ca="1" si="13">SUMIF($C$9:$O$44,$C59,D$9:D$44)</f>
        <v>107.9227086728531</v>
      </c>
      <c r="E59" s="209">
        <f t="shared" ca="1" si="13"/>
        <v>98.546761287119338</v>
      </c>
      <c r="F59" s="209">
        <f t="shared" ca="1" si="13"/>
        <v>105.0241658751857</v>
      </c>
      <c r="G59" s="209">
        <f t="shared" ca="1" si="13"/>
        <v>139.19669705422609</v>
      </c>
      <c r="H59" s="209">
        <f t="shared" ca="1" si="13"/>
        <v>179.45781768418786</v>
      </c>
      <c r="I59" s="209">
        <f t="shared" ca="1" si="13"/>
        <v>246.81679106977694</v>
      </c>
      <c r="J59" s="209">
        <f t="shared" ca="1" si="13"/>
        <v>256.4465062988595</v>
      </c>
      <c r="K59" s="209">
        <f t="shared" ca="1" si="13"/>
        <v>255.60398793135977</v>
      </c>
      <c r="L59" s="209">
        <f t="shared" ca="1" si="13"/>
        <v>258.54445352258347</v>
      </c>
      <c r="M59" s="209">
        <f t="shared" ca="1" si="13"/>
        <v>168.86377467449131</v>
      </c>
      <c r="N59" s="209">
        <f t="shared" ca="1" si="13"/>
        <v>122.70511438260002</v>
      </c>
      <c r="O59" s="209">
        <f t="shared" ca="1" si="13"/>
        <v>111.13224307021622</v>
      </c>
      <c r="Q59" s="248"/>
      <c r="R59" s="248"/>
      <c r="S59" s="248"/>
      <c r="T59" s="248"/>
      <c r="U59" s="248"/>
      <c r="V59" s="248"/>
      <c r="W59" s="248"/>
      <c r="X59" s="248"/>
      <c r="Y59" s="248"/>
      <c r="Z59" s="248"/>
      <c r="AA59" s="248"/>
      <c r="AB59" s="248"/>
    </row>
    <row r="60" spans="1:28" ht="15.75" thickBot="1" x14ac:dyDescent="0.3">
      <c r="A60" s="279"/>
      <c r="B60" s="279"/>
      <c r="C60" s="35" t="s">
        <v>7</v>
      </c>
      <c r="D60" s="209">
        <f t="shared" ca="1" si="13"/>
        <v>70.921318559296878</v>
      </c>
      <c r="E60" s="209">
        <f t="shared" ca="1" si="13"/>
        <v>82.519097600077785</v>
      </c>
      <c r="F60" s="209">
        <f t="shared" ca="1" si="13"/>
        <v>75.317888447233614</v>
      </c>
      <c r="G60" s="209">
        <f t="shared" ca="1" si="13"/>
        <v>87.782915461107322</v>
      </c>
      <c r="H60" s="209">
        <f t="shared" ca="1" si="13"/>
        <v>103.45531798398895</v>
      </c>
      <c r="I60" s="209">
        <f t="shared" ca="1" si="13"/>
        <v>130.93000506029395</v>
      </c>
      <c r="J60" s="209">
        <f t="shared" ca="1" si="13"/>
        <v>157.70342234871021</v>
      </c>
      <c r="K60" s="209">
        <f t="shared" ca="1" si="13"/>
        <v>159.08536270958021</v>
      </c>
      <c r="L60" s="209">
        <f t="shared" ca="1" si="13"/>
        <v>145.538391223898</v>
      </c>
      <c r="M60" s="209">
        <f t="shared" ca="1" si="13"/>
        <v>93.494423327233221</v>
      </c>
      <c r="N60" s="209">
        <f t="shared" ca="1" si="13"/>
        <v>86.860624851848172</v>
      </c>
      <c r="O60" s="209">
        <f t="shared" ca="1" si="13"/>
        <v>61.235206304187969</v>
      </c>
      <c r="Q60" s="248"/>
      <c r="R60" s="248"/>
      <c r="S60" s="248"/>
      <c r="T60" s="248"/>
      <c r="U60" s="248"/>
      <c r="V60" s="248"/>
      <c r="W60" s="248"/>
      <c r="X60" s="248"/>
      <c r="Y60" s="248"/>
      <c r="Z60" s="248"/>
      <c r="AA60" s="248"/>
      <c r="AB60" s="248"/>
    </row>
    <row r="61" spans="1:28" ht="13.5" customHeight="1" thickBot="1" x14ac:dyDescent="0.3">
      <c r="A61" s="279"/>
      <c r="B61" s="279"/>
      <c r="C61" s="36" t="s">
        <v>8</v>
      </c>
      <c r="D61" s="209">
        <f t="shared" ca="1" si="13"/>
        <v>604.42138028623276</v>
      </c>
      <c r="E61" s="209">
        <f t="shared" ca="1" si="13"/>
        <v>674.19692025813765</v>
      </c>
      <c r="F61" s="209">
        <f t="shared" ca="1" si="13"/>
        <v>651.59249807798903</v>
      </c>
      <c r="G61" s="209">
        <f t="shared" ca="1" si="13"/>
        <v>749.48849450202795</v>
      </c>
      <c r="H61" s="209">
        <f t="shared" ca="1" si="13"/>
        <v>946.99336149863689</v>
      </c>
      <c r="I61" s="209">
        <f t="shared" ca="1" si="13"/>
        <v>1498.0687645821972</v>
      </c>
      <c r="J61" s="209">
        <f t="shared" ca="1" si="13"/>
        <v>1619.1479198211914</v>
      </c>
      <c r="K61" s="209">
        <f t="shared" ca="1" si="13"/>
        <v>1606.6158970254114</v>
      </c>
      <c r="L61" s="209">
        <f t="shared" ca="1" si="13"/>
        <v>1631.1130881086331</v>
      </c>
      <c r="M61" s="209">
        <f t="shared" ca="1" si="13"/>
        <v>944.53397739573234</v>
      </c>
      <c r="N61" s="209">
        <f t="shared" ca="1" si="13"/>
        <v>674.19148523902368</v>
      </c>
      <c r="O61" s="209">
        <f t="shared" ca="1" si="13"/>
        <v>569.80776796830253</v>
      </c>
      <c r="Q61" s="248"/>
      <c r="R61" s="248"/>
      <c r="S61" s="248"/>
      <c r="T61" s="248"/>
      <c r="U61" s="248"/>
      <c r="V61" s="248"/>
      <c r="W61" s="248"/>
      <c r="X61" s="248"/>
      <c r="Y61" s="248"/>
      <c r="Z61" s="248"/>
      <c r="AA61" s="248"/>
      <c r="AB61" s="248"/>
    </row>
    <row r="62" spans="1:28" ht="12.75" customHeight="1" thickBot="1" x14ac:dyDescent="0.3">
      <c r="A62" s="275" t="s">
        <v>16</v>
      </c>
      <c r="B62" s="276"/>
      <c r="C62" s="37" t="s">
        <v>5</v>
      </c>
      <c r="D62" s="209">
        <f t="shared" ref="D62:O65" ca="1" si="14">SUMIF($C$45:$O$56,$C62,D$45:D$56)</f>
        <v>0</v>
      </c>
      <c r="E62" s="209">
        <f t="shared" ca="1" si="14"/>
        <v>0</v>
      </c>
      <c r="F62" s="209">
        <f t="shared" ca="1" si="14"/>
        <v>0</v>
      </c>
      <c r="G62" s="209">
        <f t="shared" ca="1" si="14"/>
        <v>0</v>
      </c>
      <c r="H62" s="209">
        <f t="shared" ca="1" si="14"/>
        <v>0</v>
      </c>
      <c r="I62" s="209">
        <f t="shared" ca="1" si="14"/>
        <v>208.53862323942707</v>
      </c>
      <c r="J62" s="209">
        <f t="shared" ca="1" si="14"/>
        <v>207.98416581594995</v>
      </c>
      <c r="K62" s="209">
        <f t="shared" ca="1" si="14"/>
        <v>207.70227049992505</v>
      </c>
      <c r="L62" s="209">
        <f t="shared" ca="1" si="14"/>
        <v>208.51783615372094</v>
      </c>
      <c r="M62" s="209">
        <f t="shared" ca="1" si="14"/>
        <v>0</v>
      </c>
      <c r="N62" s="209">
        <f t="shared" ca="1" si="14"/>
        <v>0</v>
      </c>
      <c r="O62" s="209">
        <f t="shared" ca="1" si="14"/>
        <v>0</v>
      </c>
      <c r="Q62" s="248"/>
      <c r="R62" s="248"/>
      <c r="S62" s="248"/>
      <c r="T62" s="248"/>
      <c r="U62" s="248"/>
      <c r="V62" s="248"/>
      <c r="W62" s="248"/>
      <c r="X62" s="248"/>
      <c r="Y62" s="248"/>
      <c r="Z62" s="248"/>
      <c r="AA62" s="248"/>
      <c r="AB62" s="248"/>
    </row>
    <row r="63" spans="1:28" ht="12.75" customHeight="1" thickBot="1" x14ac:dyDescent="0.3">
      <c r="A63" s="276"/>
      <c r="B63" s="276"/>
      <c r="C63" s="34" t="s">
        <v>6</v>
      </c>
      <c r="D63" s="209">
        <f t="shared" ca="1" si="14"/>
        <v>0</v>
      </c>
      <c r="E63" s="209">
        <f t="shared" ca="1" si="14"/>
        <v>0</v>
      </c>
      <c r="F63" s="209">
        <f t="shared" ca="1" si="14"/>
        <v>0</v>
      </c>
      <c r="G63" s="209">
        <f t="shared" ca="1" si="14"/>
        <v>0</v>
      </c>
      <c r="H63" s="209">
        <f t="shared" ca="1" si="14"/>
        <v>0</v>
      </c>
      <c r="I63" s="209">
        <f t="shared" ca="1" si="14"/>
        <v>30.91218277169903</v>
      </c>
      <c r="J63" s="209">
        <f t="shared" ca="1" si="14"/>
        <v>30.720586831260594</v>
      </c>
      <c r="K63" s="209">
        <f t="shared" ca="1" si="14"/>
        <v>30.340530243437193</v>
      </c>
      <c r="L63" s="209">
        <f t="shared" ca="1" si="14"/>
        <v>29.700552957920856</v>
      </c>
      <c r="M63" s="209">
        <f t="shared" ca="1" si="14"/>
        <v>0</v>
      </c>
      <c r="N63" s="209">
        <f t="shared" ca="1" si="14"/>
        <v>0</v>
      </c>
      <c r="O63" s="209">
        <f t="shared" ca="1" si="14"/>
        <v>0</v>
      </c>
      <c r="Q63" s="248"/>
      <c r="R63" s="248"/>
      <c r="S63" s="248"/>
      <c r="T63" s="248"/>
      <c r="U63" s="248"/>
      <c r="V63" s="248"/>
      <c r="W63" s="248"/>
      <c r="X63" s="248"/>
      <c r="Y63" s="248"/>
      <c r="Z63" s="248"/>
      <c r="AA63" s="248"/>
      <c r="AB63" s="248"/>
    </row>
    <row r="64" spans="1:28" ht="13.5" customHeight="1" thickBot="1" x14ac:dyDescent="0.3">
      <c r="A64" s="276"/>
      <c r="B64" s="276"/>
      <c r="C64" s="34" t="s">
        <v>7</v>
      </c>
      <c r="D64" s="209">
        <f t="shared" ca="1" si="14"/>
        <v>0</v>
      </c>
      <c r="E64" s="209">
        <f t="shared" ca="1" si="14"/>
        <v>0</v>
      </c>
      <c r="F64" s="209">
        <f t="shared" ca="1" si="14"/>
        <v>0</v>
      </c>
      <c r="G64" s="209">
        <f t="shared" ca="1" si="14"/>
        <v>0</v>
      </c>
      <c r="H64" s="209">
        <f t="shared" ca="1" si="14"/>
        <v>0</v>
      </c>
      <c r="I64" s="209">
        <f t="shared" ca="1" si="14"/>
        <v>14.494939321065935</v>
      </c>
      <c r="J64" s="209">
        <f t="shared" ca="1" si="14"/>
        <v>14.312386190031088</v>
      </c>
      <c r="K64" s="209">
        <f t="shared" ca="1" si="14"/>
        <v>14.280150179867846</v>
      </c>
      <c r="L64" s="209">
        <f t="shared" ca="1" si="14"/>
        <v>14.376487900234713</v>
      </c>
      <c r="M64" s="209">
        <f t="shared" ca="1" si="14"/>
        <v>0</v>
      </c>
      <c r="N64" s="209">
        <f t="shared" ca="1" si="14"/>
        <v>0</v>
      </c>
      <c r="O64" s="209">
        <f t="shared" ca="1" si="14"/>
        <v>0</v>
      </c>
      <c r="Q64" s="248"/>
      <c r="R64" s="248"/>
      <c r="S64" s="248"/>
      <c r="T64" s="248"/>
      <c r="U64" s="248"/>
      <c r="V64" s="248"/>
      <c r="W64" s="248"/>
      <c r="X64" s="248"/>
      <c r="Y64" s="248"/>
      <c r="Z64" s="248"/>
      <c r="AA64" s="248"/>
      <c r="AB64" s="248"/>
    </row>
    <row r="65" spans="1:28" ht="13.5" customHeight="1" thickBot="1" x14ac:dyDescent="0.3">
      <c r="A65" s="276"/>
      <c r="B65" s="276"/>
      <c r="C65" s="36" t="s">
        <v>8</v>
      </c>
      <c r="D65" s="209">
        <f t="shared" ca="1" si="14"/>
        <v>0</v>
      </c>
      <c r="E65" s="209">
        <f t="shared" ca="1" si="14"/>
        <v>0</v>
      </c>
      <c r="F65" s="209">
        <f t="shared" ca="1" si="14"/>
        <v>0</v>
      </c>
      <c r="G65" s="209">
        <f t="shared" ca="1" si="14"/>
        <v>0</v>
      </c>
      <c r="H65" s="209">
        <f t="shared" ca="1" si="14"/>
        <v>0</v>
      </c>
      <c r="I65" s="209">
        <f t="shared" ca="1" si="14"/>
        <v>253.94574533219202</v>
      </c>
      <c r="J65" s="209">
        <f t="shared" ca="1" si="14"/>
        <v>253.01713883724162</v>
      </c>
      <c r="K65" s="209">
        <f t="shared" ca="1" si="14"/>
        <v>252.32295092323008</v>
      </c>
      <c r="L65" s="209">
        <f t="shared" ca="1" si="14"/>
        <v>252.59487701187649</v>
      </c>
      <c r="M65" s="209">
        <f t="shared" ca="1" si="14"/>
        <v>0</v>
      </c>
      <c r="N65" s="209">
        <f t="shared" ca="1" si="14"/>
        <v>0</v>
      </c>
      <c r="O65" s="209">
        <f t="shared" ca="1" si="14"/>
        <v>0</v>
      </c>
      <c r="Q65" s="248"/>
      <c r="R65" s="248"/>
      <c r="S65" s="248"/>
      <c r="T65" s="248"/>
      <c r="U65" s="248"/>
      <c r="V65" s="248"/>
      <c r="W65" s="248"/>
      <c r="X65" s="248"/>
      <c r="Y65" s="248"/>
      <c r="Z65" s="248"/>
      <c r="AA65" s="248"/>
      <c r="AB65" s="248"/>
    </row>
    <row r="66" spans="1:28" ht="12.75" customHeight="1" thickBot="1" x14ac:dyDescent="0.3">
      <c r="A66" s="275" t="s">
        <v>17</v>
      </c>
      <c r="B66" s="276"/>
      <c r="C66" s="37" t="s">
        <v>5</v>
      </c>
      <c r="D66" s="209">
        <f ca="1">D58+D62</f>
        <v>425.57735305408278</v>
      </c>
      <c r="E66" s="209">
        <f t="shared" ref="E66:O69" ca="1" si="15">E58+E62</f>
        <v>493.13106137094042</v>
      </c>
      <c r="F66" s="209">
        <f t="shared" ca="1" si="15"/>
        <v>471.25044375556968</v>
      </c>
      <c r="G66" s="209">
        <f t="shared" ca="1" si="15"/>
        <v>522.50888198669452</v>
      </c>
      <c r="H66" s="209">
        <f t="shared" ca="1" si="15"/>
        <v>664.08022583045999</v>
      </c>
      <c r="I66" s="209">
        <f t="shared" ca="1" si="15"/>
        <v>1328.8605916915533</v>
      </c>
      <c r="J66" s="209">
        <f t="shared" ca="1" si="15"/>
        <v>1412.9821569895716</v>
      </c>
      <c r="K66" s="209">
        <f t="shared" ca="1" si="15"/>
        <v>1399.6288168843962</v>
      </c>
      <c r="L66" s="209">
        <f t="shared" ca="1" si="15"/>
        <v>1435.5480795158724</v>
      </c>
      <c r="M66" s="209">
        <f t="shared" ca="1" si="15"/>
        <v>682.17577939400769</v>
      </c>
      <c r="N66" s="209">
        <f t="shared" ca="1" si="15"/>
        <v>464.62574600457543</v>
      </c>
      <c r="O66" s="209">
        <f t="shared" ca="1" si="15"/>
        <v>397.4403185938985</v>
      </c>
      <c r="Q66" s="248"/>
      <c r="R66" s="248"/>
      <c r="S66" s="248"/>
      <c r="T66" s="248"/>
      <c r="U66" s="248"/>
      <c r="V66" s="248"/>
      <c r="W66" s="248"/>
      <c r="X66" s="248"/>
      <c r="Y66" s="248"/>
      <c r="Z66" s="248"/>
      <c r="AA66" s="248"/>
      <c r="AB66" s="248"/>
    </row>
    <row r="67" spans="1:28" ht="12.75" customHeight="1" thickBot="1" x14ac:dyDescent="0.3">
      <c r="A67" s="276"/>
      <c r="B67" s="276"/>
      <c r="C67" s="34" t="s">
        <v>6</v>
      </c>
      <c r="D67" s="209">
        <f ca="1">D59+D63</f>
        <v>107.9227086728531</v>
      </c>
      <c r="E67" s="209">
        <f t="shared" ca="1" si="15"/>
        <v>98.546761287119338</v>
      </c>
      <c r="F67" s="209">
        <f t="shared" ca="1" si="15"/>
        <v>105.0241658751857</v>
      </c>
      <c r="G67" s="209">
        <f t="shared" ca="1" si="15"/>
        <v>139.19669705422609</v>
      </c>
      <c r="H67" s="209">
        <f t="shared" ca="1" si="15"/>
        <v>179.45781768418786</v>
      </c>
      <c r="I67" s="209">
        <f t="shared" ca="1" si="15"/>
        <v>277.72897384147598</v>
      </c>
      <c r="J67" s="209">
        <f t="shared" ca="1" si="15"/>
        <v>287.16709313012012</v>
      </c>
      <c r="K67" s="209">
        <f t="shared" ca="1" si="15"/>
        <v>285.94451817479694</v>
      </c>
      <c r="L67" s="209">
        <f t="shared" ca="1" si="15"/>
        <v>288.24500648050434</v>
      </c>
      <c r="M67" s="209">
        <f t="shared" ca="1" si="15"/>
        <v>168.86377467449131</v>
      </c>
      <c r="N67" s="209">
        <f t="shared" ca="1" si="15"/>
        <v>122.70511438260002</v>
      </c>
      <c r="O67" s="209">
        <f t="shared" ca="1" si="15"/>
        <v>111.13224307021622</v>
      </c>
      <c r="Q67" s="248"/>
      <c r="R67" s="248"/>
      <c r="S67" s="248"/>
      <c r="T67" s="248"/>
      <c r="U67" s="248"/>
      <c r="V67" s="248"/>
      <c r="W67" s="248"/>
      <c r="X67" s="248"/>
      <c r="Y67" s="248"/>
      <c r="Z67" s="248"/>
      <c r="AA67" s="248"/>
      <c r="AB67" s="248"/>
    </row>
    <row r="68" spans="1:28" ht="12.75" customHeight="1" thickBot="1" x14ac:dyDescent="0.3">
      <c r="A68" s="276"/>
      <c r="B68" s="276"/>
      <c r="C68" s="34" t="s">
        <v>7</v>
      </c>
      <c r="D68" s="209">
        <f ca="1">D60+D64</f>
        <v>70.921318559296878</v>
      </c>
      <c r="E68" s="209">
        <f t="shared" ca="1" si="15"/>
        <v>82.519097600077785</v>
      </c>
      <c r="F68" s="209">
        <f t="shared" ca="1" si="15"/>
        <v>75.317888447233614</v>
      </c>
      <c r="G68" s="209">
        <f t="shared" ca="1" si="15"/>
        <v>87.782915461107322</v>
      </c>
      <c r="H68" s="209">
        <f t="shared" ca="1" si="15"/>
        <v>103.45531798398895</v>
      </c>
      <c r="I68" s="209">
        <f t="shared" ca="1" si="15"/>
        <v>145.42494438135989</v>
      </c>
      <c r="J68" s="209">
        <f t="shared" ca="1" si="15"/>
        <v>172.01580853874128</v>
      </c>
      <c r="K68" s="209">
        <f t="shared" ca="1" si="15"/>
        <v>173.36551288944804</v>
      </c>
      <c r="L68" s="209">
        <f t="shared" ca="1" si="15"/>
        <v>159.91487912413271</v>
      </c>
      <c r="M68" s="209">
        <f t="shared" ca="1" si="15"/>
        <v>93.494423327233221</v>
      </c>
      <c r="N68" s="209">
        <f t="shared" ca="1" si="15"/>
        <v>86.860624851848172</v>
      </c>
      <c r="O68" s="209">
        <f t="shared" ca="1" si="15"/>
        <v>61.235206304187969</v>
      </c>
      <c r="Q68" s="248"/>
      <c r="R68" s="248"/>
      <c r="S68" s="248"/>
      <c r="T68" s="248"/>
      <c r="U68" s="248"/>
      <c r="V68" s="248"/>
      <c r="W68" s="248"/>
      <c r="X68" s="248"/>
      <c r="Y68" s="248"/>
      <c r="Z68" s="248"/>
      <c r="AA68" s="248"/>
      <c r="AB68" s="248"/>
    </row>
    <row r="69" spans="1:28" ht="13.5" customHeight="1" thickBot="1" x14ac:dyDescent="0.3">
      <c r="A69" s="277"/>
      <c r="B69" s="276"/>
      <c r="C69" s="36" t="s">
        <v>8</v>
      </c>
      <c r="D69" s="209">
        <f ca="1">D61+D65</f>
        <v>604.42138028623276</v>
      </c>
      <c r="E69" s="209">
        <f t="shared" ca="1" si="15"/>
        <v>674.19692025813765</v>
      </c>
      <c r="F69" s="209">
        <f t="shared" ca="1" si="15"/>
        <v>651.59249807798903</v>
      </c>
      <c r="G69" s="209">
        <f t="shared" ca="1" si="15"/>
        <v>749.48849450202795</v>
      </c>
      <c r="H69" s="209">
        <f t="shared" ca="1" si="15"/>
        <v>946.99336149863689</v>
      </c>
      <c r="I69" s="209">
        <f t="shared" ca="1" si="15"/>
        <v>1752.0145099143892</v>
      </c>
      <c r="J69" s="209">
        <f t="shared" ca="1" si="15"/>
        <v>1872.1650586584331</v>
      </c>
      <c r="K69" s="209">
        <f ca="1">K61+K65</f>
        <v>1858.9388479486415</v>
      </c>
      <c r="L69" s="209">
        <f t="shared" ca="1" si="15"/>
        <v>1883.7079651205095</v>
      </c>
      <c r="M69" s="209">
        <f t="shared" ca="1" si="15"/>
        <v>944.53397739573234</v>
      </c>
      <c r="N69" s="209">
        <f t="shared" ca="1" si="15"/>
        <v>674.19148523902368</v>
      </c>
      <c r="O69" s="209">
        <f t="shared" ca="1" si="15"/>
        <v>569.80776796830253</v>
      </c>
      <c r="Q69" s="248"/>
      <c r="R69" s="248"/>
      <c r="S69" s="248"/>
      <c r="T69" s="248"/>
      <c r="U69" s="248"/>
      <c r="V69" s="248"/>
      <c r="W69" s="248"/>
      <c r="X69" s="248"/>
      <c r="Y69" s="248"/>
      <c r="Z69" s="248"/>
      <c r="AA69" s="248"/>
      <c r="AB69" s="248"/>
    </row>
    <row r="70" spans="1:28" ht="15" x14ac:dyDescent="0.25">
      <c r="A70" s="27" t="s">
        <v>18</v>
      </c>
      <c r="B70" s="15"/>
      <c r="D70" s="16"/>
      <c r="E70" s="16"/>
      <c r="F70" s="16"/>
      <c r="G70" s="16"/>
      <c r="H70" s="16"/>
      <c r="I70" s="16"/>
      <c r="J70" s="16"/>
      <c r="K70" s="16"/>
      <c r="L70" s="16"/>
      <c r="M70" s="16"/>
      <c r="N70" s="16"/>
      <c r="O70" s="16"/>
      <c r="Q70" s="248"/>
      <c r="R70" s="248"/>
      <c r="S70" s="248"/>
      <c r="T70" s="248"/>
      <c r="U70" s="248"/>
      <c r="V70" s="248"/>
      <c r="W70" s="248"/>
      <c r="X70" s="248"/>
      <c r="Y70" s="248"/>
      <c r="Z70" s="248"/>
      <c r="AA70" s="248"/>
      <c r="AB70" s="248"/>
    </row>
    <row r="71" spans="1:28" s="17" customFormat="1" x14ac:dyDescent="0.2">
      <c r="A71" s="28" t="s">
        <v>23</v>
      </c>
      <c r="C71" s="18"/>
      <c r="D71" s="19"/>
      <c r="E71" s="19"/>
      <c r="F71" s="19"/>
      <c r="G71" s="19"/>
      <c r="H71" s="19"/>
      <c r="I71" s="19"/>
      <c r="J71" s="19"/>
      <c r="K71" s="19"/>
      <c r="L71" s="19"/>
      <c r="M71" s="19"/>
      <c r="N71" s="19"/>
      <c r="O71" s="20"/>
    </row>
    <row r="72" spans="1:28" x14ac:dyDescent="0.2">
      <c r="B72" s="15"/>
      <c r="D72" s="248"/>
      <c r="E72" s="248"/>
      <c r="F72" s="248"/>
      <c r="G72" s="248"/>
      <c r="H72" s="248"/>
      <c r="I72" s="248"/>
      <c r="J72" s="248"/>
      <c r="K72" s="248"/>
      <c r="L72" s="248"/>
      <c r="M72" s="248"/>
      <c r="N72" s="248"/>
      <c r="O72" s="248"/>
    </row>
    <row r="73" spans="1:28" x14ac:dyDescent="0.2">
      <c r="B73" s="15"/>
      <c r="D73" s="248"/>
      <c r="E73" s="248"/>
      <c r="F73" s="248"/>
      <c r="G73" s="248"/>
      <c r="H73" s="248"/>
      <c r="I73" s="248"/>
      <c r="J73" s="248"/>
      <c r="K73" s="248"/>
      <c r="L73" s="248"/>
      <c r="M73" s="248"/>
      <c r="N73" s="248"/>
      <c r="O73" s="248"/>
    </row>
    <row r="74" spans="1:28" x14ac:dyDescent="0.2">
      <c r="B74" s="15"/>
      <c r="D74" s="248"/>
      <c r="E74" s="248"/>
      <c r="F74" s="248"/>
      <c r="G74" s="248"/>
      <c r="H74" s="248"/>
      <c r="I74" s="248"/>
      <c r="J74" s="248"/>
      <c r="K74" s="248"/>
      <c r="L74" s="248"/>
      <c r="M74" s="248"/>
      <c r="N74" s="248"/>
      <c r="O74" s="248"/>
    </row>
    <row r="75" spans="1:28" x14ac:dyDescent="0.2">
      <c r="B75" s="15"/>
      <c r="D75" s="248"/>
      <c r="E75" s="248"/>
      <c r="F75" s="248"/>
      <c r="G75" s="248"/>
      <c r="H75" s="248"/>
      <c r="I75" s="248"/>
      <c r="J75" s="248"/>
      <c r="K75" s="248"/>
      <c r="L75" s="248"/>
      <c r="M75" s="248"/>
      <c r="N75" s="248"/>
      <c r="O75" s="248"/>
    </row>
    <row r="76" spans="1:28" ht="15" x14ac:dyDescent="0.25">
      <c r="B76" s="14"/>
      <c r="D76" s="248"/>
      <c r="E76" s="248"/>
      <c r="F76" s="248"/>
      <c r="G76" s="248"/>
      <c r="H76" s="248"/>
      <c r="I76" s="248"/>
      <c r="J76" s="248"/>
      <c r="K76" s="248"/>
      <c r="L76" s="248"/>
      <c r="M76" s="248"/>
      <c r="N76" s="248"/>
      <c r="O76" s="248"/>
    </row>
    <row r="77" spans="1:28" ht="15" x14ac:dyDescent="0.25">
      <c r="B77" s="14"/>
      <c r="D77" s="248"/>
      <c r="E77" s="248"/>
      <c r="F77" s="248"/>
      <c r="G77" s="248"/>
      <c r="H77" s="248"/>
      <c r="I77" s="248"/>
      <c r="J77" s="248"/>
      <c r="K77" s="248"/>
      <c r="L77" s="248"/>
      <c r="M77" s="248"/>
      <c r="N77" s="248"/>
      <c r="O77" s="248"/>
    </row>
    <row r="78" spans="1:28" ht="15" x14ac:dyDescent="0.25">
      <c r="B78"/>
      <c r="D78" s="248"/>
      <c r="E78" s="248"/>
      <c r="F78" s="248"/>
      <c r="G78" s="248"/>
      <c r="H78" s="248"/>
      <c r="I78" s="248"/>
      <c r="J78" s="248"/>
      <c r="K78" s="248"/>
      <c r="L78" s="248"/>
      <c r="M78" s="248"/>
      <c r="N78" s="248"/>
      <c r="O78" s="248"/>
    </row>
    <row r="79" spans="1:28" x14ac:dyDescent="0.2">
      <c r="D79" s="248"/>
      <c r="E79" s="248"/>
      <c r="F79" s="248"/>
      <c r="G79" s="248"/>
      <c r="H79" s="248"/>
      <c r="I79" s="248"/>
      <c r="J79" s="248"/>
      <c r="K79" s="248"/>
      <c r="L79" s="248"/>
      <c r="M79" s="248"/>
      <c r="N79" s="248"/>
      <c r="O79" s="248"/>
    </row>
    <row r="80" spans="1:28" x14ac:dyDescent="0.2">
      <c r="D80" s="248"/>
      <c r="E80" s="248"/>
      <c r="F80" s="248"/>
      <c r="G80" s="248"/>
      <c r="H80" s="248"/>
      <c r="I80" s="248"/>
      <c r="J80" s="248"/>
      <c r="K80" s="248"/>
      <c r="L80" s="248"/>
      <c r="M80" s="248"/>
      <c r="N80" s="248"/>
      <c r="O80" s="248"/>
    </row>
    <row r="81" spans="4:15" x14ac:dyDescent="0.2">
      <c r="D81" s="248"/>
      <c r="E81" s="248"/>
      <c r="F81" s="248"/>
      <c r="G81" s="248"/>
      <c r="H81" s="248"/>
      <c r="I81" s="248"/>
      <c r="J81" s="248"/>
      <c r="K81" s="248"/>
      <c r="L81" s="248"/>
      <c r="M81" s="248"/>
      <c r="N81" s="248"/>
      <c r="O81" s="248"/>
    </row>
    <row r="82" spans="4:15" x14ac:dyDescent="0.2">
      <c r="D82" s="248"/>
      <c r="E82" s="248"/>
      <c r="F82" s="248"/>
      <c r="G82" s="248"/>
      <c r="H82" s="248"/>
      <c r="I82" s="248"/>
      <c r="J82" s="248"/>
      <c r="K82" s="248"/>
      <c r="L82" s="248"/>
      <c r="M82" s="248"/>
      <c r="N82" s="248"/>
      <c r="O82" s="248"/>
    </row>
    <row r="83" spans="4:15" x14ac:dyDescent="0.2">
      <c r="D83" s="248"/>
      <c r="E83" s="248"/>
      <c r="F83" s="248"/>
      <c r="G83" s="248"/>
      <c r="H83" s="248"/>
      <c r="I83" s="248"/>
      <c r="J83" s="248"/>
      <c r="K83" s="248"/>
      <c r="L83" s="248"/>
      <c r="M83" s="248"/>
      <c r="N83" s="248"/>
      <c r="O83" s="248"/>
    </row>
    <row r="84" spans="4:15" x14ac:dyDescent="0.2">
      <c r="D84" s="248"/>
      <c r="E84" s="248"/>
      <c r="F84" s="248"/>
      <c r="G84" s="248"/>
      <c r="H84" s="248"/>
      <c r="I84" s="248"/>
      <c r="J84" s="248"/>
      <c r="K84" s="248"/>
      <c r="L84" s="248"/>
      <c r="M84" s="248"/>
      <c r="N84" s="248"/>
      <c r="O84" s="248"/>
    </row>
  </sheetData>
  <mergeCells count="32">
    <mergeCell ref="D7:O7"/>
    <mergeCell ref="A66:B69"/>
    <mergeCell ref="A58:B61"/>
    <mergeCell ref="A62:B65"/>
    <mergeCell ref="A45:A48"/>
    <mergeCell ref="B45:B48"/>
    <mergeCell ref="A49:A52"/>
    <mergeCell ref="B49:B52"/>
    <mergeCell ref="A17:A20"/>
    <mergeCell ref="B17:B20"/>
    <mergeCell ref="A25:A28"/>
    <mergeCell ref="B25:B28"/>
    <mergeCell ref="A33:A36"/>
    <mergeCell ref="B33:B36"/>
    <mergeCell ref="A41:A44"/>
    <mergeCell ref="B41:B44"/>
    <mergeCell ref="B1:O1"/>
    <mergeCell ref="A37:A40"/>
    <mergeCell ref="B37:B40"/>
    <mergeCell ref="A53:A56"/>
    <mergeCell ref="B53:B56"/>
    <mergeCell ref="A21:A24"/>
    <mergeCell ref="B21:B24"/>
    <mergeCell ref="A29:A32"/>
    <mergeCell ref="B29:B32"/>
    <mergeCell ref="A9:A12"/>
    <mergeCell ref="B9:B12"/>
    <mergeCell ref="A13:A16"/>
    <mergeCell ref="B13:B16"/>
    <mergeCell ref="C4:O4"/>
    <mergeCell ref="C5:O5"/>
    <mergeCell ref="D6:O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7" zoomScale="70" zoomScaleNormal="70" workbookViewId="0">
      <selection activeCell="S31" sqref="S31"/>
    </sheetView>
  </sheetViews>
  <sheetFormatPr defaultRowHeight="15" x14ac:dyDescent="0.25"/>
  <cols>
    <col min="1" max="1" width="22.85546875" customWidth="1"/>
    <col min="2" max="2" width="15.28515625" customWidth="1"/>
    <col min="6" max="6" width="10" bestFit="1" customWidth="1"/>
    <col min="8" max="8" width="10" bestFit="1" customWidth="1"/>
    <col min="9" max="11" width="10.5703125" bestFit="1" customWidth="1"/>
    <col min="12" max="12" width="11" bestFit="1" customWidth="1"/>
  </cols>
  <sheetData>
    <row r="1" spans="1:15" x14ac:dyDescent="0.25">
      <c r="A1" s="39"/>
      <c r="B1" s="253" t="s">
        <v>49</v>
      </c>
      <c r="C1" s="254"/>
      <c r="D1" s="254"/>
      <c r="E1" s="254"/>
      <c r="F1" s="254"/>
      <c r="G1" s="254"/>
      <c r="H1" s="254"/>
      <c r="I1" s="254"/>
      <c r="J1" s="254"/>
      <c r="K1" s="254"/>
      <c r="L1" s="254"/>
      <c r="M1" s="254"/>
      <c r="N1" s="254"/>
      <c r="O1" s="254"/>
    </row>
    <row r="2" spans="1:15" x14ac:dyDescent="0.25">
      <c r="A2" s="39"/>
      <c r="B2" s="39"/>
      <c r="C2" s="1">
        <v>1.066405</v>
      </c>
      <c r="D2" s="1"/>
      <c r="E2" s="1"/>
      <c r="F2" s="1"/>
      <c r="G2" s="1"/>
      <c r="H2" s="1"/>
      <c r="I2" s="1"/>
      <c r="J2" s="1"/>
      <c r="K2" s="1"/>
      <c r="L2" s="1"/>
      <c r="M2" s="1"/>
      <c r="N2" s="1"/>
      <c r="O2" s="1"/>
    </row>
    <row r="3" spans="1:15" ht="20.25" x14ac:dyDescent="0.3">
      <c r="A3" s="1"/>
      <c r="O3" s="216"/>
    </row>
    <row r="4" spans="1:15" ht="20.25" x14ac:dyDescent="0.3">
      <c r="A4" s="1"/>
      <c r="B4" s="269" t="s">
        <v>68</v>
      </c>
      <c r="C4" s="254"/>
      <c r="D4" s="254"/>
      <c r="E4" s="254"/>
      <c r="F4" s="254"/>
      <c r="G4" s="254"/>
      <c r="H4" s="254"/>
      <c r="I4" s="254"/>
      <c r="J4" s="254"/>
      <c r="K4" s="254"/>
      <c r="L4" s="254"/>
      <c r="M4" s="254"/>
      <c r="N4" s="254"/>
      <c r="O4" s="216"/>
    </row>
    <row r="5" spans="1:15" ht="19.5" thickBot="1" x14ac:dyDescent="0.35">
      <c r="A5" s="1"/>
      <c r="B5" s="270" t="s">
        <v>62</v>
      </c>
      <c r="C5" s="254"/>
      <c r="D5" s="254"/>
      <c r="E5" s="254"/>
      <c r="F5" s="254"/>
      <c r="G5" s="254"/>
      <c r="H5" s="254"/>
      <c r="I5" s="254"/>
      <c r="J5" s="254"/>
      <c r="K5" s="254"/>
      <c r="L5" s="254"/>
      <c r="M5" s="254"/>
      <c r="N5" s="254"/>
      <c r="O5" s="104"/>
    </row>
    <row r="6" spans="1:15" ht="16.5" thickBot="1" x14ac:dyDescent="0.3">
      <c r="A6" s="2"/>
      <c r="B6" s="21"/>
      <c r="C6" s="271" t="s">
        <v>1</v>
      </c>
      <c r="D6" s="271"/>
      <c r="E6" s="271"/>
      <c r="F6" s="271"/>
      <c r="G6" s="271"/>
      <c r="H6" s="271"/>
      <c r="I6" s="271"/>
      <c r="J6" s="271"/>
      <c r="K6" s="271"/>
      <c r="L6" s="271"/>
      <c r="M6" s="271"/>
      <c r="N6" s="271"/>
      <c r="O6" s="1"/>
    </row>
    <row r="7" spans="1:15" ht="17.25" thickTop="1" thickBot="1" x14ac:dyDescent="0.3">
      <c r="A7" s="44"/>
      <c r="B7" s="44"/>
      <c r="C7" s="272" t="s">
        <v>26</v>
      </c>
      <c r="D7" s="273"/>
      <c r="E7" s="273"/>
      <c r="F7" s="273"/>
      <c r="G7" s="273"/>
      <c r="H7" s="273"/>
      <c r="I7" s="273"/>
      <c r="J7" s="273"/>
      <c r="K7" s="273"/>
      <c r="L7" s="273"/>
      <c r="M7" s="273"/>
      <c r="N7" s="274"/>
    </row>
    <row r="8" spans="1:15" ht="16.5" thickTop="1" thickBot="1" x14ac:dyDescent="0.3">
      <c r="A8" s="3" t="s">
        <v>2</v>
      </c>
      <c r="B8" s="3" t="s">
        <v>3</v>
      </c>
      <c r="C8" s="22">
        <v>41275</v>
      </c>
      <c r="D8" s="22">
        <v>41306</v>
      </c>
      <c r="E8" s="22">
        <v>41334</v>
      </c>
      <c r="F8" s="22">
        <v>41365</v>
      </c>
      <c r="G8" s="22">
        <v>41395</v>
      </c>
      <c r="H8" s="22">
        <v>41426</v>
      </c>
      <c r="I8" s="22">
        <v>41456</v>
      </c>
      <c r="J8" s="22">
        <v>41487</v>
      </c>
      <c r="K8" s="22">
        <v>41518</v>
      </c>
      <c r="L8" s="22">
        <v>41548</v>
      </c>
      <c r="M8" s="22">
        <v>41579</v>
      </c>
      <c r="N8" s="22">
        <v>41609</v>
      </c>
    </row>
    <row r="9" spans="1:15" ht="24.75" customHeight="1" thickBot="1" x14ac:dyDescent="0.3">
      <c r="A9" s="117" t="s">
        <v>19</v>
      </c>
      <c r="B9" s="217">
        <v>1</v>
      </c>
      <c r="C9" s="204">
        <f>'SDG&amp;E Program Totals'!C9*$C$2</f>
        <v>2.5593720000000002</v>
      </c>
      <c r="D9" s="204">
        <f>'SDG&amp;E Program Totals'!D9*$C$2</f>
        <v>3.4124960000000004</v>
      </c>
      <c r="E9" s="204">
        <f>'SDG&amp;E Program Totals'!E9*$C$2</f>
        <v>3.6257770000000002</v>
      </c>
      <c r="F9" s="204">
        <f>'SDG&amp;E Program Totals'!F9*$C$2</f>
        <v>5.6519465000000002</v>
      </c>
      <c r="G9" s="204">
        <f>'SDG&amp;E Program Totals'!G9*$C$2</f>
        <v>5.3320249999999998</v>
      </c>
      <c r="H9" s="204">
        <f>'SDG&amp;E Program Totals'!H9*$C$2</f>
        <v>5.3320249999999998</v>
      </c>
      <c r="I9" s="204">
        <f>'SDG&amp;E Program Totals'!I9*$C$2</f>
        <v>5.6519465000000002</v>
      </c>
      <c r="J9" s="204">
        <f>'SDG&amp;E Program Totals'!J9*$C$2</f>
        <v>5.3320249999999998</v>
      </c>
      <c r="K9" s="204">
        <f>'SDG&amp;E Program Totals'!K9*$C$2</f>
        <v>6.291789500000001</v>
      </c>
      <c r="L9" s="204">
        <f>'SDG&amp;E Program Totals'!L9*$C$2</f>
        <v>6.7183514999999998</v>
      </c>
      <c r="M9" s="204">
        <f>'SDG&amp;E Program Totals'!M9*$C$2</f>
        <v>5.7585870000000003</v>
      </c>
      <c r="N9" s="204">
        <f>'SDG&amp;E Program Totals'!N9*$C$2</f>
        <v>4.4789010000000005</v>
      </c>
      <c r="O9" s="23"/>
    </row>
    <row r="10" spans="1:15" ht="54" customHeight="1" thickBot="1" x14ac:dyDescent="0.3">
      <c r="A10" s="119" t="s">
        <v>20</v>
      </c>
      <c r="B10" s="218">
        <v>1</v>
      </c>
      <c r="C10" s="205">
        <f>'SDG&amp;E Program Totals'!C10*$C$2</f>
        <v>0</v>
      </c>
      <c r="D10" s="205">
        <f>'SDG&amp;E Program Totals'!D10*$C$2</f>
        <v>0</v>
      </c>
      <c r="E10" s="205">
        <f>'SDG&amp;E Program Totals'!E10*$C$2</f>
        <v>0</v>
      </c>
      <c r="F10" s="205">
        <f>'SDG&amp;E Program Totals'!F10*$C$2</f>
        <v>0</v>
      </c>
      <c r="G10" s="205">
        <f>'SDG&amp;E Program Totals'!G10*$C$2</f>
        <v>13.649984000000002</v>
      </c>
      <c r="H10" s="205">
        <f>'SDG&amp;E Program Totals'!H10*$C$2</f>
        <v>13.756624500000001</v>
      </c>
      <c r="I10" s="205">
        <f>'SDG&amp;E Program Totals'!I10*$C$2</f>
        <v>13.756624500000001</v>
      </c>
      <c r="J10" s="205">
        <f>'SDG&amp;E Program Totals'!J10*$C$2</f>
        <v>13.756624500000001</v>
      </c>
      <c r="K10" s="205">
        <f>'SDG&amp;E Program Totals'!K10*$C$2</f>
        <v>13.863265</v>
      </c>
      <c r="L10" s="205">
        <f>'SDG&amp;E Program Totals'!L10*$C$2</f>
        <v>13.969905499999999</v>
      </c>
      <c r="M10" s="205">
        <f>'SDG&amp;E Program Totals'!M10*$C$2</f>
        <v>0</v>
      </c>
      <c r="N10" s="205">
        <f>'SDG&amp;E Program Totals'!N10*$C$2</f>
        <v>0</v>
      </c>
      <c r="O10" s="23"/>
    </row>
    <row r="11" spans="1:15" ht="26.25" customHeight="1" thickBot="1" x14ac:dyDescent="0.3">
      <c r="A11" s="117" t="s">
        <v>21</v>
      </c>
      <c r="B11" s="217">
        <v>1</v>
      </c>
      <c r="C11" s="204">
        <f>'SDG&amp;E Program Totals'!C11*$C$2</f>
        <v>0</v>
      </c>
      <c r="D11" s="204">
        <f>'SDG&amp;E Program Totals'!D11*$C$2</f>
        <v>0</v>
      </c>
      <c r="E11" s="204">
        <f>'SDG&amp;E Program Totals'!E11*$C$2</f>
        <v>0</v>
      </c>
      <c r="F11" s="204">
        <f>'SDG&amp;E Program Totals'!F11*$C$2</f>
        <v>0</v>
      </c>
      <c r="G11" s="204">
        <f>'SDG&amp;E Program Totals'!G11*$C$2</f>
        <v>14.823029500000001</v>
      </c>
      <c r="H11" s="204">
        <f>'SDG&amp;E Program Totals'!H11*$C$2</f>
        <v>14.823029500000001</v>
      </c>
      <c r="I11" s="204">
        <f>'SDG&amp;E Program Totals'!I11*$C$2</f>
        <v>15.142951</v>
      </c>
      <c r="J11" s="204">
        <f>'SDG&amp;E Program Totals'!J11*$C$2</f>
        <v>15.142951</v>
      </c>
      <c r="K11" s="204">
        <f>'SDG&amp;E Program Totals'!K11*$C$2</f>
        <v>15.142951</v>
      </c>
      <c r="L11" s="204">
        <f>'SDG&amp;E Program Totals'!L11*$C$2</f>
        <v>15.142951</v>
      </c>
      <c r="M11" s="204">
        <f>'SDG&amp;E Program Totals'!M11*$C$2</f>
        <v>0</v>
      </c>
      <c r="N11" s="204">
        <f>'SDG&amp;E Program Totals'!N11*$C$2</f>
        <v>0</v>
      </c>
      <c r="O11" s="23"/>
    </row>
    <row r="12" spans="1:15" ht="15.75" thickBot="1" x14ac:dyDescent="0.3">
      <c r="A12" s="119" t="s">
        <v>57</v>
      </c>
      <c r="B12" s="218" t="s">
        <v>63</v>
      </c>
      <c r="C12" s="205">
        <f>'SDG&amp;E Program Totals'!C12*$C$2</f>
        <v>0</v>
      </c>
      <c r="D12" s="205">
        <f>'SDG&amp;E Program Totals'!D12*$C$2</f>
        <v>0</v>
      </c>
      <c r="E12" s="205">
        <f>'SDG&amp;E Program Totals'!E12*$C$2</f>
        <v>0</v>
      </c>
      <c r="F12" s="205">
        <f>'SDG&amp;E Program Totals'!F12*$C$2</f>
        <v>0</v>
      </c>
      <c r="G12" s="205">
        <f>'SDG&amp;E Program Totals'!G12*$C$2</f>
        <v>10.66405</v>
      </c>
      <c r="H12" s="205">
        <f>'SDG&amp;E Program Totals'!H12*$C$2</f>
        <v>10.66405</v>
      </c>
      <c r="I12" s="205">
        <f>'SDG&amp;E Program Totals'!I12*$C$2</f>
        <v>14.929670000000002</v>
      </c>
      <c r="J12" s="205">
        <f>'SDG&amp;E Program Totals'!J12*$C$2</f>
        <v>12.796860000000001</v>
      </c>
      <c r="K12" s="205">
        <f>'SDG&amp;E Program Totals'!K12*$C$2</f>
        <v>22.394505000000002</v>
      </c>
      <c r="L12" s="205">
        <f>'SDG&amp;E Program Totals'!L12*$C$2</f>
        <v>0</v>
      </c>
      <c r="M12" s="205">
        <f>'SDG&amp;E Program Totals'!M12*$C$2</f>
        <v>0</v>
      </c>
      <c r="N12" s="205">
        <f>'SDG&amp;E Program Totals'!N12*$C$2</f>
        <v>0</v>
      </c>
      <c r="O12" s="25"/>
    </row>
    <row r="13" spans="1:15" ht="15.75" thickBot="1" x14ac:dyDescent="0.3">
      <c r="A13" s="117" t="s">
        <v>50</v>
      </c>
      <c r="B13" s="217" t="s">
        <v>66</v>
      </c>
      <c r="C13" s="204">
        <f>'SDG&amp;E Program Totals'!C13*$C$2</f>
        <v>16.102715499999999</v>
      </c>
      <c r="D13" s="204">
        <f>'SDG&amp;E Program Totals'!D13*$C$2</f>
        <v>17.062480000000001</v>
      </c>
      <c r="E13" s="204">
        <f>'SDG&amp;E Program Totals'!E13*$C$2</f>
        <v>12.476938499999999</v>
      </c>
      <c r="F13" s="204">
        <f>'SDG&amp;E Program Totals'!F13*$C$2</f>
        <v>15.462872500000001</v>
      </c>
      <c r="G13" s="204">
        <f>'SDG&amp;E Program Totals'!G13*$C$2</f>
        <v>28.259732500000002</v>
      </c>
      <c r="H13" s="204">
        <f>'SDG&amp;E Program Totals'!H13*$C$2</f>
        <v>28.046451500000003</v>
      </c>
      <c r="I13" s="204">
        <f>'SDG&amp;E Program Totals'!I13*$C$2</f>
        <v>43.509323999999999</v>
      </c>
      <c r="J13" s="204">
        <f>'SDG&amp;E Program Totals'!J13*$C$2</f>
        <v>45.322212499999999</v>
      </c>
      <c r="K13" s="204">
        <f>'SDG&amp;E Program Totals'!K13*$C$2</f>
        <v>48.201506000000002</v>
      </c>
      <c r="L13" s="204">
        <f>'SDG&amp;E Program Totals'!L13*$C$2</f>
        <v>39.670266000000005</v>
      </c>
      <c r="M13" s="204">
        <f>'SDG&amp;E Program Totals'!M13*$C$2</f>
        <v>9.4910045000000007</v>
      </c>
      <c r="N13" s="204">
        <f>'SDG&amp;E Program Totals'!N13*$C$2</f>
        <v>19.408570999999998</v>
      </c>
      <c r="O13" s="25"/>
    </row>
    <row r="14" spans="1:15" ht="45.75" thickBot="1" x14ac:dyDescent="0.3">
      <c r="A14" s="119" t="s">
        <v>51</v>
      </c>
      <c r="B14" s="218">
        <v>1</v>
      </c>
      <c r="C14" s="205">
        <f>'SDG&amp;E Program Totals'!C14*$C$2</f>
        <v>1.2796860000000001</v>
      </c>
      <c r="D14" s="205">
        <f>'SDG&amp;E Program Totals'!D14*$C$2</f>
        <v>1.2796860000000001</v>
      </c>
      <c r="E14" s="205">
        <f>'SDG&amp;E Program Totals'!E14*$C$2</f>
        <v>1.2796860000000001</v>
      </c>
      <c r="F14" s="205">
        <f>'SDG&amp;E Program Totals'!F14*$C$2</f>
        <v>4.4789010000000005</v>
      </c>
      <c r="G14" s="205">
        <f>'SDG&amp;E Program Totals'!G14*$C$2</f>
        <v>7.7847565000000003</v>
      </c>
      <c r="H14" s="205">
        <f>'SDG&amp;E Program Totals'!H14*$C$2</f>
        <v>5.6519465000000002</v>
      </c>
      <c r="I14" s="205">
        <f>'SDG&amp;E Program Totals'!I14*$C$2</f>
        <v>7.8913970000000004</v>
      </c>
      <c r="J14" s="205">
        <f>'SDG&amp;E Program Totals'!J14*$C$2</f>
        <v>8.7445209999999989</v>
      </c>
      <c r="K14" s="205">
        <f>'SDG&amp;E Program Totals'!K14*$C$2</f>
        <v>9.7042854999999992</v>
      </c>
      <c r="L14" s="205">
        <f>'SDG&amp;E Program Totals'!L14*$C$2</f>
        <v>9.597645</v>
      </c>
      <c r="M14" s="205">
        <f>'SDG&amp;E Program Totals'!M14*$C$2</f>
        <v>2.2394505000000002</v>
      </c>
      <c r="N14" s="205">
        <f>'SDG&amp;E Program Totals'!N14*$C$2</f>
        <v>1.2796860000000001</v>
      </c>
      <c r="O14" s="25"/>
    </row>
    <row r="15" spans="1:15" ht="30.75" thickBot="1" x14ac:dyDescent="0.3">
      <c r="A15" s="117" t="s">
        <v>52</v>
      </c>
      <c r="B15" s="217">
        <v>1</v>
      </c>
      <c r="C15" s="204">
        <f>'SDG&amp;E Program Totals'!C15*$C$2</f>
        <v>0</v>
      </c>
      <c r="D15" s="204">
        <f>'SDG&amp;E Program Totals'!D15*$C$2</f>
        <v>0</v>
      </c>
      <c r="E15" s="204">
        <f>'SDG&amp;E Program Totals'!E15*$C$2</f>
        <v>0</v>
      </c>
      <c r="F15" s="204">
        <f>'SDG&amp;E Program Totals'!F15*$C$2</f>
        <v>0</v>
      </c>
      <c r="G15" s="204">
        <f>'SDG&amp;E Program Totals'!G15*$C$2</f>
        <v>3.3058555000000003</v>
      </c>
      <c r="H15" s="204">
        <f>'SDG&amp;E Program Totals'!H15*$C$2</f>
        <v>3.3058555000000003</v>
      </c>
      <c r="I15" s="204">
        <f>'SDG&amp;E Program Totals'!I15*$C$2</f>
        <v>5.0121035000000003</v>
      </c>
      <c r="J15" s="204">
        <f>'SDG&amp;E Program Totals'!J15*$C$2</f>
        <v>4.9054630000000001</v>
      </c>
      <c r="K15" s="204">
        <f>'SDG&amp;E Program Totals'!K15*$C$2</f>
        <v>5.7585870000000003</v>
      </c>
      <c r="L15" s="204">
        <f>'SDG&amp;E Program Totals'!L15*$C$2</f>
        <v>4.1589795000000001</v>
      </c>
      <c r="M15" s="204">
        <f>'SDG&amp;E Program Totals'!M15*$C$2</f>
        <v>0</v>
      </c>
      <c r="N15" s="204">
        <f>'SDG&amp;E Program Totals'!N15*$C$2</f>
        <v>0</v>
      </c>
      <c r="O15" s="25"/>
    </row>
    <row r="16" spans="1:15" ht="30.75" thickBot="1" x14ac:dyDescent="0.3">
      <c r="A16" s="120" t="s">
        <v>53</v>
      </c>
      <c r="B16" s="219">
        <v>1</v>
      </c>
      <c r="C16" s="205">
        <f>'SDG&amp;E Program Totals'!C16*$C$2</f>
        <v>0</v>
      </c>
      <c r="D16" s="205">
        <f>'SDG&amp;E Program Totals'!D16*$C$2</f>
        <v>0</v>
      </c>
      <c r="E16" s="205">
        <f>'SDG&amp;E Program Totals'!E16*$C$2</f>
        <v>0</v>
      </c>
      <c r="F16" s="205">
        <f>'SDG&amp;E Program Totals'!F16*$C$2</f>
        <v>0</v>
      </c>
      <c r="G16" s="205">
        <f>'SDG&amp;E Program Totals'!G16*$C$2</f>
        <v>5.3320249999999998</v>
      </c>
      <c r="H16" s="205">
        <f>'SDG&amp;E Program Totals'!H16*$C$2</f>
        <v>3.1992150000000001</v>
      </c>
      <c r="I16" s="205">
        <f>'SDG&amp;E Program Totals'!I16*$C$2</f>
        <v>12.796860000000001</v>
      </c>
      <c r="J16" s="205">
        <f>'SDG&amp;E Program Totals'!J16*$C$2</f>
        <v>11.730455000000001</v>
      </c>
      <c r="K16" s="205">
        <f>'SDG&amp;E Program Totals'!K16*$C$2</f>
        <v>20.261695</v>
      </c>
      <c r="L16" s="205">
        <f>'SDG&amp;E Program Totals'!L16*$C$2</f>
        <v>11.730455000000001</v>
      </c>
      <c r="M16" s="205">
        <f>'SDG&amp;E Program Totals'!M16*$C$2</f>
        <v>0</v>
      </c>
      <c r="N16" s="205">
        <f>'SDG&amp;E Program Totals'!N16*$C$2</f>
        <v>0</v>
      </c>
      <c r="O16" s="25"/>
    </row>
    <row r="17" spans="1:29" s="7" customFormat="1" ht="15.75" thickBot="1" x14ac:dyDescent="0.3">
      <c r="A17" s="100"/>
      <c r="B17" s="24"/>
      <c r="C17" s="204"/>
      <c r="D17" s="204"/>
      <c r="E17" s="204"/>
      <c r="F17" s="204"/>
      <c r="G17" s="204"/>
      <c r="H17" s="204"/>
      <c r="I17" s="204"/>
      <c r="J17" s="204"/>
      <c r="K17" s="204"/>
      <c r="L17" s="204"/>
      <c r="M17" s="204"/>
      <c r="N17" s="204"/>
      <c r="O17" s="25"/>
    </row>
    <row r="18" spans="1:29" ht="30.75" thickBot="1" x14ac:dyDescent="0.3">
      <c r="A18" s="40" t="s">
        <v>25</v>
      </c>
      <c r="B18" s="38"/>
      <c r="C18" s="210">
        <f>SUM(C9:C16)</f>
        <v>19.9417735</v>
      </c>
      <c r="D18" s="210">
        <f t="shared" ref="D18:N18" si="0">SUM(D9:D16)</f>
        <v>21.754662000000003</v>
      </c>
      <c r="E18" s="210">
        <f t="shared" si="0"/>
        <v>17.3824015</v>
      </c>
      <c r="F18" s="210">
        <f t="shared" si="0"/>
        <v>25.593720000000001</v>
      </c>
      <c r="G18" s="210">
        <f t="shared" si="0"/>
        <v>89.151458000000005</v>
      </c>
      <c r="H18" s="210">
        <f t="shared" si="0"/>
        <v>84.779197500000009</v>
      </c>
      <c r="I18" s="210">
        <f t="shared" si="0"/>
        <v>118.6908765</v>
      </c>
      <c r="J18" s="210">
        <f t="shared" si="0"/>
        <v>117.731112</v>
      </c>
      <c r="K18" s="210">
        <f t="shared" si="0"/>
        <v>141.618584</v>
      </c>
      <c r="L18" s="210">
        <f t="shared" si="0"/>
        <v>100.98855350000001</v>
      </c>
      <c r="M18" s="210">
        <f t="shared" si="0"/>
        <v>17.489042000000001</v>
      </c>
      <c r="N18" s="210">
        <f t="shared" si="0"/>
        <v>25.167158000000001</v>
      </c>
      <c r="Q18" s="241"/>
      <c r="R18" s="241"/>
      <c r="S18" s="241"/>
      <c r="T18" s="241"/>
      <c r="U18" s="241"/>
      <c r="V18" s="241"/>
      <c r="W18" s="241"/>
      <c r="X18" s="241"/>
      <c r="Y18" s="241"/>
      <c r="Z18" s="241"/>
      <c r="AA18" s="241"/>
      <c r="AB18" s="241"/>
    </row>
    <row r="19" spans="1:29" x14ac:dyDescent="0.25">
      <c r="A19" s="27" t="s">
        <v>18</v>
      </c>
      <c r="B19" s="26"/>
      <c r="C19" s="18"/>
      <c r="D19" s="18"/>
      <c r="E19" s="18"/>
      <c r="F19" s="18"/>
      <c r="G19" s="18"/>
      <c r="H19" s="18"/>
      <c r="I19" s="18"/>
      <c r="J19" s="18"/>
      <c r="K19" s="18"/>
      <c r="L19" s="18"/>
      <c r="M19" s="18"/>
      <c r="N19" s="18"/>
      <c r="Q19" s="249"/>
      <c r="R19" s="249"/>
      <c r="S19" s="249"/>
      <c r="T19" s="249"/>
      <c r="U19" s="249"/>
      <c r="V19" s="249"/>
      <c r="W19" s="249"/>
      <c r="X19" s="249"/>
      <c r="Y19" s="249"/>
      <c r="Z19" s="249"/>
      <c r="AA19" s="249"/>
      <c r="AB19" s="249"/>
      <c r="AC19" s="249"/>
    </row>
    <row r="20" spans="1:29" x14ac:dyDescent="0.25">
      <c r="A20" s="28" t="s">
        <v>22</v>
      </c>
      <c r="B20" s="25"/>
      <c r="C20" s="39"/>
      <c r="D20" s="39"/>
      <c r="E20" s="39"/>
      <c r="F20" s="18"/>
      <c r="G20" s="18"/>
      <c r="H20" s="18"/>
      <c r="I20" s="18"/>
      <c r="J20" s="18"/>
      <c r="K20" s="18"/>
      <c r="L20" s="18"/>
      <c r="M20" s="18"/>
      <c r="N20" s="18"/>
    </row>
    <row r="21" spans="1:29" x14ac:dyDescent="0.25">
      <c r="A21" s="28" t="s">
        <v>24</v>
      </c>
      <c r="C21" s="19"/>
      <c r="D21" s="19"/>
      <c r="E21" s="19"/>
      <c r="F21" s="19"/>
      <c r="G21" s="19"/>
      <c r="H21" s="19"/>
      <c r="I21" s="19"/>
      <c r="J21" s="19"/>
      <c r="K21" s="19"/>
      <c r="L21" s="19"/>
      <c r="M21" s="19"/>
      <c r="N21" s="19"/>
    </row>
    <row r="22" spans="1:29" x14ac:dyDescent="0.25">
      <c r="C22" s="226"/>
      <c r="D22" s="226"/>
      <c r="E22" s="226"/>
      <c r="F22" s="226"/>
      <c r="G22" s="226"/>
      <c r="H22" s="226"/>
      <c r="I22" s="226"/>
      <c r="J22" s="226"/>
      <c r="K22" s="226"/>
      <c r="L22" s="226"/>
      <c r="M22" s="226"/>
      <c r="N22" s="226"/>
    </row>
    <row r="23" spans="1:29" s="243" customFormat="1" x14ac:dyDescent="0.25">
      <c r="A23" s="245" t="s">
        <v>64</v>
      </c>
      <c r="C23" s="244"/>
      <c r="D23" s="244"/>
      <c r="E23" s="244"/>
      <c r="F23" s="244"/>
      <c r="G23" s="244"/>
      <c r="H23" s="244"/>
      <c r="I23" s="244"/>
      <c r="J23" s="244"/>
      <c r="K23" s="244"/>
      <c r="L23" s="244"/>
      <c r="M23" s="244"/>
      <c r="N23" s="244"/>
    </row>
    <row r="24" spans="1:29" s="243" customFormat="1" x14ac:dyDescent="0.25">
      <c r="A24" s="245" t="s">
        <v>67</v>
      </c>
      <c r="C24" s="244"/>
      <c r="D24" s="244"/>
      <c r="E24" s="244"/>
      <c r="F24" s="244"/>
      <c r="G24" s="244"/>
      <c r="H24" s="244"/>
      <c r="I24" s="244"/>
      <c r="J24" s="244"/>
      <c r="K24" s="244"/>
      <c r="L24" s="244"/>
      <c r="M24" s="244"/>
      <c r="N24" s="244"/>
    </row>
    <row r="25" spans="1:29" x14ac:dyDescent="0.25">
      <c r="C25" s="18"/>
      <c r="D25" s="18"/>
      <c r="E25" s="18"/>
      <c r="F25" s="18"/>
      <c r="G25" s="18"/>
      <c r="H25" s="18"/>
      <c r="I25" s="18"/>
      <c r="J25" s="18"/>
      <c r="K25" s="18"/>
      <c r="L25" s="18"/>
      <c r="M25" s="18"/>
      <c r="N25" s="18"/>
    </row>
    <row r="26" spans="1:29" x14ac:dyDescent="0.25">
      <c r="B26" s="18"/>
      <c r="C26" s="18"/>
      <c r="D26" s="18"/>
      <c r="E26" s="18"/>
      <c r="F26" s="18"/>
      <c r="G26" s="18"/>
      <c r="H26" s="18"/>
      <c r="I26" s="18"/>
      <c r="J26" s="18"/>
      <c r="K26" s="18"/>
      <c r="L26" s="18"/>
      <c r="M26" s="18"/>
    </row>
    <row r="27" spans="1:29" x14ac:dyDescent="0.25">
      <c r="B27" s="18"/>
      <c r="C27" s="18"/>
      <c r="D27" s="18"/>
      <c r="E27" s="18"/>
      <c r="F27" s="18"/>
      <c r="G27" s="18"/>
      <c r="H27" s="18"/>
      <c r="I27" s="18"/>
      <c r="J27" s="18"/>
      <c r="K27" s="18"/>
      <c r="L27" s="18"/>
      <c r="M27" s="18"/>
    </row>
    <row r="28" spans="1:29" x14ac:dyDescent="0.25">
      <c r="B28" s="18"/>
      <c r="C28" s="18"/>
      <c r="D28" s="18"/>
      <c r="E28" s="18"/>
      <c r="F28" s="18"/>
      <c r="G28" s="18"/>
      <c r="H28" s="18"/>
      <c r="I28" s="18"/>
      <c r="J28" s="18"/>
      <c r="K28" s="18"/>
      <c r="L28" s="18"/>
      <c r="M28" s="18"/>
    </row>
    <row r="29" spans="1:29" x14ac:dyDescent="0.25">
      <c r="B29" s="18"/>
      <c r="C29" s="18"/>
      <c r="D29" s="18"/>
      <c r="E29" s="18"/>
      <c r="F29" s="18"/>
      <c r="G29" s="18"/>
      <c r="H29" s="18"/>
      <c r="I29" s="18"/>
      <c r="J29" s="18"/>
      <c r="K29" s="18"/>
      <c r="L29" s="18"/>
      <c r="M29" s="18"/>
    </row>
    <row r="30" spans="1:29" x14ac:dyDescent="0.25">
      <c r="B30" s="18"/>
      <c r="C30" s="18"/>
      <c r="D30" s="18"/>
      <c r="E30" s="18"/>
      <c r="F30" s="18"/>
      <c r="G30" s="18"/>
      <c r="H30" s="18"/>
      <c r="I30" s="18"/>
      <c r="J30" s="18"/>
      <c r="K30" s="18"/>
      <c r="L30" s="18"/>
      <c r="M30" s="18"/>
    </row>
    <row r="31" spans="1:29" x14ac:dyDescent="0.25">
      <c r="B31" s="18"/>
      <c r="C31" s="18"/>
      <c r="D31" s="18"/>
      <c r="E31" s="18"/>
      <c r="F31" s="18"/>
      <c r="G31" s="18"/>
      <c r="H31" s="18"/>
      <c r="I31" s="18"/>
      <c r="J31" s="18"/>
      <c r="K31" s="18"/>
      <c r="L31" s="18"/>
      <c r="M31" s="18"/>
    </row>
    <row r="32" spans="1:29" x14ac:dyDescent="0.25">
      <c r="B32" s="18"/>
      <c r="C32" s="18"/>
      <c r="D32" s="18"/>
      <c r="E32" s="18"/>
      <c r="F32" s="18"/>
      <c r="G32" s="18"/>
      <c r="H32" s="18"/>
      <c r="I32" s="18"/>
      <c r="J32" s="18"/>
      <c r="K32" s="18"/>
      <c r="L32" s="18"/>
      <c r="M32" s="18"/>
    </row>
    <row r="33" spans="2:14" x14ac:dyDescent="0.25">
      <c r="B33" s="18"/>
      <c r="C33" s="18"/>
      <c r="D33" s="18"/>
      <c r="E33" s="18"/>
      <c r="F33" s="18"/>
      <c r="G33" s="18"/>
      <c r="H33" s="18"/>
      <c r="I33" s="18"/>
      <c r="J33" s="18"/>
      <c r="K33" s="18"/>
      <c r="L33" s="18"/>
      <c r="M33" s="18"/>
    </row>
    <row r="34" spans="2:14" x14ac:dyDescent="0.25">
      <c r="B34" s="18"/>
      <c r="C34" s="18"/>
      <c r="D34" s="18"/>
      <c r="E34" s="18"/>
      <c r="F34" s="18"/>
      <c r="G34" s="18"/>
      <c r="H34" s="18"/>
      <c r="I34" s="18"/>
      <c r="J34" s="18"/>
      <c r="K34" s="18"/>
      <c r="L34" s="18"/>
      <c r="M34" s="18"/>
    </row>
    <row r="35" spans="2:14" x14ac:dyDescent="0.25">
      <c r="B35" s="18"/>
      <c r="C35" s="18"/>
      <c r="D35" s="18"/>
      <c r="E35" s="18"/>
      <c r="F35" s="18"/>
      <c r="G35" s="18"/>
      <c r="H35" s="18"/>
      <c r="I35" s="18"/>
      <c r="J35" s="18"/>
      <c r="K35" s="18"/>
      <c r="L35" s="18"/>
      <c r="M35" s="18"/>
    </row>
    <row r="36" spans="2:14" x14ac:dyDescent="0.25">
      <c r="C36" s="18"/>
      <c r="D36" s="18"/>
      <c r="E36" s="18"/>
      <c r="F36" s="18"/>
      <c r="G36" s="18"/>
      <c r="H36" s="18"/>
      <c r="I36" s="18"/>
      <c r="J36" s="18"/>
      <c r="K36" s="18"/>
      <c r="L36" s="18"/>
      <c r="M36" s="18"/>
      <c r="N36" s="18"/>
    </row>
    <row r="37" spans="2:14" x14ac:dyDescent="0.25">
      <c r="C37" s="18"/>
      <c r="D37" s="18"/>
      <c r="E37" s="18"/>
      <c r="F37" s="18"/>
      <c r="G37" s="18"/>
      <c r="H37" s="18"/>
      <c r="I37" s="18"/>
      <c r="J37" s="18"/>
      <c r="K37" s="18"/>
      <c r="L37" s="18"/>
      <c r="M37" s="18"/>
      <c r="N37" s="18"/>
    </row>
    <row r="38" spans="2:14" x14ac:dyDescent="0.25">
      <c r="C38" s="18"/>
      <c r="D38" s="18"/>
      <c r="E38" s="18"/>
      <c r="F38" s="18"/>
      <c r="G38" s="18"/>
      <c r="H38" s="18"/>
      <c r="I38" s="18"/>
      <c r="J38" s="18"/>
      <c r="K38" s="18"/>
      <c r="L38" s="18"/>
      <c r="M38" s="18"/>
      <c r="N38" s="18"/>
    </row>
    <row r="39" spans="2:14" x14ac:dyDescent="0.25">
      <c r="C39" s="18"/>
      <c r="D39" s="18"/>
      <c r="E39" s="18"/>
      <c r="F39" s="18"/>
      <c r="G39" s="18"/>
      <c r="H39" s="18"/>
      <c r="I39" s="18"/>
      <c r="J39" s="18"/>
      <c r="K39" s="18"/>
      <c r="L39" s="18"/>
      <c r="M39" s="18"/>
      <c r="N39" s="18"/>
    </row>
  </sheetData>
  <mergeCells count="5">
    <mergeCell ref="C6:N6"/>
    <mergeCell ref="C7:N7"/>
    <mergeCell ref="B1:O1"/>
    <mergeCell ref="B4:N4"/>
    <mergeCell ref="B5:N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4"/>
  <sheetViews>
    <sheetView topLeftCell="A73" zoomScale="70" zoomScaleNormal="70" workbookViewId="0">
      <selection activeCell="K113" sqref="K113"/>
    </sheetView>
  </sheetViews>
  <sheetFormatPr defaultRowHeight="15" x14ac:dyDescent="0.25"/>
  <cols>
    <col min="3" max="3" width="15.42578125" bestFit="1" customWidth="1"/>
  </cols>
  <sheetData>
    <row r="1" spans="1:41" x14ac:dyDescent="0.25">
      <c r="A1" s="39"/>
      <c r="B1" s="253" t="s">
        <v>49</v>
      </c>
      <c r="C1" s="254"/>
      <c r="D1" s="254"/>
      <c r="E1" s="254"/>
      <c r="F1" s="254"/>
      <c r="G1" s="254"/>
      <c r="H1" s="254"/>
      <c r="I1" s="254"/>
      <c r="J1" s="254"/>
      <c r="K1" s="254"/>
      <c r="L1" s="254"/>
      <c r="M1" s="254"/>
      <c r="N1" s="254"/>
      <c r="O1" s="254"/>
      <c r="AG1" s="240"/>
      <c r="AH1" s="240"/>
      <c r="AI1" s="240"/>
      <c r="AJ1" s="240"/>
      <c r="AK1" s="240"/>
      <c r="AL1" s="240"/>
      <c r="AM1" s="240"/>
      <c r="AN1" s="240"/>
      <c r="AO1" s="240"/>
    </row>
    <row r="2" spans="1:41" x14ac:dyDescent="0.25">
      <c r="A2" s="39"/>
      <c r="B2" s="39"/>
      <c r="C2" s="93">
        <v>1.118923872445837</v>
      </c>
      <c r="D2" s="1"/>
      <c r="E2" s="1"/>
      <c r="F2" s="1"/>
      <c r="G2" s="1"/>
      <c r="H2" s="1"/>
      <c r="I2" s="1"/>
      <c r="J2" s="1"/>
      <c r="K2" s="1"/>
      <c r="L2" s="1"/>
      <c r="M2" s="1"/>
      <c r="N2" s="1"/>
      <c r="O2" s="1"/>
      <c r="AG2" s="240"/>
      <c r="AH2" s="240"/>
      <c r="AI2" s="240"/>
      <c r="AJ2" s="240"/>
      <c r="AK2" s="240"/>
      <c r="AL2" s="240"/>
      <c r="AM2" s="240"/>
      <c r="AN2" s="240"/>
      <c r="AO2" s="240"/>
    </row>
    <row r="3" spans="1:41" x14ac:dyDescent="0.25">
      <c r="A3" s="39"/>
      <c r="B3" s="39"/>
      <c r="AG3" s="240"/>
      <c r="AH3" s="240"/>
      <c r="AI3" s="240"/>
      <c r="AJ3" s="240"/>
      <c r="AK3" s="240"/>
      <c r="AL3" s="240"/>
      <c r="AM3" s="240"/>
      <c r="AN3" s="240"/>
      <c r="AO3" s="240"/>
    </row>
    <row r="4" spans="1:41" ht="20.25" x14ac:dyDescent="0.3">
      <c r="A4" s="39"/>
      <c r="B4" s="39"/>
      <c r="C4" s="269" t="s">
        <v>69</v>
      </c>
      <c r="D4" s="269"/>
      <c r="E4" s="269"/>
      <c r="F4" s="269"/>
      <c r="G4" s="269"/>
      <c r="H4" s="269"/>
      <c r="I4" s="269"/>
      <c r="J4" s="269"/>
      <c r="K4" s="269"/>
      <c r="L4" s="269"/>
      <c r="M4" s="269"/>
      <c r="N4" s="269"/>
      <c r="O4" s="269"/>
      <c r="AG4" s="240"/>
      <c r="AH4" s="240"/>
      <c r="AI4" s="240"/>
      <c r="AJ4" s="240"/>
      <c r="AK4" s="240"/>
      <c r="AL4" s="240"/>
      <c r="AM4" s="240"/>
      <c r="AN4" s="240"/>
      <c r="AO4" s="240"/>
    </row>
    <row r="5" spans="1:41" ht="19.5" thickBot="1" x14ac:dyDescent="0.35">
      <c r="A5" s="39"/>
      <c r="B5" s="39"/>
      <c r="C5" s="270" t="s">
        <v>62</v>
      </c>
      <c r="D5" s="270"/>
      <c r="E5" s="270"/>
      <c r="F5" s="270"/>
      <c r="G5" s="270"/>
      <c r="H5" s="270"/>
      <c r="I5" s="270"/>
      <c r="J5" s="270"/>
      <c r="K5" s="270"/>
      <c r="L5" s="270"/>
      <c r="M5" s="270"/>
      <c r="N5" s="270"/>
      <c r="O5" s="270"/>
      <c r="AG5" s="240"/>
      <c r="AH5" s="240"/>
      <c r="AI5" s="240"/>
      <c r="AJ5" s="240"/>
      <c r="AK5" s="240"/>
      <c r="AL5" s="240"/>
      <c r="AM5" s="240"/>
      <c r="AN5" s="240"/>
      <c r="AO5" s="240"/>
    </row>
    <row r="6" spans="1:41" ht="16.5" thickBot="1" x14ac:dyDescent="0.3">
      <c r="A6" s="41"/>
      <c r="B6" s="42"/>
      <c r="C6" s="43"/>
      <c r="D6" s="308" t="s">
        <v>1</v>
      </c>
      <c r="E6" s="308"/>
      <c r="F6" s="308"/>
      <c r="G6" s="308"/>
      <c r="H6" s="308"/>
      <c r="I6" s="308"/>
      <c r="J6" s="308"/>
      <c r="K6" s="308"/>
      <c r="L6" s="308"/>
      <c r="M6" s="308"/>
      <c r="N6" s="308"/>
      <c r="O6" s="308"/>
      <c r="AG6" s="240"/>
      <c r="AH6" s="240"/>
      <c r="AI6" s="240"/>
      <c r="AJ6" s="240"/>
      <c r="AK6" s="240"/>
      <c r="AL6" s="240"/>
      <c r="AM6" s="240"/>
      <c r="AN6" s="240"/>
      <c r="AO6" s="240"/>
    </row>
    <row r="7" spans="1:41" ht="17.25" thickTop="1" thickBot="1" x14ac:dyDescent="0.3">
      <c r="A7" s="44"/>
      <c r="B7" s="44"/>
      <c r="C7" s="44"/>
      <c r="D7" s="272" t="s">
        <v>26</v>
      </c>
      <c r="E7" s="273"/>
      <c r="F7" s="273"/>
      <c r="G7" s="273"/>
      <c r="H7" s="273"/>
      <c r="I7" s="273"/>
      <c r="J7" s="273"/>
      <c r="K7" s="273"/>
      <c r="L7" s="273"/>
      <c r="M7" s="273"/>
      <c r="N7" s="273"/>
      <c r="O7" s="274"/>
      <c r="AG7" s="240"/>
      <c r="AH7" s="240"/>
      <c r="AI7" s="240"/>
      <c r="AJ7" s="240"/>
      <c r="AK7" s="240"/>
      <c r="AL7" s="240"/>
      <c r="AM7" s="240"/>
      <c r="AN7" s="240"/>
      <c r="AO7" s="240"/>
    </row>
    <row r="8" spans="1:41" ht="27" thickTop="1" thickBot="1" x14ac:dyDescent="0.3">
      <c r="A8" s="45" t="s">
        <v>2</v>
      </c>
      <c r="B8" s="45" t="s">
        <v>3</v>
      </c>
      <c r="C8" s="46" t="s">
        <v>4</v>
      </c>
      <c r="D8" s="47">
        <v>41275</v>
      </c>
      <c r="E8" s="47">
        <v>41306</v>
      </c>
      <c r="F8" s="47">
        <v>41334</v>
      </c>
      <c r="G8" s="47">
        <v>41365</v>
      </c>
      <c r="H8" s="47">
        <v>41395</v>
      </c>
      <c r="I8" s="47">
        <v>41426</v>
      </c>
      <c r="J8" s="47">
        <v>41456</v>
      </c>
      <c r="K8" s="47">
        <v>41487</v>
      </c>
      <c r="L8" s="47">
        <v>41518</v>
      </c>
      <c r="M8" s="47">
        <v>41548</v>
      </c>
      <c r="N8" s="47">
        <v>41579</v>
      </c>
      <c r="O8" s="47">
        <v>41609</v>
      </c>
      <c r="Q8" s="48"/>
      <c r="R8" s="48"/>
      <c r="S8" s="48"/>
      <c r="T8" s="48"/>
      <c r="U8" s="48"/>
      <c r="V8" s="48"/>
      <c r="W8" s="48"/>
      <c r="X8" s="48"/>
      <c r="Y8" s="48"/>
      <c r="Z8" s="48"/>
      <c r="AA8" s="48"/>
      <c r="AB8" s="48"/>
      <c r="AG8" s="240"/>
      <c r="AH8" s="240"/>
      <c r="AI8" s="240"/>
      <c r="AJ8" s="240"/>
      <c r="AK8" s="240"/>
      <c r="AL8" s="240"/>
      <c r="AM8" s="240"/>
      <c r="AN8" s="240"/>
      <c r="AO8" s="240"/>
    </row>
    <row r="9" spans="1:41" s="7" customFormat="1" ht="15.75" thickTop="1" x14ac:dyDescent="0.25">
      <c r="A9" s="284" t="s">
        <v>19</v>
      </c>
      <c r="B9" s="287" t="s">
        <v>70</v>
      </c>
      <c r="C9" s="84" t="s">
        <v>27</v>
      </c>
      <c r="D9" s="196">
        <f>'PG&amp;E Program Totals'!D9*$C$2</f>
        <v>20.490895224141521</v>
      </c>
      <c r="E9" s="196">
        <f>'PG&amp;E Program Totals'!E9*$C$2</f>
        <v>20.076684514070894</v>
      </c>
      <c r="F9" s="196">
        <f>'PG&amp;E Program Totals'!F9*$C$2</f>
        <v>20.261513850655582</v>
      </c>
      <c r="G9" s="196">
        <f>'PG&amp;E Program Totals'!G9*$C$2</f>
        <v>26.491672723021949</v>
      </c>
      <c r="H9" s="196">
        <f>'PG&amp;E Program Totals'!H9*$C$2</f>
        <v>24.511437231273362</v>
      </c>
      <c r="I9" s="196">
        <f>'PG&amp;E Program Totals'!I9*$C$2</f>
        <v>27.807671502693488</v>
      </c>
      <c r="J9" s="196">
        <f>'PG&amp;E Program Totals'!J9*$C$2</f>
        <v>31.336755414601338</v>
      </c>
      <c r="K9" s="196">
        <f>'PG&amp;E Program Totals'!K9*$C$2</f>
        <v>32.958850015927062</v>
      </c>
      <c r="L9" s="196">
        <f>'PG&amp;E Program Totals'!L9*$C$2</f>
        <v>33.345974886326523</v>
      </c>
      <c r="M9" s="196">
        <f>'PG&amp;E Program Totals'!M9*$C$2</f>
        <v>32.469864940424635</v>
      </c>
      <c r="N9" s="196">
        <f>'PG&amp;E Program Totals'!N9*$C$2</f>
        <v>21.426166471989578</v>
      </c>
      <c r="O9" s="196">
        <f>'PG&amp;E Program Totals'!O9*$C$2</f>
        <v>21.664301020166967</v>
      </c>
      <c r="Q9" s="48"/>
      <c r="R9" s="48"/>
      <c r="S9" s="48"/>
      <c r="T9" s="48"/>
      <c r="U9" s="48"/>
      <c r="V9" s="48"/>
      <c r="W9" s="48"/>
      <c r="X9" s="48"/>
      <c r="Y9" s="48"/>
      <c r="Z9" s="48"/>
      <c r="AA9" s="48"/>
      <c r="AB9" s="48"/>
      <c r="AG9" s="51"/>
      <c r="AH9" s="51"/>
      <c r="AI9" s="51"/>
      <c r="AJ9" s="51"/>
      <c r="AK9" s="51"/>
      <c r="AL9" s="51"/>
      <c r="AM9" s="51"/>
      <c r="AN9" s="51"/>
      <c r="AO9" s="51"/>
    </row>
    <row r="10" spans="1:41" s="7" customFormat="1" ht="26.25" x14ac:dyDescent="0.25">
      <c r="A10" s="285"/>
      <c r="B10" s="288"/>
      <c r="C10" s="84" t="s">
        <v>28</v>
      </c>
      <c r="D10" s="196">
        <f>'PG&amp;E Program Totals'!D10*$C$2</f>
        <v>4.9455438429023975</v>
      </c>
      <c r="E10" s="196">
        <f>'PG&amp;E Program Totals'!E10*$C$2</f>
        <v>5.2543776576086803</v>
      </c>
      <c r="F10" s="196">
        <f>'PG&amp;E Program Totals'!F10*$C$2</f>
        <v>5.4001147342777607</v>
      </c>
      <c r="G10" s="196">
        <f>'PG&amp;E Program Totals'!G10*$C$2</f>
        <v>6.937069396162749</v>
      </c>
      <c r="H10" s="196">
        <f>'PG&amp;E Program Totals'!H10*$C$2</f>
        <v>7.6339763194367656</v>
      </c>
      <c r="I10" s="196">
        <f>'PG&amp;E Program Totals'!I10*$C$2</f>
        <v>7.6034248116796919</v>
      </c>
      <c r="J10" s="196">
        <f>'PG&amp;E Program Totals'!J10*$C$2</f>
        <v>7.6022983632593819</v>
      </c>
      <c r="K10" s="196">
        <f>'PG&amp;E Program Totals'!K10*$C$2</f>
        <v>8.1653695215202617</v>
      </c>
      <c r="L10" s="196">
        <f>'PG&amp;E Program Totals'!L10*$C$2</f>
        <v>8.0242866880991794</v>
      </c>
      <c r="M10" s="196">
        <f>'PG&amp;E Program Totals'!M10*$C$2</f>
        <v>8.0030596094590969</v>
      </c>
      <c r="N10" s="196">
        <f>'PG&amp;E Program Totals'!N10*$C$2</f>
        <v>5.8610679011468338</v>
      </c>
      <c r="O10" s="196">
        <f>'PG&amp;E Program Totals'!O10*$C$2</f>
        <v>5.4311678502274106</v>
      </c>
      <c r="Q10" s="48"/>
      <c r="R10" s="48"/>
      <c r="S10" s="48"/>
      <c r="T10" s="48"/>
      <c r="U10" s="48"/>
      <c r="V10" s="48"/>
      <c r="W10" s="48"/>
      <c r="X10" s="48"/>
      <c r="Y10" s="48"/>
      <c r="Z10" s="48"/>
      <c r="AA10" s="48"/>
      <c r="AB10" s="48"/>
      <c r="AG10" s="51"/>
      <c r="AH10" s="51"/>
      <c r="AI10" s="51"/>
      <c r="AJ10" s="51"/>
      <c r="AK10" s="51"/>
      <c r="AL10" s="51"/>
      <c r="AM10" s="51"/>
      <c r="AN10" s="51"/>
      <c r="AO10" s="51"/>
    </row>
    <row r="11" spans="1:41" s="7" customFormat="1" x14ac:dyDescent="0.25">
      <c r="A11" s="285"/>
      <c r="B11" s="288"/>
      <c r="C11" s="84" t="s">
        <v>29</v>
      </c>
      <c r="D11" s="196">
        <f>'PG&amp;E Program Totals'!D11*$C$2</f>
        <v>1.932850139487071</v>
      </c>
      <c r="E11" s="196">
        <f>'PG&amp;E Program Totals'!E11*$C$2</f>
        <v>2.159338119900315</v>
      </c>
      <c r="F11" s="196">
        <f>'PG&amp;E Program Totals'!F11*$C$2</f>
        <v>2.0536231365236493</v>
      </c>
      <c r="G11" s="196">
        <f>'PG&amp;E Program Totals'!G11*$C$2</f>
        <v>2.2616991122930545</v>
      </c>
      <c r="H11" s="196">
        <f>'PG&amp;E Program Totals'!H11*$C$2</f>
        <v>1.6814241860870465</v>
      </c>
      <c r="I11" s="196">
        <f>'PG&amp;E Program Totals'!I11*$C$2</f>
        <v>1.8174225258236876</v>
      </c>
      <c r="J11" s="196">
        <f>'PG&amp;E Program Totals'!J11*$C$2</f>
        <v>1.9713398602960188</v>
      </c>
      <c r="K11" s="196">
        <f>'PG&amp;E Program Totals'!K11*$C$2</f>
        <v>1.8950151377236837</v>
      </c>
      <c r="L11" s="196">
        <f>'PG&amp;E Program Totals'!L11*$C$2</f>
        <v>1.8077336537336244</v>
      </c>
      <c r="M11" s="196">
        <f>'PG&amp;E Program Totals'!M11*$C$2</f>
        <v>1.9382218822321577</v>
      </c>
      <c r="N11" s="196">
        <f>'PG&amp;E Program Totals'!N11*$C$2</f>
        <v>1.9653626542873586</v>
      </c>
      <c r="O11" s="196">
        <f>'PG&amp;E Program Totals'!O11*$C$2</f>
        <v>1.7160067620167654</v>
      </c>
      <c r="Q11" s="48"/>
      <c r="R11" s="48"/>
      <c r="S11" s="48"/>
      <c r="T11" s="48"/>
      <c r="U11" s="48"/>
      <c r="V11" s="48"/>
      <c r="W11" s="48"/>
      <c r="X11" s="48"/>
      <c r="Y11" s="48"/>
      <c r="Z11" s="48"/>
      <c r="AA11" s="48"/>
      <c r="AB11" s="48"/>
      <c r="AG11" s="51"/>
      <c r="AH11" s="51"/>
      <c r="AI11" s="51"/>
      <c r="AJ11" s="51"/>
      <c r="AK11" s="51"/>
      <c r="AL11" s="51"/>
      <c r="AM11" s="51"/>
      <c r="AN11" s="51"/>
      <c r="AO11" s="51"/>
    </row>
    <row r="12" spans="1:41" s="7" customFormat="1" x14ac:dyDescent="0.25">
      <c r="A12" s="285"/>
      <c r="B12" s="288"/>
      <c r="C12" s="84" t="s">
        <v>30</v>
      </c>
      <c r="D12" s="196">
        <f>'PG&amp;E Program Totals'!D12*$C$2</f>
        <v>13.035875399784906</v>
      </c>
      <c r="E12" s="196">
        <f>'PG&amp;E Program Totals'!E12*$C$2</f>
        <v>12.221741980127016</v>
      </c>
      <c r="F12" s="196">
        <f>'PG&amp;E Program Totals'!F12*$C$2</f>
        <v>11.625031592147995</v>
      </c>
      <c r="G12" s="196">
        <f>'PG&amp;E Program Totals'!G12*$C$2</f>
        <v>11.802166491644108</v>
      </c>
      <c r="H12" s="196">
        <f>'PG&amp;E Program Totals'!H12*$C$2</f>
        <v>11.746487674564133</v>
      </c>
      <c r="I12" s="196">
        <f>'PG&amp;E Program Totals'!I12*$C$2</f>
        <v>12.409288994517411</v>
      </c>
      <c r="J12" s="196">
        <f>'PG&amp;E Program Totals'!J12*$C$2</f>
        <v>12.842353064019452</v>
      </c>
      <c r="K12" s="196">
        <f>'PG&amp;E Program Totals'!K12*$C$2</f>
        <v>11.869851028350045</v>
      </c>
      <c r="L12" s="196">
        <f>'PG&amp;E Program Totals'!L12*$C$2</f>
        <v>12.784476355535714</v>
      </c>
      <c r="M12" s="196">
        <f>'PG&amp;E Program Totals'!M12*$C$2</f>
        <v>12.02750175571566</v>
      </c>
      <c r="N12" s="196">
        <f>'PG&amp;E Program Totals'!N12*$C$2</f>
        <v>11.702128786516916</v>
      </c>
      <c r="O12" s="196">
        <f>'PG&amp;E Program Totals'!O12*$C$2</f>
        <v>12.610942433867987</v>
      </c>
      <c r="Q12" s="48"/>
      <c r="R12" s="48"/>
      <c r="S12" s="48"/>
      <c r="T12" s="48"/>
      <c r="U12" s="48"/>
      <c r="V12" s="48"/>
      <c r="W12" s="48"/>
      <c r="X12" s="48"/>
      <c r="Y12" s="48"/>
      <c r="Z12" s="48"/>
      <c r="AA12" s="48"/>
      <c r="AB12" s="48"/>
      <c r="AG12" s="51"/>
      <c r="AH12" s="51"/>
      <c r="AI12" s="51"/>
      <c r="AJ12" s="51"/>
      <c r="AK12" s="51"/>
      <c r="AL12" s="51"/>
      <c r="AM12" s="51"/>
      <c r="AN12" s="51"/>
      <c r="AO12" s="51"/>
    </row>
    <row r="13" spans="1:41" s="7" customFormat="1" x14ac:dyDescent="0.25">
      <c r="A13" s="285"/>
      <c r="B13" s="288"/>
      <c r="C13" s="84" t="s">
        <v>31</v>
      </c>
      <c r="D13" s="196">
        <f>'PG&amp;E Program Totals'!D13*$C$2</f>
        <v>5.674995011828714</v>
      </c>
      <c r="E13" s="196">
        <f>'PG&amp;E Program Totals'!E13*$C$2</f>
        <v>6.6224754943409128</v>
      </c>
      <c r="F13" s="196">
        <f>'PG&amp;E Program Totals'!F13*$C$2</f>
        <v>9.0466770219085788</v>
      </c>
      <c r="G13" s="196">
        <f>'PG&amp;E Program Totals'!G13*$C$2</f>
        <v>11.497268098206789</v>
      </c>
      <c r="H13" s="196">
        <f>'PG&amp;E Program Totals'!H13*$C$2</f>
        <v>10.052870818082221</v>
      </c>
      <c r="I13" s="196">
        <f>'PG&amp;E Program Totals'!I13*$C$2</f>
        <v>9.8181504547971272</v>
      </c>
      <c r="J13" s="196">
        <f>'PG&amp;E Program Totals'!J13*$C$2</f>
        <v>11.2961865978695</v>
      </c>
      <c r="K13" s="196">
        <f>'PG&amp;E Program Totals'!K13*$C$2</f>
        <v>11.890077832406458</v>
      </c>
      <c r="L13" s="196">
        <f>'PG&amp;E Program Totals'!L13*$C$2</f>
        <v>11.635131074332874</v>
      </c>
      <c r="M13" s="196">
        <f>'PG&amp;E Program Totals'!M13*$C$2</f>
        <v>11.979199741209964</v>
      </c>
      <c r="N13" s="196">
        <f>'PG&amp;E Program Totals'!N13*$C$2</f>
        <v>8.0825873563002428</v>
      </c>
      <c r="O13" s="196">
        <f>'PG&amp;E Program Totals'!O13*$C$2</f>
        <v>7.6838750411057513</v>
      </c>
      <c r="Q13" s="48"/>
      <c r="R13" s="48"/>
      <c r="S13" s="48"/>
      <c r="T13" s="48"/>
      <c r="U13" s="48"/>
      <c r="V13" s="48"/>
      <c r="W13" s="48"/>
      <c r="X13" s="48"/>
      <c r="Y13" s="48"/>
      <c r="Z13" s="48"/>
      <c r="AA13" s="48"/>
      <c r="AB13" s="48"/>
      <c r="AG13" s="51"/>
      <c r="AH13" s="51"/>
      <c r="AI13" s="51"/>
      <c r="AJ13" s="51"/>
      <c r="AK13" s="51"/>
      <c r="AL13" s="51"/>
      <c r="AM13" s="51"/>
      <c r="AN13" s="51"/>
      <c r="AO13" s="51"/>
    </row>
    <row r="14" spans="1:41" s="7" customFormat="1" x14ac:dyDescent="0.25">
      <c r="A14" s="285"/>
      <c r="B14" s="288"/>
      <c r="C14" s="84" t="s">
        <v>32</v>
      </c>
      <c r="D14" s="196">
        <f>'PG&amp;E Program Totals'!D14*$C$2</f>
        <v>7.8683705582650969</v>
      </c>
      <c r="E14" s="196">
        <f>'PG&amp;E Program Totals'!E14*$C$2</f>
        <v>7.7338882687099337</v>
      </c>
      <c r="F14" s="196">
        <f>'PG&amp;E Program Totals'!F14*$C$2</f>
        <v>8.7328984422565039</v>
      </c>
      <c r="G14" s="196">
        <f>'PG&amp;E Program Totals'!G14*$C$2</f>
        <v>10.249820790894638</v>
      </c>
      <c r="H14" s="196">
        <f>'PG&amp;E Program Totals'!H14*$C$2</f>
        <v>12.351246654099789</v>
      </c>
      <c r="I14" s="196">
        <f>'PG&amp;E Program Totals'!I14*$C$2</f>
        <v>11.833295332488246</v>
      </c>
      <c r="J14" s="196">
        <f>'PG&amp;E Program Totals'!J14*$C$2</f>
        <v>12.363569532697392</v>
      </c>
      <c r="K14" s="196">
        <f>'PG&amp;E Program Totals'!K14*$C$2</f>
        <v>12.167012899174638</v>
      </c>
      <c r="L14" s="196">
        <f>'PG&amp;E Program Totals'!L14*$C$2</f>
        <v>12.7038901080023</v>
      </c>
      <c r="M14" s="196">
        <f>'PG&amp;E Program Totals'!M14*$C$2</f>
        <v>11.490960401571309</v>
      </c>
      <c r="N14" s="196">
        <f>'PG&amp;E Program Totals'!N14*$C$2</f>
        <v>8.2053618732782034</v>
      </c>
      <c r="O14" s="196">
        <f>'PG&amp;E Program Totals'!O14*$C$2</f>
        <v>8.2634479409179935</v>
      </c>
      <c r="Q14" s="48"/>
      <c r="R14" s="48"/>
      <c r="S14" s="48"/>
      <c r="T14" s="48"/>
      <c r="U14" s="48"/>
      <c r="V14" s="48"/>
      <c r="W14" s="48"/>
      <c r="X14" s="48"/>
      <c r="Y14" s="48"/>
      <c r="Z14" s="48"/>
      <c r="AA14" s="48"/>
      <c r="AB14" s="48"/>
      <c r="AG14" s="51"/>
      <c r="AH14" s="51"/>
      <c r="AI14" s="51"/>
      <c r="AJ14" s="51"/>
      <c r="AK14" s="51"/>
      <c r="AL14" s="51"/>
      <c r="AM14" s="51"/>
      <c r="AN14" s="51"/>
      <c r="AO14" s="51"/>
    </row>
    <row r="15" spans="1:41" s="7" customFormat="1" x14ac:dyDescent="0.25">
      <c r="A15" s="285"/>
      <c r="B15" s="288"/>
      <c r="C15" s="84" t="s">
        <v>33</v>
      </c>
      <c r="D15" s="196">
        <f>'PG&amp;E Program Totals'!D15*$C$2</f>
        <v>0.89904007432693733</v>
      </c>
      <c r="E15" s="196">
        <f>'PG&amp;E Program Totals'!E15*$C$2</f>
        <v>0.97994887967195787</v>
      </c>
      <c r="F15" s="196">
        <f>'PG&amp;E Program Totals'!F15*$C$2</f>
        <v>0.95205841774498756</v>
      </c>
      <c r="G15" s="196">
        <f>'PG&amp;E Program Totals'!G15*$C$2</f>
        <v>1.7851496747262943</v>
      </c>
      <c r="H15" s="196">
        <f>'PG&amp;E Program Totals'!H15*$C$2</f>
        <v>2.1435440321766746</v>
      </c>
      <c r="I15" s="196">
        <f>'PG&amp;E Program Totals'!I15*$C$2</f>
        <v>2.5626582669944082</v>
      </c>
      <c r="J15" s="196">
        <f>'PG&amp;E Program Totals'!J15*$C$2</f>
        <v>1.8982474175482063</v>
      </c>
      <c r="K15" s="196">
        <f>'PG&amp;E Program Totals'!K15*$C$2</f>
        <v>2.219554423534686</v>
      </c>
      <c r="L15" s="196">
        <f>'PG&amp;E Program Totals'!L15*$C$2</f>
        <v>2.2521730887061535</v>
      </c>
      <c r="M15" s="196">
        <f>'PG&amp;E Program Totals'!M15*$C$2</f>
        <v>1.927304763534113</v>
      </c>
      <c r="N15" s="196">
        <f>'PG&amp;E Program Totals'!N15*$C$2</f>
        <v>1.0806665733201966</v>
      </c>
      <c r="O15" s="196">
        <f>'PG&amp;E Program Totals'!O15*$C$2</f>
        <v>1.0624585480787081</v>
      </c>
      <c r="Q15" s="48"/>
      <c r="R15" s="48"/>
      <c r="S15" s="48"/>
      <c r="T15" s="48"/>
      <c r="U15" s="48"/>
      <c r="V15" s="48"/>
      <c r="W15" s="48"/>
      <c r="X15" s="48"/>
      <c r="Y15" s="48"/>
      <c r="Z15" s="48"/>
      <c r="AA15" s="48"/>
      <c r="AB15" s="48"/>
      <c r="AG15" s="51"/>
      <c r="AH15" s="51"/>
      <c r="AI15" s="51"/>
      <c r="AJ15" s="51"/>
      <c r="AK15" s="51"/>
      <c r="AL15" s="51"/>
      <c r="AM15" s="51"/>
      <c r="AN15" s="51"/>
      <c r="AO15" s="51"/>
    </row>
    <row r="16" spans="1:41" s="7" customFormat="1" x14ac:dyDescent="0.25">
      <c r="A16" s="285"/>
      <c r="B16" s="288"/>
      <c r="C16" s="85" t="s">
        <v>7</v>
      </c>
      <c r="D16" s="196">
        <f>'PG&amp;E Program Totals'!D16*$C$2</f>
        <v>120.04801925482353</v>
      </c>
      <c r="E16" s="196">
        <f>'PG&amp;E Program Totals'!E16*$C$2</f>
        <v>132.4106110427922</v>
      </c>
      <c r="F16" s="196">
        <f>'PG&amp;E Program Totals'!F16*$C$2</f>
        <v>140.20615506077718</v>
      </c>
      <c r="G16" s="196">
        <f>'PG&amp;E Program Totals'!G16*$C$2</f>
        <v>133.45167251035051</v>
      </c>
      <c r="H16" s="196">
        <f>'PG&amp;E Program Totals'!H16*$C$2</f>
        <v>139.28250084422311</v>
      </c>
      <c r="I16" s="196">
        <f>'PG&amp;E Program Totals'!I16*$C$2</f>
        <v>131.50929142896058</v>
      </c>
      <c r="J16" s="196">
        <f>'PG&amp;E Program Totals'!J16*$C$2</f>
        <v>134.6269777194573</v>
      </c>
      <c r="K16" s="196">
        <f>'PG&amp;E Program Totals'!K16*$C$2</f>
        <v>136.81528689587108</v>
      </c>
      <c r="L16" s="196">
        <f>'PG&amp;E Program Totals'!L16*$C$2</f>
        <v>147.50978630774674</v>
      </c>
      <c r="M16" s="196">
        <f>'PG&amp;E Program Totals'!M16*$C$2</f>
        <v>141.79569585018942</v>
      </c>
      <c r="N16" s="196">
        <f>'PG&amp;E Program Totals'!N16*$C$2</f>
        <v>142.40639465539209</v>
      </c>
      <c r="O16" s="196">
        <f>'PG&amp;E Program Totals'!O16*$C$2</f>
        <v>120.40437258044086</v>
      </c>
      <c r="Q16" s="48"/>
      <c r="R16" s="48"/>
      <c r="S16" s="48"/>
      <c r="T16" s="48"/>
      <c r="U16" s="48"/>
      <c r="V16" s="48"/>
      <c r="W16" s="48"/>
      <c r="X16" s="48"/>
      <c r="Y16" s="48"/>
      <c r="Z16" s="48"/>
      <c r="AA16" s="48"/>
      <c r="AB16" s="48"/>
      <c r="AG16" s="51"/>
      <c r="AH16" s="51"/>
      <c r="AI16" s="51"/>
      <c r="AJ16" s="51"/>
      <c r="AK16" s="51"/>
      <c r="AL16" s="51"/>
      <c r="AM16" s="51"/>
      <c r="AN16" s="51"/>
      <c r="AO16" s="51"/>
    </row>
    <row r="17" spans="1:41" s="7" customFormat="1" ht="27" thickBot="1" x14ac:dyDescent="0.3">
      <c r="A17" s="286"/>
      <c r="B17" s="289"/>
      <c r="C17" s="84" t="s">
        <v>8</v>
      </c>
      <c r="D17" s="196">
        <f>'PG&amp;E Program Totals'!D17*$C$2</f>
        <v>174.89558950556017</v>
      </c>
      <c r="E17" s="196">
        <f>'PG&amp;E Program Totals'!E17*$C$2</f>
        <v>187.4590659572219</v>
      </c>
      <c r="F17" s="196">
        <f>'PG&amp;E Program Totals'!F17*$C$2</f>
        <v>198.27807225629226</v>
      </c>
      <c r="G17" s="196">
        <f>'PG&amp;E Program Totals'!G17*$C$2</f>
        <v>204.47651879730009</v>
      </c>
      <c r="H17" s="196">
        <f>'PG&amp;E Program Totals'!H17*$C$2</f>
        <v>209.40348775994309</v>
      </c>
      <c r="I17" s="196">
        <f>'PG&amp;E Program Totals'!I17*$C$2</f>
        <v>205.36120331795462</v>
      </c>
      <c r="J17" s="196">
        <f>'PG&amp;E Program Totals'!J17*$C$2</f>
        <v>213.93772796974855</v>
      </c>
      <c r="K17" s="196">
        <f>'PG&amp;E Program Totals'!K17*$C$2</f>
        <v>217.98101775450795</v>
      </c>
      <c r="L17" s="196">
        <f>'PG&amp;E Program Totals'!L17*$C$2</f>
        <v>230.06345216248309</v>
      </c>
      <c r="M17" s="196">
        <f>'PG&amp;E Program Totals'!M17*$C$2</f>
        <v>221.6318089443364</v>
      </c>
      <c r="N17" s="196">
        <f>'PG&amp;E Program Totals'!N17*$C$2</f>
        <v>200.72973627223141</v>
      </c>
      <c r="O17" s="196">
        <f>'PG&amp;E Program Totals'!O17*$C$2</f>
        <v>178.83657217682241</v>
      </c>
      <c r="Q17" s="48"/>
      <c r="R17" s="48"/>
      <c r="S17" s="48"/>
      <c r="T17" s="48"/>
      <c r="U17" s="48"/>
      <c r="V17" s="48"/>
      <c r="W17" s="48"/>
      <c r="X17" s="48"/>
      <c r="Y17" s="48"/>
      <c r="Z17" s="48"/>
      <c r="AA17" s="48"/>
      <c r="AB17" s="48"/>
      <c r="AG17" s="51"/>
      <c r="AH17" s="51"/>
      <c r="AI17" s="51"/>
      <c r="AJ17" s="51"/>
      <c r="AK17" s="51"/>
      <c r="AL17" s="51"/>
      <c r="AM17" s="51"/>
      <c r="AN17" s="51"/>
      <c r="AO17" s="51"/>
    </row>
    <row r="18" spans="1:41" ht="15.75" customHeight="1" thickTop="1" x14ac:dyDescent="0.25">
      <c r="A18" s="309" t="s">
        <v>71</v>
      </c>
      <c r="B18" s="306" t="s">
        <v>70</v>
      </c>
      <c r="C18" s="82" t="s">
        <v>27</v>
      </c>
      <c r="D18" s="195">
        <f>'PG&amp;E Program Totals'!D18*$C$2</f>
        <v>0</v>
      </c>
      <c r="E18" s="195">
        <f>'PG&amp;E Program Totals'!E18*$C$2</f>
        <v>0</v>
      </c>
      <c r="F18" s="195">
        <f>'PG&amp;E Program Totals'!F18*$C$2</f>
        <v>0</v>
      </c>
      <c r="G18" s="195">
        <f>'PG&amp;E Program Totals'!G18*$C$2</f>
        <v>0</v>
      </c>
      <c r="H18" s="195">
        <f>'PG&amp;E Program Totals'!H18*$C$2</f>
        <v>6.1848288289933615</v>
      </c>
      <c r="I18" s="195">
        <f>'PG&amp;E Program Totals'!I18*$C$2</f>
        <v>19.853865616831722</v>
      </c>
      <c r="J18" s="195">
        <f>'PG&amp;E Program Totals'!J18*$C$2</f>
        <v>31.649865528152187</v>
      </c>
      <c r="K18" s="195">
        <f>'PG&amp;E Program Totals'!K18*$C$2</f>
        <v>23.021706293806606</v>
      </c>
      <c r="L18" s="195">
        <f>'PG&amp;E Program Totals'!L18*$C$2</f>
        <v>21.096656839254763</v>
      </c>
      <c r="M18" s="195">
        <f>'PG&amp;E Program Totals'!M18*$C$2</f>
        <v>12.373140676889449</v>
      </c>
      <c r="N18" s="195">
        <f>'PG&amp;E Program Totals'!N18*$C$2</f>
        <v>0</v>
      </c>
      <c r="O18" s="195">
        <f>'PG&amp;E Program Totals'!O18*$C$2</f>
        <v>0</v>
      </c>
      <c r="P18" s="49"/>
      <c r="Q18" s="50"/>
      <c r="R18" s="50"/>
      <c r="S18" s="50"/>
      <c r="T18" s="50"/>
      <c r="U18" s="50"/>
      <c r="V18" s="50"/>
      <c r="W18" s="50"/>
      <c r="X18" s="50"/>
      <c r="Y18" s="50"/>
      <c r="Z18" s="50"/>
      <c r="AA18" s="50"/>
      <c r="AB18" s="51"/>
      <c r="AC18" s="51"/>
      <c r="AD18" s="51"/>
      <c r="AE18" s="51"/>
      <c r="AF18" s="51"/>
      <c r="AG18" s="240"/>
      <c r="AH18" s="240"/>
      <c r="AI18" s="240"/>
      <c r="AJ18" s="240"/>
      <c r="AK18" s="240"/>
      <c r="AL18" s="240"/>
      <c r="AM18" s="240"/>
      <c r="AN18" s="240"/>
      <c r="AO18" s="240"/>
    </row>
    <row r="19" spans="1:41" ht="26.25" x14ac:dyDescent="0.25">
      <c r="A19" s="310"/>
      <c r="B19" s="306"/>
      <c r="C19" s="82" t="s">
        <v>28</v>
      </c>
      <c r="D19" s="195">
        <f>'PG&amp;E Program Totals'!D19*$C$2</f>
        <v>0</v>
      </c>
      <c r="E19" s="195">
        <f>'PG&amp;E Program Totals'!E19*$C$2</f>
        <v>0</v>
      </c>
      <c r="F19" s="195">
        <f>'PG&amp;E Program Totals'!F19*$C$2</f>
        <v>0</v>
      </c>
      <c r="G19" s="195">
        <f>'PG&amp;E Program Totals'!G19*$C$2</f>
        <v>0</v>
      </c>
      <c r="H19" s="195">
        <f>'PG&amp;E Program Totals'!H19*$C$2</f>
        <v>16.204082277777442</v>
      </c>
      <c r="I19" s="195">
        <f>'PG&amp;E Program Totals'!I19*$C$2</f>
        <v>12.410011059116311</v>
      </c>
      <c r="J19" s="195">
        <f>'PG&amp;E Program Totals'!J19*$C$2</f>
        <v>23.805524651535883</v>
      </c>
      <c r="K19" s="195">
        <f>'PG&amp;E Program Totals'!K19*$C$2</f>
        <v>16.446139448348525</v>
      </c>
      <c r="L19" s="195">
        <f>'PG&amp;E Program Totals'!L19*$C$2</f>
        <v>18.677076359110487</v>
      </c>
      <c r="M19" s="195">
        <f>'PG&amp;E Program Totals'!M19*$C$2</f>
        <v>5.8996132875706353</v>
      </c>
      <c r="N19" s="195">
        <f>'PG&amp;E Program Totals'!N19*$C$2</f>
        <v>0</v>
      </c>
      <c r="O19" s="195">
        <f>'PG&amp;E Program Totals'!O19*$C$2</f>
        <v>0</v>
      </c>
      <c r="P19" s="52"/>
      <c r="Q19" s="48"/>
      <c r="R19" s="48"/>
      <c r="S19" s="48"/>
      <c r="T19" s="48"/>
      <c r="U19" s="48"/>
      <c r="V19" s="48"/>
      <c r="W19" s="48"/>
      <c r="X19" s="48"/>
      <c r="Y19" s="48"/>
      <c r="Z19" s="48"/>
      <c r="AA19" s="48"/>
      <c r="AB19" s="51"/>
      <c r="AC19" s="51"/>
      <c r="AD19" s="51"/>
      <c r="AE19" s="51"/>
      <c r="AF19" s="51"/>
      <c r="AG19" s="240"/>
      <c r="AH19" s="240"/>
      <c r="AI19" s="240"/>
      <c r="AJ19" s="240"/>
      <c r="AK19" s="240"/>
      <c r="AL19" s="240"/>
      <c r="AM19" s="240"/>
      <c r="AN19" s="240"/>
      <c r="AO19" s="240"/>
    </row>
    <row r="20" spans="1:41" x14ac:dyDescent="0.25">
      <c r="A20" s="310"/>
      <c r="B20" s="306"/>
      <c r="C20" s="82" t="s">
        <v>29</v>
      </c>
      <c r="D20" s="195">
        <f>'PG&amp;E Program Totals'!D20*$C$2</f>
        <v>0</v>
      </c>
      <c r="E20" s="195">
        <f>'PG&amp;E Program Totals'!E20*$C$2</f>
        <v>0</v>
      </c>
      <c r="F20" s="195">
        <f>'PG&amp;E Program Totals'!F20*$C$2</f>
        <v>0</v>
      </c>
      <c r="G20" s="195">
        <f>'PG&amp;E Program Totals'!G20*$C$2</f>
        <v>0</v>
      </c>
      <c r="H20" s="195">
        <f>'PG&amp;E Program Totals'!H20*$C$2</f>
        <v>0</v>
      </c>
      <c r="I20" s="195">
        <f>'PG&amp;E Program Totals'!I20*$C$2</f>
        <v>0</v>
      </c>
      <c r="J20" s="195">
        <f>'PG&amp;E Program Totals'!J20*$C$2</f>
        <v>0</v>
      </c>
      <c r="K20" s="195">
        <f>'PG&amp;E Program Totals'!K20*$C$2</f>
        <v>0</v>
      </c>
      <c r="L20" s="195">
        <f>'PG&amp;E Program Totals'!L20*$C$2</f>
        <v>0</v>
      </c>
      <c r="M20" s="195">
        <f>'PG&amp;E Program Totals'!M20*$C$2</f>
        <v>0</v>
      </c>
      <c r="N20" s="195">
        <f>'PG&amp;E Program Totals'!N20*$C$2</f>
        <v>0</v>
      </c>
      <c r="O20" s="195">
        <f>'PG&amp;E Program Totals'!O20*$C$2</f>
        <v>0</v>
      </c>
      <c r="P20" s="7"/>
      <c r="Q20" s="51"/>
      <c r="R20" s="51"/>
      <c r="S20" s="51"/>
      <c r="T20" s="51"/>
      <c r="U20" s="51"/>
      <c r="V20" s="51"/>
      <c r="W20" s="51"/>
      <c r="X20" s="51"/>
      <c r="Y20" s="51"/>
      <c r="Z20" s="51"/>
      <c r="AA20" s="51"/>
      <c r="AB20" s="51"/>
      <c r="AC20" s="51"/>
      <c r="AD20" s="51"/>
      <c r="AE20" s="51"/>
      <c r="AF20" s="51"/>
      <c r="AG20" s="240"/>
      <c r="AH20" s="240"/>
      <c r="AI20" s="240"/>
      <c r="AJ20" s="240"/>
      <c r="AK20" s="240"/>
      <c r="AL20" s="240"/>
      <c r="AM20" s="240"/>
      <c r="AN20" s="240"/>
      <c r="AO20" s="240"/>
    </row>
    <row r="21" spans="1:41" x14ac:dyDescent="0.25">
      <c r="A21" s="310"/>
      <c r="B21" s="306"/>
      <c r="C21" s="82" t="s">
        <v>30</v>
      </c>
      <c r="D21" s="195">
        <f>'PG&amp;E Program Totals'!D21*$C$2</f>
        <v>0</v>
      </c>
      <c r="E21" s="195">
        <f>'PG&amp;E Program Totals'!E21*$C$2</f>
        <v>0</v>
      </c>
      <c r="F21" s="195">
        <f>'PG&amp;E Program Totals'!F21*$C$2</f>
        <v>0</v>
      </c>
      <c r="G21" s="195">
        <f>'PG&amp;E Program Totals'!G21*$C$2</f>
        <v>0</v>
      </c>
      <c r="H21" s="195">
        <f>'PG&amp;E Program Totals'!H21*$C$2</f>
        <v>3.6902984373272769</v>
      </c>
      <c r="I21" s="195">
        <f>'PG&amp;E Program Totals'!I21*$C$2</f>
        <v>3.3605754322739299</v>
      </c>
      <c r="J21" s="195">
        <f>'PG&amp;E Program Totals'!J21*$C$2</f>
        <v>4.6716883307471715</v>
      </c>
      <c r="K21" s="195">
        <f>'PG&amp;E Program Totals'!K21*$C$2</f>
        <v>4.1863438544342708</v>
      </c>
      <c r="L21" s="195">
        <f>'PG&amp;E Program Totals'!L21*$C$2</f>
        <v>3.707109035344776</v>
      </c>
      <c r="M21" s="195">
        <f>'PG&amp;E Program Totals'!M21*$C$2</f>
        <v>1.5407335805371565</v>
      </c>
      <c r="N21" s="195">
        <f>'PG&amp;E Program Totals'!N21*$C$2</f>
        <v>0</v>
      </c>
      <c r="O21" s="195">
        <f>'PG&amp;E Program Totals'!O21*$C$2</f>
        <v>0</v>
      </c>
      <c r="P21" s="7"/>
      <c r="Q21" s="51"/>
      <c r="R21" s="51"/>
      <c r="S21" s="51"/>
      <c r="T21" s="51"/>
      <c r="U21" s="51"/>
      <c r="V21" s="51"/>
      <c r="W21" s="51"/>
      <c r="X21" s="51"/>
      <c r="Y21" s="51"/>
      <c r="Z21" s="51"/>
      <c r="AA21" s="51"/>
      <c r="AB21" s="51"/>
      <c r="AC21" s="51"/>
      <c r="AD21" s="51"/>
      <c r="AE21" s="51"/>
      <c r="AF21" s="51"/>
      <c r="AG21" s="240"/>
      <c r="AH21" s="240"/>
      <c r="AI21" s="240"/>
      <c r="AJ21" s="240"/>
      <c r="AK21" s="240"/>
      <c r="AL21" s="240"/>
      <c r="AM21" s="240"/>
      <c r="AN21" s="240"/>
      <c r="AO21" s="240"/>
    </row>
    <row r="22" spans="1:41" x14ac:dyDescent="0.25">
      <c r="A22" s="310"/>
      <c r="B22" s="306"/>
      <c r="C22" s="82" t="s">
        <v>31</v>
      </c>
      <c r="D22" s="195">
        <f>'PG&amp;E Program Totals'!D22*$C$2</f>
        <v>0</v>
      </c>
      <c r="E22" s="195">
        <f>'PG&amp;E Program Totals'!E22*$C$2</f>
        <v>0</v>
      </c>
      <c r="F22" s="195">
        <f>'PG&amp;E Program Totals'!F22*$C$2</f>
        <v>0</v>
      </c>
      <c r="G22" s="195">
        <f>'PG&amp;E Program Totals'!G22*$C$2</f>
        <v>0</v>
      </c>
      <c r="H22" s="195">
        <f>'PG&amp;E Program Totals'!H22*$C$2</f>
        <v>0.34464709233079899</v>
      </c>
      <c r="I22" s="195">
        <f>'PG&amp;E Program Totals'!I22*$C$2</f>
        <v>2.7493093658139305</v>
      </c>
      <c r="J22" s="195">
        <f>'PG&amp;E Program Totals'!J22*$C$2</f>
        <v>5.2171113769841497</v>
      </c>
      <c r="K22" s="195">
        <f>'PG&amp;E Program Totals'!K22*$C$2</f>
        <v>3.0253755832116416</v>
      </c>
      <c r="L22" s="195">
        <f>'PG&amp;E Program Totals'!L22*$C$2</f>
        <v>2.3999936286907744</v>
      </c>
      <c r="M22" s="195">
        <f>'PG&amp;E Program Totals'!M22*$C$2</f>
        <v>1.6885426192453101</v>
      </c>
      <c r="N22" s="195">
        <f>'PG&amp;E Program Totals'!N22*$C$2</f>
        <v>0</v>
      </c>
      <c r="O22" s="195">
        <f>'PG&amp;E Program Totals'!O22*$C$2</f>
        <v>0</v>
      </c>
      <c r="P22" s="7"/>
      <c r="Q22" s="51"/>
      <c r="R22" s="51"/>
      <c r="S22" s="51"/>
      <c r="T22" s="51"/>
      <c r="U22" s="51"/>
      <c r="V22" s="51"/>
      <c r="W22" s="51"/>
      <c r="X22" s="51"/>
      <c r="Y22" s="51"/>
      <c r="Z22" s="51"/>
      <c r="AA22" s="51"/>
      <c r="AB22" s="51"/>
      <c r="AC22" s="51"/>
      <c r="AD22" s="51"/>
      <c r="AE22" s="51"/>
      <c r="AF22" s="51"/>
      <c r="AG22" s="240"/>
      <c r="AH22" s="240"/>
      <c r="AI22" s="240"/>
      <c r="AJ22" s="240"/>
      <c r="AK22" s="240"/>
      <c r="AL22" s="240"/>
      <c r="AM22" s="240"/>
      <c r="AN22" s="240"/>
      <c r="AO22" s="240"/>
    </row>
    <row r="23" spans="1:41" x14ac:dyDescent="0.25">
      <c r="A23" s="310"/>
      <c r="B23" s="306"/>
      <c r="C23" s="82" t="s">
        <v>32</v>
      </c>
      <c r="D23" s="195">
        <f>'PG&amp;E Program Totals'!D23*$C$2</f>
        <v>0</v>
      </c>
      <c r="E23" s="195">
        <f>'PG&amp;E Program Totals'!E23*$C$2</f>
        <v>0</v>
      </c>
      <c r="F23" s="195">
        <f>'PG&amp;E Program Totals'!F23*$C$2</f>
        <v>0</v>
      </c>
      <c r="G23" s="195">
        <f>'PG&amp;E Program Totals'!G23*$C$2</f>
        <v>0</v>
      </c>
      <c r="H23" s="195">
        <f>'PG&amp;E Program Totals'!H23*$C$2</f>
        <v>9.2305588458825731</v>
      </c>
      <c r="I23" s="195">
        <f>'PG&amp;E Program Totals'!I23*$C$2</f>
        <v>8.0730429288944876</v>
      </c>
      <c r="J23" s="195">
        <f>'PG&amp;E Program Totals'!J23*$C$2</f>
        <v>14.723004033873933</v>
      </c>
      <c r="K23" s="195">
        <f>'PG&amp;E Program Totals'!K23*$C$2</f>
        <v>11.027971936850529</v>
      </c>
      <c r="L23" s="195">
        <f>'PG&amp;E Program Totals'!L23*$C$2</f>
        <v>13.830952533613225</v>
      </c>
      <c r="M23" s="195">
        <f>'PG&amp;E Program Totals'!M23*$C$2</f>
        <v>1.7709559503745003</v>
      </c>
      <c r="N23" s="195">
        <f>'PG&amp;E Program Totals'!N23*$C$2</f>
        <v>0</v>
      </c>
      <c r="O23" s="195">
        <f>'PG&amp;E Program Totals'!O23*$C$2</f>
        <v>0</v>
      </c>
      <c r="P23" s="7"/>
      <c r="Q23" s="51"/>
      <c r="R23" s="51"/>
      <c r="S23" s="51"/>
      <c r="T23" s="51"/>
      <c r="U23" s="51"/>
      <c r="V23" s="51"/>
      <c r="W23" s="51"/>
      <c r="X23" s="51"/>
      <c r="Y23" s="51"/>
      <c r="Z23" s="51"/>
      <c r="AA23" s="51"/>
      <c r="AB23" s="51"/>
      <c r="AC23" s="51"/>
      <c r="AD23" s="51"/>
      <c r="AE23" s="51"/>
      <c r="AF23" s="51"/>
      <c r="AG23" s="240"/>
      <c r="AH23" s="240"/>
      <c r="AI23" s="240"/>
      <c r="AJ23" s="240"/>
      <c r="AK23" s="240"/>
      <c r="AL23" s="240"/>
      <c r="AM23" s="240"/>
      <c r="AN23" s="240"/>
      <c r="AO23" s="240"/>
    </row>
    <row r="24" spans="1:41" x14ac:dyDescent="0.25">
      <c r="A24" s="310"/>
      <c r="B24" s="306"/>
      <c r="C24" s="82" t="s">
        <v>33</v>
      </c>
      <c r="D24" s="195">
        <f>'PG&amp;E Program Totals'!D24*$C$2</f>
        <v>0</v>
      </c>
      <c r="E24" s="195">
        <f>'PG&amp;E Program Totals'!E24*$C$2</f>
        <v>0</v>
      </c>
      <c r="F24" s="195">
        <f>'PG&amp;E Program Totals'!F24*$C$2</f>
        <v>0</v>
      </c>
      <c r="G24" s="195">
        <f>'PG&amp;E Program Totals'!G24*$C$2</f>
        <v>0</v>
      </c>
      <c r="H24" s="195">
        <f>'PG&amp;E Program Totals'!H24*$C$2</f>
        <v>4.2786611660039675</v>
      </c>
      <c r="I24" s="195">
        <f>'PG&amp;E Program Totals'!I24*$C$2</f>
        <v>4.2618201083051366</v>
      </c>
      <c r="J24" s="195">
        <f>'PG&amp;E Program Totals'!J24*$C$2</f>
        <v>8.4505775530315077</v>
      </c>
      <c r="K24" s="195">
        <f>'PG&amp;E Program Totals'!K24*$C$2</f>
        <v>5.9486050886995692</v>
      </c>
      <c r="L24" s="195">
        <f>'PG&amp;E Program Totals'!L24*$C$2</f>
        <v>6.0453863618281849</v>
      </c>
      <c r="M24" s="195">
        <f>'PG&amp;E Program Totals'!M24*$C$2</f>
        <v>1.1393899712572151</v>
      </c>
      <c r="N24" s="195">
        <f>'PG&amp;E Program Totals'!N24*$C$2</f>
        <v>0</v>
      </c>
      <c r="O24" s="195">
        <f>'PG&amp;E Program Totals'!O24*$C$2</f>
        <v>0</v>
      </c>
      <c r="P24" s="7"/>
      <c r="Q24" s="51"/>
      <c r="R24" s="51"/>
      <c r="S24" s="51"/>
      <c r="T24" s="51"/>
      <c r="U24" s="51"/>
      <c r="V24" s="51"/>
      <c r="W24" s="51"/>
      <c r="X24" s="51"/>
      <c r="Y24" s="51"/>
      <c r="Z24" s="51"/>
      <c r="AA24" s="51"/>
      <c r="AB24" s="51"/>
      <c r="AC24" s="51"/>
      <c r="AD24" s="51"/>
      <c r="AE24" s="51"/>
      <c r="AF24" s="51"/>
      <c r="AG24" s="240"/>
      <c r="AH24" s="240"/>
      <c r="AI24" s="240"/>
      <c r="AJ24" s="240"/>
      <c r="AK24" s="240"/>
      <c r="AL24" s="240"/>
      <c r="AM24" s="240"/>
      <c r="AN24" s="240"/>
      <c r="AO24" s="240"/>
    </row>
    <row r="25" spans="1:41" x14ac:dyDescent="0.25">
      <c r="A25" s="310"/>
      <c r="B25" s="306"/>
      <c r="C25" s="83" t="s">
        <v>7</v>
      </c>
      <c r="D25" s="195">
        <f>'PG&amp;E Program Totals'!D25*$C$2</f>
        <v>0</v>
      </c>
      <c r="E25" s="195">
        <f>'PG&amp;E Program Totals'!E25*$C$2</f>
        <v>0</v>
      </c>
      <c r="F25" s="195">
        <f>'PG&amp;E Program Totals'!F25*$C$2</f>
        <v>0</v>
      </c>
      <c r="G25" s="195">
        <f>'PG&amp;E Program Totals'!G25*$C$2</f>
        <v>0</v>
      </c>
      <c r="H25" s="195">
        <f>'PG&amp;E Program Totals'!H25*$C$2</f>
        <v>9.1597502242339086</v>
      </c>
      <c r="I25" s="195">
        <f>'PG&amp;E Program Totals'!I25*$C$2</f>
        <v>10.014878432274061</v>
      </c>
      <c r="J25" s="195">
        <f>'PG&amp;E Program Totals'!J25*$C$2</f>
        <v>19.57817696037792</v>
      </c>
      <c r="K25" s="195">
        <f>'PG&amp;E Program Totals'!K25*$C$2</f>
        <v>13.61287733336817</v>
      </c>
      <c r="L25" s="195">
        <f>'PG&amp;E Program Totals'!L25*$C$2</f>
        <v>13.684144103431567</v>
      </c>
      <c r="M25" s="195">
        <f>'PG&amp;E Program Totals'!M25*$C$2</f>
        <v>1.7734997933637764</v>
      </c>
      <c r="N25" s="195">
        <f>'PG&amp;E Program Totals'!N25*$C$2</f>
        <v>0</v>
      </c>
      <c r="O25" s="195">
        <f>'PG&amp;E Program Totals'!O25*$C$2</f>
        <v>0</v>
      </c>
      <c r="P25" s="7"/>
      <c r="Q25" s="51"/>
      <c r="R25" s="51"/>
      <c r="S25" s="51"/>
      <c r="T25" s="51"/>
      <c r="U25" s="51"/>
      <c r="V25" s="51"/>
      <c r="W25" s="51"/>
      <c r="X25" s="51"/>
      <c r="Y25" s="51"/>
      <c r="Z25" s="51"/>
      <c r="AA25" s="51"/>
      <c r="AB25" s="51"/>
      <c r="AC25" s="51"/>
      <c r="AD25" s="51"/>
      <c r="AE25" s="51"/>
      <c r="AF25" s="51"/>
      <c r="AG25" s="240"/>
      <c r="AH25" s="240"/>
      <c r="AI25" s="240"/>
      <c r="AJ25" s="240"/>
      <c r="AK25" s="240"/>
      <c r="AL25" s="240"/>
      <c r="AM25" s="240"/>
      <c r="AN25" s="240"/>
      <c r="AO25" s="240"/>
    </row>
    <row r="26" spans="1:41" ht="27" thickBot="1" x14ac:dyDescent="0.3">
      <c r="A26" s="311"/>
      <c r="B26" s="307"/>
      <c r="C26" s="82" t="s">
        <v>8</v>
      </c>
      <c r="D26" s="197">
        <f t="shared" ref="D26:O26" si="0">SUM(D18:D25)</f>
        <v>0</v>
      </c>
      <c r="E26" s="197">
        <f t="shared" si="0"/>
        <v>0</v>
      </c>
      <c r="F26" s="197">
        <f t="shared" si="0"/>
        <v>0</v>
      </c>
      <c r="G26" s="197">
        <f t="shared" si="0"/>
        <v>0</v>
      </c>
      <c r="H26" s="197">
        <f t="shared" si="0"/>
        <v>49.092826872549331</v>
      </c>
      <c r="I26" s="197">
        <f t="shared" si="0"/>
        <v>60.72350294350958</v>
      </c>
      <c r="J26" s="197">
        <f t="shared" si="0"/>
        <v>108.09594843470275</v>
      </c>
      <c r="K26" s="197">
        <f t="shared" si="0"/>
        <v>77.26901953871932</v>
      </c>
      <c r="L26" s="197">
        <f t="shared" si="0"/>
        <v>79.441318861273771</v>
      </c>
      <c r="M26" s="197">
        <f t="shared" si="0"/>
        <v>26.185875879238043</v>
      </c>
      <c r="N26" s="197">
        <f t="shared" si="0"/>
        <v>0</v>
      </c>
      <c r="O26" s="197">
        <f t="shared" si="0"/>
        <v>0</v>
      </c>
      <c r="P26" s="7"/>
      <c r="Q26" s="53"/>
      <c r="R26" s="53"/>
      <c r="S26" s="53"/>
      <c r="T26" s="53"/>
      <c r="U26" s="53"/>
      <c r="V26" s="53"/>
      <c r="W26" s="53"/>
      <c r="X26" s="51"/>
      <c r="Y26" s="51"/>
      <c r="Z26" s="51"/>
      <c r="AA26" s="51"/>
      <c r="AB26" s="51"/>
      <c r="AC26" s="51"/>
      <c r="AD26" s="51"/>
      <c r="AE26" s="51"/>
      <c r="AF26" s="51"/>
      <c r="AG26" s="240"/>
      <c r="AH26" s="240"/>
      <c r="AI26" s="240"/>
      <c r="AJ26" s="240"/>
      <c r="AK26" s="240"/>
      <c r="AL26" s="240"/>
      <c r="AM26" s="240"/>
      <c r="AN26" s="240"/>
      <c r="AO26" s="240"/>
    </row>
    <row r="27" spans="1:41" ht="27" customHeight="1" thickTop="1" x14ac:dyDescent="0.25">
      <c r="A27" s="290" t="s">
        <v>72</v>
      </c>
      <c r="B27" s="290" t="s">
        <v>70</v>
      </c>
      <c r="C27" s="84" t="s">
        <v>27</v>
      </c>
      <c r="D27" s="54">
        <f>'PG&amp;E Program Totals'!D27*$C$2</f>
        <v>0</v>
      </c>
      <c r="E27" s="54">
        <f>'PG&amp;E Program Totals'!E27*$C$2</f>
        <v>0</v>
      </c>
      <c r="F27" s="54">
        <f>'PG&amp;E Program Totals'!F27*$C$2</f>
        <v>0</v>
      </c>
      <c r="G27" s="54">
        <f>'PG&amp;E Program Totals'!G27*$C$2</f>
        <v>0</v>
      </c>
      <c r="H27" s="54">
        <f>'PG&amp;E Program Totals'!H27*$C$2</f>
        <v>0.47188313733477832</v>
      </c>
      <c r="I27" s="54">
        <f>'PG&amp;E Program Totals'!I27*$C$2</f>
        <v>1.0504432272781468</v>
      </c>
      <c r="J27" s="54">
        <f>'PG&amp;E Program Totals'!J27*$C$2</f>
        <v>1.3406321226129474</v>
      </c>
      <c r="K27" s="54">
        <f>'PG&amp;E Program Totals'!K27*$C$2</f>
        <v>1.0192083695624963</v>
      </c>
      <c r="L27" s="54">
        <f>'PG&amp;E Program Totals'!L27*$C$2</f>
        <v>0.84641936810177543</v>
      </c>
      <c r="M27" s="54">
        <f>'PG&amp;E Program Totals'!M27*$C$2</f>
        <v>0.78271878182967758</v>
      </c>
      <c r="N27" s="54">
        <f>'PG&amp;E Program Totals'!N27*$C$2</f>
        <v>0</v>
      </c>
      <c r="O27" s="54">
        <f>'PG&amp;E Program Totals'!O27*$C$2</f>
        <v>0</v>
      </c>
      <c r="P27" s="7"/>
      <c r="Q27" s="51"/>
      <c r="R27" s="51"/>
      <c r="S27" s="51"/>
      <c r="T27" s="51"/>
      <c r="U27" s="51"/>
      <c r="V27" s="51"/>
      <c r="W27" s="51"/>
      <c r="X27" s="51"/>
      <c r="Y27" s="51"/>
      <c r="Z27" s="51"/>
      <c r="AA27" s="51"/>
      <c r="AB27" s="51"/>
      <c r="AC27" s="51"/>
      <c r="AD27" s="51"/>
      <c r="AE27" s="51"/>
      <c r="AF27" s="51"/>
      <c r="AG27" s="240"/>
      <c r="AH27" s="240"/>
      <c r="AI27" s="240"/>
      <c r="AJ27" s="240"/>
      <c r="AK27" s="240"/>
      <c r="AL27" s="240"/>
      <c r="AM27" s="240"/>
      <c r="AN27" s="240"/>
      <c r="AO27" s="240"/>
    </row>
    <row r="28" spans="1:41" ht="26.25" x14ac:dyDescent="0.25">
      <c r="A28" s="291"/>
      <c r="B28" s="293"/>
      <c r="C28" s="84" t="s">
        <v>28</v>
      </c>
      <c r="D28" s="54">
        <f>'PG&amp;E Program Totals'!D28*$C$2</f>
        <v>0</v>
      </c>
      <c r="E28" s="54">
        <f>'PG&amp;E Program Totals'!E28*$C$2</f>
        <v>0</v>
      </c>
      <c r="F28" s="54">
        <f>'PG&amp;E Program Totals'!F28*$C$2</f>
        <v>0</v>
      </c>
      <c r="G28" s="54">
        <f>'PG&amp;E Program Totals'!G28*$C$2</f>
        <v>0</v>
      </c>
      <c r="H28" s="54">
        <f>'PG&amp;E Program Totals'!H28*$C$2</f>
        <v>0.56208029975469531</v>
      </c>
      <c r="I28" s="54">
        <f>'PG&amp;E Program Totals'!I28*$C$2</f>
        <v>0.3692236280993767</v>
      </c>
      <c r="J28" s="54">
        <f>'PG&amp;E Program Totals'!J28*$C$2</f>
        <v>0.7340033952232542</v>
      </c>
      <c r="K28" s="54">
        <f>'PG&amp;E Program Totals'!K28*$C$2</f>
        <v>0.52887923298103423</v>
      </c>
      <c r="L28" s="54">
        <f>'PG&amp;E Program Totals'!L28*$C$2</f>
        <v>0.67307555805186436</v>
      </c>
      <c r="M28" s="54">
        <f>'PG&amp;E Program Totals'!M28*$C$2</f>
        <v>0.18763719334034232</v>
      </c>
      <c r="N28" s="54">
        <f>'PG&amp;E Program Totals'!N28*$C$2</f>
        <v>0</v>
      </c>
      <c r="O28" s="54">
        <f>'PG&amp;E Program Totals'!O28*$C$2</f>
        <v>0</v>
      </c>
      <c r="P28" s="7"/>
      <c r="Q28" s="51"/>
      <c r="R28" s="51"/>
      <c r="S28" s="51"/>
      <c r="T28" s="51"/>
      <c r="U28" s="51"/>
      <c r="V28" s="51"/>
      <c r="W28" s="51"/>
      <c r="X28" s="51"/>
      <c r="Y28" s="51"/>
      <c r="Z28" s="51"/>
      <c r="AA28" s="51"/>
      <c r="AB28" s="51"/>
      <c r="AC28" s="51"/>
      <c r="AD28" s="51"/>
      <c r="AE28" s="51"/>
      <c r="AF28" s="51"/>
      <c r="AG28" s="240"/>
      <c r="AH28" s="240"/>
      <c r="AI28" s="240"/>
      <c r="AJ28" s="240"/>
      <c r="AK28" s="240"/>
      <c r="AL28" s="240"/>
      <c r="AM28" s="240"/>
      <c r="AN28" s="240"/>
      <c r="AO28" s="240"/>
    </row>
    <row r="29" spans="1:41" x14ac:dyDescent="0.25">
      <c r="A29" s="291"/>
      <c r="B29" s="293"/>
      <c r="C29" s="84" t="s">
        <v>29</v>
      </c>
      <c r="D29" s="54">
        <f>'PG&amp;E Program Totals'!D29*$C$2</f>
        <v>0</v>
      </c>
      <c r="E29" s="54">
        <f>'PG&amp;E Program Totals'!E29*$C$2</f>
        <v>0</v>
      </c>
      <c r="F29" s="54">
        <f>'PG&amp;E Program Totals'!F29*$C$2</f>
        <v>0</v>
      </c>
      <c r="G29" s="54">
        <f>'PG&amp;E Program Totals'!G29*$C$2</f>
        <v>0</v>
      </c>
      <c r="H29" s="54">
        <f>'PG&amp;E Program Totals'!H29*$C$2</f>
        <v>0</v>
      </c>
      <c r="I29" s="54">
        <f>'PG&amp;E Program Totals'!I29*$C$2</f>
        <v>0</v>
      </c>
      <c r="J29" s="54">
        <f>'PG&amp;E Program Totals'!J29*$C$2</f>
        <v>0</v>
      </c>
      <c r="K29" s="54">
        <f>'PG&amp;E Program Totals'!K29*$C$2</f>
        <v>0</v>
      </c>
      <c r="L29" s="54">
        <f>'PG&amp;E Program Totals'!L29*$C$2</f>
        <v>0</v>
      </c>
      <c r="M29" s="54">
        <f>'PG&amp;E Program Totals'!M29*$C$2</f>
        <v>0</v>
      </c>
      <c r="N29" s="54">
        <f>'PG&amp;E Program Totals'!N29*$C$2</f>
        <v>0</v>
      </c>
      <c r="O29" s="54">
        <f>'PG&amp;E Program Totals'!O29*$C$2</f>
        <v>0</v>
      </c>
      <c r="P29" s="7"/>
      <c r="Q29" s="51"/>
      <c r="R29" s="51"/>
      <c r="S29" s="51"/>
      <c r="T29" s="51"/>
      <c r="U29" s="51"/>
      <c r="V29" s="51"/>
      <c r="W29" s="51"/>
      <c r="X29" s="51"/>
      <c r="Y29" s="51"/>
      <c r="Z29" s="51"/>
      <c r="AA29" s="51"/>
      <c r="AB29" s="51"/>
      <c r="AC29" s="51"/>
      <c r="AD29" s="51"/>
      <c r="AE29" s="51"/>
      <c r="AF29" s="51"/>
      <c r="AG29" s="240"/>
      <c r="AH29" s="240"/>
      <c r="AI29" s="240"/>
      <c r="AJ29" s="240"/>
      <c r="AK29" s="240"/>
      <c r="AL29" s="240"/>
      <c r="AM29" s="240"/>
      <c r="AN29" s="240"/>
      <c r="AO29" s="240"/>
    </row>
    <row r="30" spans="1:41" x14ac:dyDescent="0.25">
      <c r="A30" s="291"/>
      <c r="B30" s="293"/>
      <c r="C30" s="84" t="s">
        <v>30</v>
      </c>
      <c r="D30" s="54">
        <f>'PG&amp;E Program Totals'!D30*$C$2</f>
        <v>0</v>
      </c>
      <c r="E30" s="54">
        <f>'PG&amp;E Program Totals'!E30*$C$2</f>
        <v>0</v>
      </c>
      <c r="F30" s="54">
        <f>'PG&amp;E Program Totals'!F30*$C$2</f>
        <v>0</v>
      </c>
      <c r="G30" s="54">
        <f>'PG&amp;E Program Totals'!G30*$C$2</f>
        <v>0</v>
      </c>
      <c r="H30" s="54">
        <f>'PG&amp;E Program Totals'!H30*$C$2</f>
        <v>0.16552141453321526</v>
      </c>
      <c r="I30" s="54">
        <f>'PG&amp;E Program Totals'!I30*$C$2</f>
        <v>0.15841956484754394</v>
      </c>
      <c r="J30" s="54">
        <f>'PG&amp;E Program Totals'!J30*$C$2</f>
        <v>0.22721684016107835</v>
      </c>
      <c r="K30" s="54">
        <f>'PG&amp;E Program Totals'!K30*$C$2</f>
        <v>0.18608464190058591</v>
      </c>
      <c r="L30" s="54">
        <f>'PG&amp;E Program Totals'!L30*$C$2</f>
        <v>0.17588469024066533</v>
      </c>
      <c r="M30" s="54">
        <f>'PG&amp;E Program Totals'!M30*$C$2</f>
        <v>8.4015211148034494E-2</v>
      </c>
      <c r="N30" s="54">
        <f>'PG&amp;E Program Totals'!N30*$C$2</f>
        <v>0</v>
      </c>
      <c r="O30" s="54">
        <f>'PG&amp;E Program Totals'!O30*$C$2</f>
        <v>0</v>
      </c>
      <c r="P30" s="7"/>
      <c r="Q30" s="51"/>
      <c r="R30" s="51"/>
      <c r="S30" s="51"/>
      <c r="T30" s="51"/>
      <c r="U30" s="51"/>
      <c r="V30" s="51"/>
      <c r="W30" s="51"/>
      <c r="X30" s="51"/>
      <c r="Y30" s="51"/>
      <c r="Z30" s="51"/>
      <c r="AA30" s="51"/>
      <c r="AB30" s="51"/>
      <c r="AC30" s="51"/>
      <c r="AD30" s="51"/>
      <c r="AE30" s="51"/>
      <c r="AF30" s="51"/>
      <c r="AG30" s="240"/>
      <c r="AH30" s="240"/>
      <c r="AI30" s="240"/>
      <c r="AJ30" s="240"/>
      <c r="AK30" s="240"/>
      <c r="AL30" s="240"/>
      <c r="AM30" s="240"/>
      <c r="AN30" s="240"/>
      <c r="AO30" s="240"/>
    </row>
    <row r="31" spans="1:41" x14ac:dyDescent="0.25">
      <c r="A31" s="291"/>
      <c r="B31" s="293"/>
      <c r="C31" s="84" t="s">
        <v>31</v>
      </c>
      <c r="D31" s="54">
        <f>'PG&amp;E Program Totals'!D31*$C$2</f>
        <v>0</v>
      </c>
      <c r="E31" s="54">
        <f>'PG&amp;E Program Totals'!E31*$C$2</f>
        <v>0</v>
      </c>
      <c r="F31" s="54">
        <f>'PG&amp;E Program Totals'!F31*$C$2</f>
        <v>0</v>
      </c>
      <c r="G31" s="54">
        <f>'PG&amp;E Program Totals'!G31*$C$2</f>
        <v>0</v>
      </c>
      <c r="H31" s="54">
        <f>'PG&amp;E Program Totals'!H31*$C$2</f>
        <v>0.10860829806762548</v>
      </c>
      <c r="I31" s="54">
        <f>'PG&amp;E Program Totals'!I31*$C$2</f>
        <v>0.26322603025421293</v>
      </c>
      <c r="J31" s="54">
        <f>'PG&amp;E Program Totals'!J31*$C$2</f>
        <v>0.36305908303887124</v>
      </c>
      <c r="K31" s="54">
        <f>'PG&amp;E Program Totals'!K31*$C$2</f>
        <v>0.24892316713862464</v>
      </c>
      <c r="L31" s="54">
        <f>'PG&amp;E Program Totals'!L31*$C$2</f>
        <v>0.18606965001027018</v>
      </c>
      <c r="M31" s="54">
        <f>'PG&amp;E Program Totals'!M31*$C$2</f>
        <v>0.17837600345776825</v>
      </c>
      <c r="N31" s="54">
        <f>'PG&amp;E Program Totals'!N31*$C$2</f>
        <v>0</v>
      </c>
      <c r="O31" s="54">
        <f>'PG&amp;E Program Totals'!O31*$C$2</f>
        <v>0</v>
      </c>
      <c r="P31" s="7"/>
      <c r="Q31" s="51"/>
      <c r="R31" s="51"/>
      <c r="S31" s="51"/>
      <c r="T31" s="51"/>
      <c r="U31" s="51"/>
      <c r="V31" s="51"/>
      <c r="W31" s="51"/>
      <c r="X31" s="51"/>
      <c r="Y31" s="51"/>
      <c r="Z31" s="51"/>
      <c r="AA31" s="51"/>
      <c r="AB31" s="51"/>
      <c r="AC31" s="51"/>
      <c r="AD31" s="51"/>
      <c r="AE31" s="51"/>
      <c r="AF31" s="51"/>
      <c r="AG31" s="240"/>
      <c r="AH31" s="240"/>
      <c r="AI31" s="240"/>
      <c r="AJ31" s="240"/>
      <c r="AK31" s="240"/>
      <c r="AL31" s="240"/>
      <c r="AM31" s="240"/>
      <c r="AN31" s="240"/>
      <c r="AO31" s="240"/>
    </row>
    <row r="32" spans="1:41" x14ac:dyDescent="0.25">
      <c r="A32" s="291"/>
      <c r="B32" s="293"/>
      <c r="C32" s="84" t="s">
        <v>32</v>
      </c>
      <c r="D32" s="54">
        <f>'PG&amp;E Program Totals'!D32*$C$2</f>
        <v>0</v>
      </c>
      <c r="E32" s="54">
        <f>'PG&amp;E Program Totals'!E32*$C$2</f>
        <v>0</v>
      </c>
      <c r="F32" s="54">
        <f>'PG&amp;E Program Totals'!F32*$C$2</f>
        <v>0</v>
      </c>
      <c r="G32" s="54">
        <f>'PG&amp;E Program Totals'!G32*$C$2</f>
        <v>0</v>
      </c>
      <c r="H32" s="54">
        <f>'PG&amp;E Program Totals'!H32*$C$2</f>
        <v>0.22584419268068384</v>
      </c>
      <c r="I32" s="54">
        <f>'PG&amp;E Program Totals'!I32*$C$2</f>
        <v>0.21900770855828447</v>
      </c>
      <c r="J32" s="54">
        <f>'PG&amp;E Program Totals'!J32*$C$2</f>
        <v>0.35525709806988542</v>
      </c>
      <c r="K32" s="54">
        <f>'PG&amp;E Program Totals'!K32*$C$2</f>
        <v>0.25677350587686404</v>
      </c>
      <c r="L32" s="54">
        <f>'PG&amp;E Program Totals'!L32*$C$2</f>
        <v>0.30282154798066957</v>
      </c>
      <c r="M32" s="54">
        <f>'PG&amp;E Program Totals'!M32*$C$2</f>
        <v>9.9703452175056537E-2</v>
      </c>
      <c r="N32" s="54">
        <f>'PG&amp;E Program Totals'!N32*$C$2</f>
        <v>0</v>
      </c>
      <c r="O32" s="54">
        <f>'PG&amp;E Program Totals'!O32*$C$2</f>
        <v>0</v>
      </c>
      <c r="P32" s="7"/>
      <c r="Q32" s="51"/>
      <c r="R32" s="51"/>
      <c r="S32" s="51"/>
      <c r="T32" s="51"/>
      <c r="U32" s="51"/>
      <c r="V32" s="51"/>
      <c r="W32" s="51"/>
      <c r="X32" s="51"/>
      <c r="Y32" s="51"/>
      <c r="Z32" s="51"/>
      <c r="AA32" s="51"/>
      <c r="AB32" s="51"/>
      <c r="AC32" s="51"/>
      <c r="AD32" s="51"/>
      <c r="AE32" s="51"/>
      <c r="AF32" s="51"/>
      <c r="AG32" s="240"/>
      <c r="AH32" s="240"/>
      <c r="AI32" s="240"/>
      <c r="AJ32" s="240"/>
      <c r="AK32" s="240"/>
      <c r="AL32" s="240"/>
      <c r="AM32" s="240"/>
      <c r="AN32" s="240"/>
      <c r="AO32" s="240"/>
    </row>
    <row r="33" spans="1:41" x14ac:dyDescent="0.25">
      <c r="A33" s="291"/>
      <c r="B33" s="293"/>
      <c r="C33" s="84" t="s">
        <v>33</v>
      </c>
      <c r="D33" s="54">
        <f>'PG&amp;E Program Totals'!D33*$C$2</f>
        <v>0</v>
      </c>
      <c r="E33" s="54">
        <f>'PG&amp;E Program Totals'!E33*$C$2</f>
        <v>0</v>
      </c>
      <c r="F33" s="54">
        <f>'PG&amp;E Program Totals'!F33*$C$2</f>
        <v>0</v>
      </c>
      <c r="G33" s="54">
        <f>'PG&amp;E Program Totals'!G33*$C$2</f>
        <v>0</v>
      </c>
      <c r="H33" s="54">
        <f>'PG&amp;E Program Totals'!H33*$C$2</f>
        <v>0.18472765109674746</v>
      </c>
      <c r="I33" s="54">
        <f>'PG&amp;E Program Totals'!I33*$C$2</f>
        <v>0.18356801889402993</v>
      </c>
      <c r="J33" s="54">
        <f>'PG&amp;E Program Totals'!J33*$C$2</f>
        <v>0.20478263132954436</v>
      </c>
      <c r="K33" s="54">
        <f>'PG&amp;E Program Totals'!K33*$C$2</f>
        <v>0.18263996958194581</v>
      </c>
      <c r="L33" s="54">
        <f>'PG&amp;E Program Totals'!L33*$C$2</f>
        <v>0.1797069680251982</v>
      </c>
      <c r="M33" s="54">
        <f>'PG&amp;E Program Totals'!M33*$C$2</f>
        <v>0.10627652448268199</v>
      </c>
      <c r="N33" s="54">
        <f>'PG&amp;E Program Totals'!N33*$C$2</f>
        <v>0</v>
      </c>
      <c r="O33" s="54">
        <f>'PG&amp;E Program Totals'!O33*$C$2</f>
        <v>0</v>
      </c>
      <c r="P33" s="7"/>
      <c r="Q33" s="51"/>
      <c r="R33" s="51"/>
      <c r="S33" s="51"/>
      <c r="T33" s="51"/>
      <c r="U33" s="51"/>
      <c r="V33" s="51"/>
      <c r="W33" s="51"/>
      <c r="X33" s="51"/>
      <c r="Y33" s="51"/>
      <c r="Z33" s="51"/>
      <c r="AA33" s="51"/>
      <c r="AB33" s="51"/>
      <c r="AC33" s="51"/>
      <c r="AD33" s="51"/>
      <c r="AE33" s="51"/>
      <c r="AF33" s="51"/>
      <c r="AG33" s="240"/>
      <c r="AH33" s="240"/>
      <c r="AI33" s="240"/>
      <c r="AJ33" s="240"/>
      <c r="AK33" s="240"/>
      <c r="AL33" s="240"/>
      <c r="AM33" s="240"/>
      <c r="AN33" s="240"/>
      <c r="AO33" s="240"/>
    </row>
    <row r="34" spans="1:41" x14ac:dyDescent="0.25">
      <c r="A34" s="291"/>
      <c r="B34" s="293"/>
      <c r="C34" s="85" t="s">
        <v>7</v>
      </c>
      <c r="D34" s="54">
        <f>'PG&amp;E Program Totals'!D34*$C$2</f>
        <v>0</v>
      </c>
      <c r="E34" s="54">
        <f>'PG&amp;E Program Totals'!E34*$C$2</f>
        <v>0</v>
      </c>
      <c r="F34" s="54">
        <f>'PG&amp;E Program Totals'!F34*$C$2</f>
        <v>0</v>
      </c>
      <c r="G34" s="54">
        <f>'PG&amp;E Program Totals'!G34*$C$2</f>
        <v>0</v>
      </c>
      <c r="H34" s="54">
        <f>'PG&amp;E Program Totals'!H34*$C$2</f>
        <v>0.59967558037049773</v>
      </c>
      <c r="I34" s="54">
        <f>'PG&amp;E Program Totals'!I34*$C$2</f>
        <v>0.60603433098297621</v>
      </c>
      <c r="J34" s="54">
        <f>'PG&amp;E Program Totals'!J34*$C$2</f>
        <v>0.93428156657372752</v>
      </c>
      <c r="K34" s="54">
        <f>'PG&amp;E Program Totals'!K34*$C$2</f>
        <v>0.78891517743864625</v>
      </c>
      <c r="L34" s="54">
        <f>'PG&amp;E Program Totals'!L34*$C$2</f>
        <v>0.59524537809870948</v>
      </c>
      <c r="M34" s="54">
        <f>'PG&amp;E Program Totals'!M34*$C$2</f>
        <v>0.381661630555304</v>
      </c>
      <c r="N34" s="54">
        <f>'PG&amp;E Program Totals'!N34*$C$2</f>
        <v>0</v>
      </c>
      <c r="O34" s="54">
        <f>'PG&amp;E Program Totals'!O34*$C$2</f>
        <v>0</v>
      </c>
      <c r="P34" s="55"/>
      <c r="Q34" s="56"/>
      <c r="R34" s="56"/>
      <c r="S34" s="56"/>
      <c r="T34" s="56"/>
      <c r="U34" s="56"/>
      <c r="V34" s="56"/>
      <c r="W34" s="56"/>
      <c r="X34" s="48"/>
      <c r="Y34" s="48"/>
      <c r="Z34" s="48"/>
      <c r="AA34" s="48"/>
      <c r="AB34" s="48"/>
      <c r="AC34" s="48"/>
      <c r="AD34" s="51"/>
      <c r="AE34" s="51"/>
      <c r="AF34" s="51"/>
      <c r="AG34" s="240"/>
      <c r="AH34" s="240"/>
      <c r="AI34" s="240"/>
      <c r="AJ34" s="240"/>
      <c r="AK34" s="240"/>
      <c r="AL34" s="240"/>
      <c r="AM34" s="240"/>
      <c r="AN34" s="240"/>
      <c r="AO34" s="240"/>
    </row>
    <row r="35" spans="1:41" ht="27" thickBot="1" x14ac:dyDescent="0.3">
      <c r="A35" s="292"/>
      <c r="B35" s="294"/>
      <c r="C35" s="84" t="s">
        <v>8</v>
      </c>
      <c r="D35" s="198">
        <f t="shared" ref="D35:O35" si="1">SUM(D27:D34)</f>
        <v>0</v>
      </c>
      <c r="E35" s="198">
        <f t="shared" si="1"/>
        <v>0</v>
      </c>
      <c r="F35" s="198">
        <f t="shared" si="1"/>
        <v>0</v>
      </c>
      <c r="G35" s="198">
        <f t="shared" si="1"/>
        <v>0</v>
      </c>
      <c r="H35" s="198">
        <f t="shared" si="1"/>
        <v>2.3183405738382437</v>
      </c>
      <c r="I35" s="198">
        <f t="shared" si="1"/>
        <v>2.8499225089145712</v>
      </c>
      <c r="J35" s="198">
        <f t="shared" si="1"/>
        <v>4.159232737009309</v>
      </c>
      <c r="K35" s="198">
        <f t="shared" si="1"/>
        <v>3.2114240644801972</v>
      </c>
      <c r="L35" s="198">
        <f t="shared" si="1"/>
        <v>2.9592231605091528</v>
      </c>
      <c r="M35" s="198">
        <f t="shared" si="1"/>
        <v>1.8203887969888652</v>
      </c>
      <c r="N35" s="198">
        <f t="shared" si="1"/>
        <v>0</v>
      </c>
      <c r="O35" s="198">
        <f t="shared" si="1"/>
        <v>0</v>
      </c>
      <c r="P35" s="7"/>
      <c r="Q35" s="51"/>
      <c r="R35" s="51"/>
      <c r="S35" s="51"/>
      <c r="T35" s="51"/>
      <c r="U35" s="51"/>
      <c r="V35" s="51"/>
      <c r="W35" s="51"/>
      <c r="X35" s="51"/>
      <c r="Y35" s="51"/>
      <c r="Z35" s="51"/>
      <c r="AA35" s="51"/>
      <c r="AB35" s="51"/>
      <c r="AC35" s="51"/>
      <c r="AD35" s="51"/>
      <c r="AE35" s="51"/>
      <c r="AF35" s="51"/>
      <c r="AG35" s="240"/>
      <c r="AH35" s="240"/>
      <c r="AI35" s="240"/>
      <c r="AJ35" s="240"/>
      <c r="AK35" s="240"/>
      <c r="AL35" s="240"/>
      <c r="AM35" s="240"/>
      <c r="AN35" s="240"/>
      <c r="AO35" s="240"/>
    </row>
    <row r="36" spans="1:41" ht="27" customHeight="1" thickTop="1" x14ac:dyDescent="0.25">
      <c r="A36" s="300" t="s">
        <v>73</v>
      </c>
      <c r="B36" s="300" t="s">
        <v>70</v>
      </c>
      <c r="C36" s="82" t="s">
        <v>27</v>
      </c>
      <c r="D36" s="195">
        <f>'PG&amp;E Program Totals'!D36*$C$2</f>
        <v>0</v>
      </c>
      <c r="E36" s="195">
        <f>'PG&amp;E Program Totals'!E36*$C$2</f>
        <v>0</v>
      </c>
      <c r="F36" s="195">
        <f>'PG&amp;E Program Totals'!F36*$C$2</f>
        <v>0</v>
      </c>
      <c r="G36" s="195">
        <f>'PG&amp;E Program Totals'!G36*$C$2</f>
        <v>0</v>
      </c>
      <c r="H36" s="195">
        <f>'PG&amp;E Program Totals'!H36*$C$2</f>
        <v>5.8667142455454657</v>
      </c>
      <c r="I36" s="195">
        <f>'PG&amp;E Program Totals'!I36*$C$2</f>
        <v>5.8667142455454657</v>
      </c>
      <c r="J36" s="195">
        <f>'PG&amp;E Program Totals'!J36*$C$2</f>
        <v>5.8667142455454657</v>
      </c>
      <c r="K36" s="195">
        <f>'PG&amp;E Program Totals'!K36*$C$2</f>
        <v>5.8667142455454657</v>
      </c>
      <c r="L36" s="195">
        <f>'PG&amp;E Program Totals'!L36*$C$2</f>
        <v>5.8667142455454657</v>
      </c>
      <c r="M36" s="195">
        <f>'PG&amp;E Program Totals'!M36*$C$2</f>
        <v>5.8667142455454657</v>
      </c>
      <c r="N36" s="195">
        <f>'PG&amp;E Program Totals'!N36*$C$2</f>
        <v>0</v>
      </c>
      <c r="O36" s="195">
        <f>'PG&amp;E Program Totals'!O36*$C$2</f>
        <v>0</v>
      </c>
      <c r="P36" s="7"/>
      <c r="Q36" s="51"/>
      <c r="R36" s="51"/>
      <c r="S36" s="51"/>
      <c r="T36" s="51"/>
      <c r="U36" s="51"/>
      <c r="V36" s="51"/>
      <c r="W36" s="51"/>
      <c r="X36" s="51"/>
      <c r="Y36" s="51"/>
      <c r="Z36" s="51"/>
      <c r="AA36" s="51"/>
      <c r="AB36" s="51"/>
      <c r="AC36" s="51"/>
      <c r="AD36" s="51"/>
      <c r="AE36" s="51"/>
      <c r="AF36" s="51"/>
      <c r="AG36" s="240"/>
      <c r="AH36" s="240"/>
      <c r="AI36" s="240"/>
      <c r="AJ36" s="240"/>
      <c r="AK36" s="240"/>
      <c r="AL36" s="240"/>
      <c r="AM36" s="240"/>
      <c r="AN36" s="240"/>
      <c r="AO36" s="240"/>
    </row>
    <row r="37" spans="1:41" ht="26.25" x14ac:dyDescent="0.25">
      <c r="A37" s="306"/>
      <c r="B37" s="301"/>
      <c r="C37" s="82" t="s">
        <v>28</v>
      </c>
      <c r="D37" s="195">
        <f>'PG&amp;E Program Totals'!D37*$C$2</f>
        <v>0</v>
      </c>
      <c r="E37" s="195">
        <f>'PG&amp;E Program Totals'!E37*$C$2</f>
        <v>0</v>
      </c>
      <c r="F37" s="195">
        <f>'PG&amp;E Program Totals'!F37*$C$2</f>
        <v>0</v>
      </c>
      <c r="G37" s="195">
        <f>'PG&amp;E Program Totals'!G37*$C$2</f>
        <v>0</v>
      </c>
      <c r="H37" s="195">
        <f>'PG&amp;E Program Totals'!H37*$C$2</f>
        <v>9.484150745812352</v>
      </c>
      <c r="I37" s="195">
        <f>'PG&amp;E Program Totals'!I37*$C$2</f>
        <v>9.484150745812352</v>
      </c>
      <c r="J37" s="195">
        <f>'PG&amp;E Program Totals'!J37*$C$2</f>
        <v>9.484150745812352</v>
      </c>
      <c r="K37" s="195">
        <f>'PG&amp;E Program Totals'!K37*$C$2</f>
        <v>9.484150745812352</v>
      </c>
      <c r="L37" s="195">
        <f>'PG&amp;E Program Totals'!L37*$C$2</f>
        <v>9.484150745812352</v>
      </c>
      <c r="M37" s="195">
        <f>'PG&amp;E Program Totals'!M37*$C$2</f>
        <v>9.484150745812352</v>
      </c>
      <c r="N37" s="195">
        <f>'PG&amp;E Program Totals'!N37*$C$2</f>
        <v>0</v>
      </c>
      <c r="O37" s="195">
        <f>'PG&amp;E Program Totals'!O37*$C$2</f>
        <v>0</v>
      </c>
      <c r="P37" s="7"/>
      <c r="Q37" s="51"/>
      <c r="R37" s="51"/>
      <c r="S37" s="51"/>
      <c r="T37" s="51"/>
      <c r="U37" s="51"/>
      <c r="V37" s="51"/>
      <c r="W37" s="51"/>
      <c r="X37" s="51"/>
      <c r="Y37" s="51"/>
      <c r="Z37" s="51"/>
      <c r="AA37" s="51"/>
      <c r="AB37" s="51"/>
      <c r="AC37" s="51"/>
      <c r="AD37" s="51"/>
      <c r="AE37" s="51"/>
      <c r="AF37" s="51"/>
      <c r="AG37" s="240"/>
      <c r="AH37" s="240"/>
      <c r="AI37" s="240"/>
      <c r="AJ37" s="240"/>
      <c r="AK37" s="240"/>
      <c r="AL37" s="240"/>
      <c r="AM37" s="240"/>
      <c r="AN37" s="240"/>
      <c r="AO37" s="240"/>
    </row>
    <row r="38" spans="1:41" x14ac:dyDescent="0.25">
      <c r="A38" s="306"/>
      <c r="B38" s="301"/>
      <c r="C38" s="82" t="s">
        <v>29</v>
      </c>
      <c r="D38" s="195">
        <f>'PG&amp;E Program Totals'!D38*$C$2</f>
        <v>0</v>
      </c>
      <c r="E38" s="195">
        <f>'PG&amp;E Program Totals'!E38*$C$2</f>
        <v>0</v>
      </c>
      <c r="F38" s="195">
        <f>'PG&amp;E Program Totals'!F38*$C$2</f>
        <v>0</v>
      </c>
      <c r="G38" s="195">
        <f>'PG&amp;E Program Totals'!G38*$C$2</f>
        <v>0</v>
      </c>
      <c r="H38" s="195">
        <f>'PG&amp;E Program Totals'!H38*$C$2</f>
        <v>0</v>
      </c>
      <c r="I38" s="195">
        <f>'PG&amp;E Program Totals'!I38*$C$2</f>
        <v>0</v>
      </c>
      <c r="J38" s="195">
        <f>'PG&amp;E Program Totals'!J38*$C$2</f>
        <v>0</v>
      </c>
      <c r="K38" s="195">
        <f>'PG&amp;E Program Totals'!K38*$C$2</f>
        <v>0</v>
      </c>
      <c r="L38" s="195">
        <f>'PG&amp;E Program Totals'!L38*$C$2</f>
        <v>0</v>
      </c>
      <c r="M38" s="195">
        <f>'PG&amp;E Program Totals'!M38*$C$2</f>
        <v>0</v>
      </c>
      <c r="N38" s="195">
        <f>'PG&amp;E Program Totals'!N38*$C$2</f>
        <v>0</v>
      </c>
      <c r="O38" s="195">
        <f>'PG&amp;E Program Totals'!O38*$C$2</f>
        <v>0</v>
      </c>
      <c r="P38" s="7"/>
      <c r="Q38" s="51"/>
      <c r="R38" s="51"/>
      <c r="S38" s="51"/>
      <c r="T38" s="51"/>
      <c r="U38" s="51"/>
      <c r="V38" s="51"/>
      <c r="W38" s="51"/>
      <c r="X38" s="51"/>
      <c r="Y38" s="51"/>
      <c r="Z38" s="51"/>
      <c r="AA38" s="51"/>
      <c r="AB38" s="51"/>
      <c r="AC38" s="51"/>
      <c r="AD38" s="51"/>
      <c r="AE38" s="51"/>
      <c r="AF38" s="51"/>
      <c r="AG38" s="240"/>
      <c r="AH38" s="240"/>
      <c r="AI38" s="240"/>
      <c r="AJ38" s="240"/>
      <c r="AK38" s="240"/>
      <c r="AL38" s="240"/>
      <c r="AM38" s="240"/>
      <c r="AN38" s="240"/>
      <c r="AO38" s="240"/>
    </row>
    <row r="39" spans="1:41" x14ac:dyDescent="0.25">
      <c r="A39" s="306"/>
      <c r="B39" s="301"/>
      <c r="C39" s="82" t="s">
        <v>30</v>
      </c>
      <c r="D39" s="195">
        <f>'PG&amp;E Program Totals'!D39*$C$2</f>
        <v>0</v>
      </c>
      <c r="E39" s="195">
        <f>'PG&amp;E Program Totals'!E39*$C$2</f>
        <v>0</v>
      </c>
      <c r="F39" s="195">
        <f>'PG&amp;E Program Totals'!F39*$C$2</f>
        <v>0</v>
      </c>
      <c r="G39" s="195">
        <f>'PG&amp;E Program Totals'!G39*$C$2</f>
        <v>0</v>
      </c>
      <c r="H39" s="195">
        <f>'PG&amp;E Program Totals'!H39*$C$2</f>
        <v>7.0166439956710111E-2</v>
      </c>
      <c r="I39" s="195">
        <f>'PG&amp;E Program Totals'!I39*$C$2</f>
        <v>7.0166439956710111E-2</v>
      </c>
      <c r="J39" s="195">
        <f>'PG&amp;E Program Totals'!J39*$C$2</f>
        <v>7.0166439956710111E-2</v>
      </c>
      <c r="K39" s="195">
        <f>'PG&amp;E Program Totals'!K39*$C$2</f>
        <v>7.0166439956710111E-2</v>
      </c>
      <c r="L39" s="195">
        <f>'PG&amp;E Program Totals'!L39*$C$2</f>
        <v>7.0166439956710111E-2</v>
      </c>
      <c r="M39" s="195">
        <f>'PG&amp;E Program Totals'!M39*$C$2</f>
        <v>7.0166439956710111E-2</v>
      </c>
      <c r="N39" s="195">
        <f>'PG&amp;E Program Totals'!N39*$C$2</f>
        <v>0</v>
      </c>
      <c r="O39" s="195">
        <f>'PG&amp;E Program Totals'!O39*$C$2</f>
        <v>0</v>
      </c>
      <c r="P39" s="7"/>
      <c r="Q39" s="51"/>
      <c r="R39" s="51"/>
      <c r="S39" s="51"/>
      <c r="T39" s="51"/>
      <c r="U39" s="51"/>
      <c r="V39" s="51"/>
      <c r="W39" s="51"/>
      <c r="X39" s="51"/>
      <c r="Y39" s="51"/>
      <c r="Z39" s="51"/>
      <c r="AA39" s="51"/>
      <c r="AB39" s="51"/>
      <c r="AC39" s="51"/>
      <c r="AD39" s="51"/>
      <c r="AE39" s="51"/>
      <c r="AF39" s="51"/>
      <c r="AG39" s="240"/>
      <c r="AH39" s="240"/>
      <c r="AI39" s="240"/>
      <c r="AJ39" s="240"/>
      <c r="AK39" s="240"/>
      <c r="AL39" s="240"/>
      <c r="AM39" s="240"/>
      <c r="AN39" s="240"/>
      <c r="AO39" s="240"/>
    </row>
    <row r="40" spans="1:41" x14ac:dyDescent="0.25">
      <c r="A40" s="306"/>
      <c r="B40" s="301"/>
      <c r="C40" s="82" t="s">
        <v>31</v>
      </c>
      <c r="D40" s="195">
        <f>'PG&amp;E Program Totals'!D40*$C$2</f>
        <v>0</v>
      </c>
      <c r="E40" s="195">
        <f>'PG&amp;E Program Totals'!E40*$C$2</f>
        <v>0</v>
      </c>
      <c r="F40" s="195">
        <f>'PG&amp;E Program Totals'!F40*$C$2</f>
        <v>0</v>
      </c>
      <c r="G40" s="195">
        <f>'PG&amp;E Program Totals'!G40*$C$2</f>
        <v>0</v>
      </c>
      <c r="H40" s="195">
        <f>'PG&amp;E Program Totals'!H40*$C$2</f>
        <v>0.56230579209317377</v>
      </c>
      <c r="I40" s="195">
        <f>'PG&amp;E Program Totals'!I40*$C$2</f>
        <v>0.56230579209317377</v>
      </c>
      <c r="J40" s="195">
        <f>'PG&amp;E Program Totals'!J40*$C$2</f>
        <v>0.56230579209317377</v>
      </c>
      <c r="K40" s="195">
        <f>'PG&amp;E Program Totals'!K40*$C$2</f>
        <v>0.56230579209317377</v>
      </c>
      <c r="L40" s="195">
        <f>'PG&amp;E Program Totals'!L40*$C$2</f>
        <v>0.56230579209317377</v>
      </c>
      <c r="M40" s="195">
        <f>'PG&amp;E Program Totals'!M40*$C$2</f>
        <v>0.56230579209317377</v>
      </c>
      <c r="N40" s="195">
        <f>'PG&amp;E Program Totals'!N40*$C$2</f>
        <v>0</v>
      </c>
      <c r="O40" s="195">
        <f>'PG&amp;E Program Totals'!O40*$C$2</f>
        <v>0</v>
      </c>
      <c r="P40" s="7"/>
      <c r="Q40" s="51"/>
      <c r="R40" s="51"/>
      <c r="S40" s="51"/>
      <c r="T40" s="51"/>
      <c r="U40" s="51"/>
      <c r="V40" s="51"/>
      <c r="W40" s="51"/>
      <c r="X40" s="51"/>
      <c r="Y40" s="51"/>
      <c r="Z40" s="51"/>
      <c r="AA40" s="51"/>
      <c r="AB40" s="51"/>
      <c r="AC40" s="51"/>
      <c r="AD40" s="51"/>
      <c r="AE40" s="51"/>
      <c r="AF40" s="51"/>
      <c r="AG40" s="240"/>
      <c r="AH40" s="240"/>
      <c r="AI40" s="240"/>
      <c r="AJ40" s="240"/>
      <c r="AK40" s="240"/>
      <c r="AL40" s="240"/>
      <c r="AM40" s="240"/>
      <c r="AN40" s="240"/>
      <c r="AO40" s="240"/>
    </row>
    <row r="41" spans="1:41" x14ac:dyDescent="0.25">
      <c r="A41" s="306"/>
      <c r="B41" s="301"/>
      <c r="C41" s="82" t="s">
        <v>32</v>
      </c>
      <c r="D41" s="195">
        <f>'PG&amp;E Program Totals'!D41*$C$2</f>
        <v>0</v>
      </c>
      <c r="E41" s="195">
        <f>'PG&amp;E Program Totals'!E41*$C$2</f>
        <v>0</v>
      </c>
      <c r="F41" s="195">
        <f>'PG&amp;E Program Totals'!F41*$C$2</f>
        <v>0</v>
      </c>
      <c r="G41" s="195">
        <f>'PG&amp;E Program Totals'!G41*$C$2</f>
        <v>0</v>
      </c>
      <c r="H41" s="195">
        <f>'PG&amp;E Program Totals'!H41*$C$2</f>
        <v>0.45743384700213563</v>
      </c>
      <c r="I41" s="195">
        <f>'PG&amp;E Program Totals'!I41*$C$2</f>
        <v>0.45743384700213563</v>
      </c>
      <c r="J41" s="195">
        <f>'PG&amp;E Program Totals'!J41*$C$2</f>
        <v>0.45743384700213563</v>
      </c>
      <c r="K41" s="195">
        <f>'PG&amp;E Program Totals'!K41*$C$2</f>
        <v>0.45743384700213563</v>
      </c>
      <c r="L41" s="195">
        <f>'PG&amp;E Program Totals'!L41*$C$2</f>
        <v>0.45743384700213563</v>
      </c>
      <c r="M41" s="195">
        <f>'PG&amp;E Program Totals'!M41*$C$2</f>
        <v>0.45743384700213563</v>
      </c>
      <c r="N41" s="195">
        <f>'PG&amp;E Program Totals'!N41*$C$2</f>
        <v>0</v>
      </c>
      <c r="O41" s="195">
        <f>'PG&amp;E Program Totals'!O41*$C$2</f>
        <v>0</v>
      </c>
      <c r="P41" s="7"/>
      <c r="Q41" s="51"/>
      <c r="R41" s="51"/>
      <c r="S41" s="51"/>
      <c r="T41" s="51"/>
      <c r="U41" s="51"/>
      <c r="V41" s="51"/>
      <c r="W41" s="51"/>
      <c r="X41" s="51"/>
      <c r="Y41" s="51"/>
      <c r="Z41" s="51"/>
      <c r="AA41" s="51"/>
      <c r="AB41" s="51"/>
      <c r="AC41" s="51"/>
      <c r="AD41" s="51"/>
      <c r="AE41" s="51"/>
      <c r="AF41" s="51"/>
      <c r="AG41" s="51"/>
      <c r="AH41" s="51"/>
      <c r="AI41" s="51"/>
      <c r="AJ41" s="51"/>
      <c r="AK41" s="240"/>
      <c r="AL41" s="240"/>
      <c r="AM41" s="240"/>
      <c r="AN41" s="240"/>
      <c r="AO41" s="240"/>
    </row>
    <row r="42" spans="1:41" x14ac:dyDescent="0.25">
      <c r="A42" s="306"/>
      <c r="B42" s="301"/>
      <c r="C42" s="82" t="s">
        <v>33</v>
      </c>
      <c r="D42" s="195">
        <f>'PG&amp;E Program Totals'!D42*$C$2</f>
        <v>0</v>
      </c>
      <c r="E42" s="195">
        <f>'PG&amp;E Program Totals'!E42*$C$2</f>
        <v>0</v>
      </c>
      <c r="F42" s="195">
        <f>'PG&amp;E Program Totals'!F42*$C$2</f>
        <v>0</v>
      </c>
      <c r="G42" s="195">
        <f>'PG&amp;E Program Totals'!G42*$C$2</f>
        <v>0</v>
      </c>
      <c r="H42" s="195">
        <f>'PG&amp;E Program Totals'!H42*$C$2</f>
        <v>0.97756516742508093</v>
      </c>
      <c r="I42" s="195">
        <f>'PG&amp;E Program Totals'!I42*$C$2</f>
        <v>0.97756516742508093</v>
      </c>
      <c r="J42" s="195">
        <f>'PG&amp;E Program Totals'!J42*$C$2</f>
        <v>0.97756516742508093</v>
      </c>
      <c r="K42" s="195">
        <f>'PG&amp;E Program Totals'!K42*$C$2</f>
        <v>0.97756516742508093</v>
      </c>
      <c r="L42" s="195">
        <f>'PG&amp;E Program Totals'!L42*$C$2</f>
        <v>0.97756516742508093</v>
      </c>
      <c r="M42" s="195">
        <f>'PG&amp;E Program Totals'!M42*$C$2</f>
        <v>0.97756516742508093</v>
      </c>
      <c r="N42" s="195">
        <f>'PG&amp;E Program Totals'!N42*$C$2</f>
        <v>0</v>
      </c>
      <c r="O42" s="195">
        <f>'PG&amp;E Program Totals'!O42*$C$2</f>
        <v>0</v>
      </c>
      <c r="P42" s="7"/>
      <c r="Q42" s="51"/>
      <c r="R42" s="51"/>
      <c r="S42" s="51"/>
      <c r="T42" s="51"/>
      <c r="U42" s="51"/>
      <c r="V42" s="51"/>
      <c r="W42" s="51"/>
      <c r="X42" s="51"/>
      <c r="Y42" s="51"/>
      <c r="Z42" s="51"/>
      <c r="AA42" s="51"/>
      <c r="AB42" s="51"/>
      <c r="AC42" s="51"/>
      <c r="AD42" s="51"/>
      <c r="AE42" s="51"/>
      <c r="AF42" s="51"/>
      <c r="AG42" s="51"/>
      <c r="AH42" s="51"/>
      <c r="AI42" s="51"/>
      <c r="AJ42" s="51"/>
      <c r="AK42" s="240"/>
      <c r="AL42" s="240"/>
      <c r="AM42" s="240"/>
      <c r="AN42" s="240"/>
      <c r="AO42" s="240"/>
    </row>
    <row r="43" spans="1:41" x14ac:dyDescent="0.25">
      <c r="A43" s="306"/>
      <c r="B43" s="301"/>
      <c r="C43" s="83" t="s">
        <v>7</v>
      </c>
      <c r="D43" s="195">
        <f>'PG&amp;E Program Totals'!D43*$C$2</f>
        <v>0</v>
      </c>
      <c r="E43" s="195">
        <f>'PG&amp;E Program Totals'!E43*$C$2</f>
        <v>0</v>
      </c>
      <c r="F43" s="195">
        <f>'PG&amp;E Program Totals'!F43*$C$2</f>
        <v>0</v>
      </c>
      <c r="G43" s="195">
        <f>'PG&amp;E Program Totals'!G43*$C$2</f>
        <v>0</v>
      </c>
      <c r="H43" s="195">
        <f>'PG&amp;E Program Totals'!H43*$C$2</f>
        <v>27.225880738284729</v>
      </c>
      <c r="I43" s="195">
        <f>'PG&amp;E Program Totals'!I43*$C$2</f>
        <v>27.225880738284729</v>
      </c>
      <c r="J43" s="195">
        <f>'PG&amp;E Program Totals'!J43*$C$2</f>
        <v>27.225880738284729</v>
      </c>
      <c r="K43" s="195">
        <f>'PG&amp;E Program Totals'!K43*$C$2</f>
        <v>27.225880738284729</v>
      </c>
      <c r="L43" s="195">
        <f>'PG&amp;E Program Totals'!L43*$C$2</f>
        <v>27.225880738284729</v>
      </c>
      <c r="M43" s="195">
        <f>'PG&amp;E Program Totals'!M43*$C$2</f>
        <v>27.225880738284729</v>
      </c>
      <c r="N43" s="195">
        <f>'PG&amp;E Program Totals'!N43*$C$2</f>
        <v>0</v>
      </c>
      <c r="O43" s="195">
        <f>'PG&amp;E Program Totals'!O43*$C$2</f>
        <v>0</v>
      </c>
      <c r="P43" s="7"/>
      <c r="Q43" s="56"/>
      <c r="R43" s="56"/>
      <c r="S43" s="56"/>
      <c r="T43" s="56"/>
      <c r="U43" s="56"/>
      <c r="V43" s="56"/>
      <c r="W43" s="56"/>
      <c r="X43" s="48"/>
      <c r="Y43" s="48"/>
      <c r="Z43" s="48"/>
      <c r="AA43" s="48"/>
      <c r="AB43" s="48"/>
      <c r="AC43" s="48"/>
      <c r="AD43" s="51"/>
      <c r="AE43" s="51"/>
      <c r="AF43" s="51"/>
      <c r="AG43" s="51"/>
      <c r="AH43" s="51"/>
      <c r="AI43" s="51"/>
      <c r="AJ43" s="51"/>
      <c r="AK43" s="240"/>
      <c r="AL43" s="240"/>
      <c r="AM43" s="240"/>
      <c r="AN43" s="240"/>
      <c r="AO43" s="240"/>
    </row>
    <row r="44" spans="1:41" ht="27" thickBot="1" x14ac:dyDescent="0.3">
      <c r="A44" s="307"/>
      <c r="B44" s="302"/>
      <c r="C44" s="82" t="s">
        <v>8</v>
      </c>
      <c r="D44" s="199">
        <f t="shared" ref="D44:O44" si="2">SUM(D36:D43)</f>
        <v>0</v>
      </c>
      <c r="E44" s="199">
        <f t="shared" si="2"/>
        <v>0</v>
      </c>
      <c r="F44" s="199">
        <f t="shared" si="2"/>
        <v>0</v>
      </c>
      <c r="G44" s="199">
        <f t="shared" si="2"/>
        <v>0</v>
      </c>
      <c r="H44" s="199">
        <f t="shared" si="2"/>
        <v>44.644216976119644</v>
      </c>
      <c r="I44" s="199">
        <f t="shared" si="2"/>
        <v>44.644216976119644</v>
      </c>
      <c r="J44" s="199">
        <f t="shared" si="2"/>
        <v>44.644216976119644</v>
      </c>
      <c r="K44" s="199">
        <f t="shared" si="2"/>
        <v>44.644216976119644</v>
      </c>
      <c r="L44" s="199">
        <f t="shared" si="2"/>
        <v>44.644216976119644</v>
      </c>
      <c r="M44" s="199">
        <f t="shared" si="2"/>
        <v>44.644216976119644</v>
      </c>
      <c r="N44" s="199">
        <f t="shared" si="2"/>
        <v>0</v>
      </c>
      <c r="O44" s="199">
        <f t="shared" si="2"/>
        <v>0</v>
      </c>
      <c r="P44" s="7"/>
      <c r="Q44" s="51"/>
      <c r="R44" s="51"/>
      <c r="S44" s="51"/>
      <c r="T44" s="51"/>
      <c r="U44" s="51"/>
      <c r="V44" s="51"/>
      <c r="W44" s="51"/>
      <c r="X44" s="51"/>
      <c r="Y44" s="51"/>
      <c r="Z44" s="51"/>
      <c r="AA44" s="51"/>
      <c r="AB44" s="51"/>
      <c r="AC44" s="51"/>
      <c r="AD44" s="51"/>
      <c r="AE44" s="51"/>
      <c r="AF44" s="51"/>
      <c r="AG44" s="51"/>
      <c r="AH44" s="51"/>
      <c r="AI44" s="51"/>
      <c r="AJ44" s="51"/>
      <c r="AK44" s="240"/>
      <c r="AL44" s="240"/>
      <c r="AM44" s="240"/>
      <c r="AN44" s="240"/>
      <c r="AO44" s="240"/>
    </row>
    <row r="45" spans="1:41" ht="27" customHeight="1" thickTop="1" x14ac:dyDescent="0.25">
      <c r="A45" s="290" t="s">
        <v>74</v>
      </c>
      <c r="B45" s="290" t="s">
        <v>70</v>
      </c>
      <c r="C45" s="84" t="s">
        <v>27</v>
      </c>
      <c r="D45" s="54">
        <f>'PG&amp;E Program Totals'!D45*$C$2</f>
        <v>0</v>
      </c>
      <c r="E45" s="54">
        <f>'PG&amp;E Program Totals'!E45*$C$2</f>
        <v>0</v>
      </c>
      <c r="F45" s="54">
        <f>'PG&amp;E Program Totals'!F45*$C$2</f>
        <v>0</v>
      </c>
      <c r="G45" s="54">
        <f>'PG&amp;E Program Totals'!G45*$C$2</f>
        <v>0</v>
      </c>
      <c r="H45" s="54">
        <f>'PG&amp;E Program Totals'!H45*$C$2</f>
        <v>19.672376673084479</v>
      </c>
      <c r="I45" s="54">
        <f>'PG&amp;E Program Totals'!I45*$C$2</f>
        <v>19.672376673084479</v>
      </c>
      <c r="J45" s="54">
        <f>'PG&amp;E Program Totals'!J45*$C$2</f>
        <v>19.672376673084479</v>
      </c>
      <c r="K45" s="54">
        <f>'PG&amp;E Program Totals'!K45*$C$2</f>
        <v>19.672376673084479</v>
      </c>
      <c r="L45" s="54">
        <f>'PG&amp;E Program Totals'!L45*$C$2</f>
        <v>19.672376673084479</v>
      </c>
      <c r="M45" s="54">
        <f>'PG&amp;E Program Totals'!M45*$C$2</f>
        <v>19.672376673084479</v>
      </c>
      <c r="N45" s="54">
        <f>'PG&amp;E Program Totals'!N45*$C$2</f>
        <v>0</v>
      </c>
      <c r="O45" s="54">
        <f>'PG&amp;E Program Totals'!O45*$C$2</f>
        <v>0</v>
      </c>
      <c r="P45" s="7"/>
      <c r="Q45" s="51"/>
      <c r="R45" s="51"/>
      <c r="S45" s="51"/>
      <c r="T45" s="51"/>
      <c r="U45" s="51"/>
      <c r="V45" s="51"/>
      <c r="W45" s="51"/>
      <c r="X45" s="51"/>
      <c r="Y45" s="51"/>
      <c r="Z45" s="51"/>
      <c r="AA45" s="51"/>
      <c r="AB45" s="51"/>
      <c r="AC45" s="51"/>
      <c r="AD45" s="51"/>
      <c r="AE45" s="51"/>
      <c r="AF45" s="51"/>
      <c r="AG45" s="51"/>
      <c r="AH45" s="51"/>
      <c r="AI45" s="51"/>
      <c r="AJ45" s="51"/>
      <c r="AK45" s="240"/>
      <c r="AL45" s="240"/>
      <c r="AM45" s="240"/>
      <c r="AN45" s="240"/>
      <c r="AO45" s="240"/>
    </row>
    <row r="46" spans="1:41" ht="26.25" x14ac:dyDescent="0.25">
      <c r="A46" s="291"/>
      <c r="B46" s="293"/>
      <c r="C46" s="84" t="s">
        <v>28</v>
      </c>
      <c r="D46" s="54">
        <f>'PG&amp;E Program Totals'!D46*$C$2</f>
        <v>0</v>
      </c>
      <c r="E46" s="54">
        <f>'PG&amp;E Program Totals'!E46*$C$2</f>
        <v>0</v>
      </c>
      <c r="F46" s="54">
        <f>'PG&amp;E Program Totals'!F46*$C$2</f>
        <v>0</v>
      </c>
      <c r="G46" s="54">
        <f>'PG&amp;E Program Totals'!G46*$C$2</f>
        <v>0</v>
      </c>
      <c r="H46" s="54">
        <f>'PG&amp;E Program Totals'!H46*$C$2</f>
        <v>41.830023912952591</v>
      </c>
      <c r="I46" s="54">
        <f>'PG&amp;E Program Totals'!I46*$C$2</f>
        <v>41.830023912952591</v>
      </c>
      <c r="J46" s="54">
        <f>'PG&amp;E Program Totals'!J46*$C$2</f>
        <v>41.830023912952591</v>
      </c>
      <c r="K46" s="54">
        <f>'PG&amp;E Program Totals'!K46*$C$2</f>
        <v>41.830023912952591</v>
      </c>
      <c r="L46" s="54">
        <f>'PG&amp;E Program Totals'!L46*$C$2</f>
        <v>41.830023912952591</v>
      </c>
      <c r="M46" s="54">
        <f>'PG&amp;E Program Totals'!M46*$C$2</f>
        <v>41.830023912952591</v>
      </c>
      <c r="N46" s="54">
        <f>'PG&amp;E Program Totals'!N46*$C$2</f>
        <v>0</v>
      </c>
      <c r="O46" s="54">
        <f>'PG&amp;E Program Totals'!O46*$C$2</f>
        <v>0</v>
      </c>
      <c r="P46" s="7"/>
      <c r="Q46" s="51"/>
      <c r="R46" s="51"/>
      <c r="S46" s="51"/>
      <c r="T46" s="51"/>
      <c r="U46" s="51"/>
      <c r="V46" s="51"/>
      <c r="W46" s="51"/>
      <c r="X46" s="51"/>
      <c r="Y46" s="51"/>
      <c r="Z46" s="51"/>
      <c r="AA46" s="51"/>
      <c r="AB46" s="51"/>
      <c r="AC46" s="51"/>
      <c r="AD46" s="51"/>
      <c r="AE46" s="51"/>
      <c r="AF46" s="51"/>
      <c r="AG46" s="51"/>
      <c r="AH46" s="51"/>
      <c r="AI46" s="51"/>
      <c r="AJ46" s="51"/>
      <c r="AK46" s="240"/>
      <c r="AL46" s="240"/>
      <c r="AM46" s="240"/>
      <c r="AN46" s="240"/>
      <c r="AO46" s="240"/>
    </row>
    <row r="47" spans="1:41" x14ac:dyDescent="0.25">
      <c r="A47" s="291"/>
      <c r="B47" s="293"/>
      <c r="C47" s="84" t="s">
        <v>29</v>
      </c>
      <c r="D47" s="54">
        <f>'PG&amp;E Program Totals'!D47*$C$2</f>
        <v>0</v>
      </c>
      <c r="E47" s="54">
        <f>'PG&amp;E Program Totals'!E47*$C$2</f>
        <v>0</v>
      </c>
      <c r="F47" s="54">
        <f>'PG&amp;E Program Totals'!F47*$C$2</f>
        <v>0</v>
      </c>
      <c r="G47" s="54">
        <f>'PG&amp;E Program Totals'!G47*$C$2</f>
        <v>0</v>
      </c>
      <c r="H47" s="54">
        <f>'PG&amp;E Program Totals'!H47*$C$2</f>
        <v>1.8777249807868741</v>
      </c>
      <c r="I47" s="54">
        <f>'PG&amp;E Program Totals'!I47*$C$2</f>
        <v>1.8777249807868741</v>
      </c>
      <c r="J47" s="54">
        <f>'PG&amp;E Program Totals'!J47*$C$2</f>
        <v>1.8777249807868741</v>
      </c>
      <c r="K47" s="54">
        <f>'PG&amp;E Program Totals'!K47*$C$2</f>
        <v>1.8777249807868741</v>
      </c>
      <c r="L47" s="54">
        <f>'PG&amp;E Program Totals'!L47*$C$2</f>
        <v>1.8777249807868741</v>
      </c>
      <c r="M47" s="54">
        <f>'PG&amp;E Program Totals'!M47*$C$2</f>
        <v>1.8777249807868741</v>
      </c>
      <c r="N47" s="54">
        <f>'PG&amp;E Program Totals'!N47*$C$2</f>
        <v>0</v>
      </c>
      <c r="O47" s="54">
        <f>'PG&amp;E Program Totals'!O47*$C$2</f>
        <v>0</v>
      </c>
      <c r="P47" s="7"/>
      <c r="Q47" s="48"/>
      <c r="R47" s="48"/>
      <c r="S47" s="48"/>
      <c r="T47" s="48"/>
      <c r="U47" s="48"/>
      <c r="V47" s="48"/>
      <c r="W47" s="48"/>
      <c r="X47" s="51"/>
      <c r="Y47" s="51"/>
      <c r="Z47" s="51"/>
      <c r="AA47" s="51"/>
      <c r="AB47" s="51"/>
      <c r="AC47" s="51"/>
      <c r="AD47" s="51"/>
      <c r="AE47" s="51"/>
      <c r="AF47" s="51"/>
      <c r="AG47" s="51"/>
      <c r="AH47" s="51"/>
      <c r="AI47" s="51"/>
      <c r="AJ47" s="51"/>
      <c r="AK47" s="240"/>
      <c r="AL47" s="240"/>
      <c r="AM47" s="240"/>
      <c r="AN47" s="240"/>
      <c r="AO47" s="240"/>
    </row>
    <row r="48" spans="1:41" x14ac:dyDescent="0.25">
      <c r="A48" s="291"/>
      <c r="B48" s="293"/>
      <c r="C48" s="84" t="s">
        <v>30</v>
      </c>
      <c r="D48" s="54">
        <f>'PG&amp;E Program Totals'!D48*$C$2</f>
        <v>0</v>
      </c>
      <c r="E48" s="54">
        <f>'PG&amp;E Program Totals'!E48*$C$2</f>
        <v>0</v>
      </c>
      <c r="F48" s="54">
        <f>'PG&amp;E Program Totals'!F48*$C$2</f>
        <v>0</v>
      </c>
      <c r="G48" s="54">
        <f>'PG&amp;E Program Totals'!G48*$C$2</f>
        <v>0</v>
      </c>
      <c r="H48" s="54">
        <f>'PG&amp;E Program Totals'!H48*$C$2</f>
        <v>22.575380410172738</v>
      </c>
      <c r="I48" s="54">
        <f>'PG&amp;E Program Totals'!I48*$C$2</f>
        <v>22.575380410172738</v>
      </c>
      <c r="J48" s="54">
        <f>'PG&amp;E Program Totals'!J48*$C$2</f>
        <v>22.575380410172738</v>
      </c>
      <c r="K48" s="54">
        <f>'PG&amp;E Program Totals'!K48*$C$2</f>
        <v>22.575380410172738</v>
      </c>
      <c r="L48" s="54">
        <f>'PG&amp;E Program Totals'!L48*$C$2</f>
        <v>22.575380410172738</v>
      </c>
      <c r="M48" s="54">
        <f>'PG&amp;E Program Totals'!M48*$C$2</f>
        <v>22.575380410172738</v>
      </c>
      <c r="N48" s="54">
        <f>'PG&amp;E Program Totals'!N48*$C$2</f>
        <v>0</v>
      </c>
      <c r="O48" s="54">
        <f>'PG&amp;E Program Totals'!O48*$C$2</f>
        <v>0</v>
      </c>
      <c r="P48" s="7"/>
      <c r="Q48" s="48"/>
      <c r="R48" s="48"/>
      <c r="S48" s="48"/>
      <c r="T48" s="48"/>
      <c r="U48" s="48"/>
      <c r="V48" s="48"/>
      <c r="W48" s="48"/>
      <c r="X48" s="51"/>
      <c r="Y48" s="51"/>
      <c r="Z48" s="51"/>
      <c r="AA48" s="51"/>
      <c r="AB48" s="51"/>
      <c r="AC48" s="51"/>
      <c r="AD48" s="51"/>
      <c r="AE48" s="51"/>
      <c r="AF48" s="51"/>
      <c r="AG48" s="51"/>
      <c r="AH48" s="51"/>
      <c r="AI48" s="51"/>
      <c r="AJ48" s="51"/>
      <c r="AK48" s="240"/>
      <c r="AL48" s="240"/>
      <c r="AM48" s="240"/>
      <c r="AN48" s="240"/>
      <c r="AO48" s="240"/>
    </row>
    <row r="49" spans="1:41" x14ac:dyDescent="0.25">
      <c r="A49" s="291"/>
      <c r="B49" s="293"/>
      <c r="C49" s="84" t="s">
        <v>31</v>
      </c>
      <c r="D49" s="54">
        <f>'PG&amp;E Program Totals'!D49*$C$2</f>
        <v>0</v>
      </c>
      <c r="E49" s="54">
        <f>'PG&amp;E Program Totals'!E49*$C$2</f>
        <v>0</v>
      </c>
      <c r="F49" s="54">
        <f>'PG&amp;E Program Totals'!F49*$C$2</f>
        <v>0</v>
      </c>
      <c r="G49" s="54">
        <f>'PG&amp;E Program Totals'!G49*$C$2</f>
        <v>0</v>
      </c>
      <c r="H49" s="54">
        <f>'PG&amp;E Program Totals'!H49*$C$2</f>
        <v>6.0340046409176251</v>
      </c>
      <c r="I49" s="54">
        <f>'PG&amp;E Program Totals'!I49*$C$2</f>
        <v>6.0340046409176251</v>
      </c>
      <c r="J49" s="54">
        <f>'PG&amp;E Program Totals'!J49*$C$2</f>
        <v>6.0340046409176251</v>
      </c>
      <c r="K49" s="54">
        <f>'PG&amp;E Program Totals'!K49*$C$2</f>
        <v>6.0340046409176251</v>
      </c>
      <c r="L49" s="54">
        <f>'PG&amp;E Program Totals'!L49*$C$2</f>
        <v>6.0340046409176251</v>
      </c>
      <c r="M49" s="54">
        <f>'PG&amp;E Program Totals'!M49*$C$2</f>
        <v>6.0340046409176251</v>
      </c>
      <c r="N49" s="54">
        <f>'PG&amp;E Program Totals'!N49*$C$2</f>
        <v>0</v>
      </c>
      <c r="O49" s="54">
        <f>'PG&amp;E Program Totals'!O49*$C$2</f>
        <v>0</v>
      </c>
      <c r="P49" s="7"/>
      <c r="Q49" s="51"/>
      <c r="R49" s="51"/>
      <c r="S49" s="51"/>
      <c r="T49" s="51"/>
      <c r="U49" s="51"/>
      <c r="V49" s="51"/>
      <c r="W49" s="51"/>
      <c r="X49" s="51"/>
      <c r="Y49" s="51"/>
      <c r="Z49" s="51"/>
      <c r="AA49" s="51"/>
      <c r="AB49" s="51"/>
      <c r="AC49" s="51"/>
      <c r="AD49" s="51"/>
      <c r="AE49" s="51"/>
      <c r="AF49" s="51"/>
      <c r="AG49" s="51"/>
      <c r="AH49" s="51"/>
      <c r="AI49" s="51"/>
      <c r="AJ49" s="51"/>
      <c r="AK49" s="240"/>
      <c r="AL49" s="240"/>
      <c r="AM49" s="240"/>
      <c r="AN49" s="240"/>
      <c r="AO49" s="240"/>
    </row>
    <row r="50" spans="1:41" x14ac:dyDescent="0.25">
      <c r="A50" s="291"/>
      <c r="B50" s="293"/>
      <c r="C50" s="84" t="s">
        <v>32</v>
      </c>
      <c r="D50" s="54">
        <f>'PG&amp;E Program Totals'!D50*$C$2</f>
        <v>0</v>
      </c>
      <c r="E50" s="54">
        <f>'PG&amp;E Program Totals'!E50*$C$2</f>
        <v>0</v>
      </c>
      <c r="F50" s="54">
        <f>'PG&amp;E Program Totals'!F50*$C$2</f>
        <v>0</v>
      </c>
      <c r="G50" s="54">
        <f>'PG&amp;E Program Totals'!G50*$C$2</f>
        <v>0</v>
      </c>
      <c r="H50" s="54">
        <f>'PG&amp;E Program Totals'!H50*$C$2</f>
        <v>5.0132912100569609</v>
      </c>
      <c r="I50" s="54">
        <f>'PG&amp;E Program Totals'!I50*$C$2</f>
        <v>5.0132912100569609</v>
      </c>
      <c r="J50" s="54">
        <f>'PG&amp;E Program Totals'!J50*$C$2</f>
        <v>5.0132912100569609</v>
      </c>
      <c r="K50" s="54">
        <f>'PG&amp;E Program Totals'!K50*$C$2</f>
        <v>5.0132912100569609</v>
      </c>
      <c r="L50" s="54">
        <f>'PG&amp;E Program Totals'!L50*$C$2</f>
        <v>5.0132912100569609</v>
      </c>
      <c r="M50" s="54">
        <f>'PG&amp;E Program Totals'!M50*$C$2</f>
        <v>5.0132912100569609</v>
      </c>
      <c r="N50" s="54">
        <f>'PG&amp;E Program Totals'!N50*$C$2</f>
        <v>0</v>
      </c>
      <c r="O50" s="54">
        <f>'PG&amp;E Program Totals'!O50*$C$2</f>
        <v>0</v>
      </c>
      <c r="P50" s="7"/>
      <c r="Q50" s="51"/>
      <c r="R50" s="51"/>
      <c r="S50" s="51"/>
      <c r="T50" s="51"/>
      <c r="U50" s="51"/>
      <c r="V50" s="51"/>
      <c r="W50" s="51"/>
      <c r="X50" s="51"/>
      <c r="Y50" s="51"/>
      <c r="Z50" s="51"/>
      <c r="AA50" s="51"/>
      <c r="AB50" s="51"/>
      <c r="AC50" s="51"/>
      <c r="AD50" s="51"/>
      <c r="AE50" s="51"/>
      <c r="AF50" s="51"/>
      <c r="AG50" s="51"/>
      <c r="AH50" s="51"/>
      <c r="AI50" s="51"/>
      <c r="AJ50" s="51"/>
      <c r="AK50" s="240"/>
      <c r="AL50" s="240"/>
      <c r="AM50" s="240"/>
      <c r="AN50" s="240"/>
      <c r="AO50" s="240"/>
    </row>
    <row r="51" spans="1:41" x14ac:dyDescent="0.25">
      <c r="A51" s="291"/>
      <c r="B51" s="293"/>
      <c r="C51" s="84" t="s">
        <v>33</v>
      </c>
      <c r="D51" s="54">
        <f>'PG&amp;E Program Totals'!D51*$C$2</f>
        <v>0</v>
      </c>
      <c r="E51" s="54">
        <f>'PG&amp;E Program Totals'!E51*$C$2</f>
        <v>0</v>
      </c>
      <c r="F51" s="54">
        <f>'PG&amp;E Program Totals'!F51*$C$2</f>
        <v>0</v>
      </c>
      <c r="G51" s="54">
        <f>'PG&amp;E Program Totals'!G51*$C$2</f>
        <v>0</v>
      </c>
      <c r="H51" s="54">
        <f>'PG&amp;E Program Totals'!H51*$C$2</f>
        <v>6.1853634929897989</v>
      </c>
      <c r="I51" s="54">
        <f>'PG&amp;E Program Totals'!I51*$C$2</f>
        <v>6.1853634929897989</v>
      </c>
      <c r="J51" s="54">
        <f>'PG&amp;E Program Totals'!J51*$C$2</f>
        <v>6.1853634929897989</v>
      </c>
      <c r="K51" s="54">
        <f>'PG&amp;E Program Totals'!K51*$C$2</f>
        <v>6.1853634929897989</v>
      </c>
      <c r="L51" s="54">
        <f>'PG&amp;E Program Totals'!L51*$C$2</f>
        <v>6.1853634929897989</v>
      </c>
      <c r="M51" s="54">
        <f>'PG&amp;E Program Totals'!M51*$C$2</f>
        <v>6.1853634929897989</v>
      </c>
      <c r="N51" s="54">
        <f>'PG&amp;E Program Totals'!N51*$C$2</f>
        <v>0</v>
      </c>
      <c r="O51" s="54">
        <f>'PG&amp;E Program Totals'!O51*$C$2</f>
        <v>0</v>
      </c>
      <c r="P51" s="7"/>
      <c r="Q51" s="51"/>
      <c r="R51" s="51"/>
      <c r="S51" s="51"/>
      <c r="T51" s="51"/>
      <c r="U51" s="51"/>
      <c r="V51" s="51"/>
      <c r="W51" s="51"/>
      <c r="X51" s="51"/>
      <c r="Y51" s="51"/>
      <c r="Z51" s="51"/>
      <c r="AA51" s="51"/>
      <c r="AB51" s="51"/>
      <c r="AC51" s="51"/>
      <c r="AD51" s="51"/>
      <c r="AE51" s="51"/>
      <c r="AF51" s="51"/>
      <c r="AG51" s="51"/>
      <c r="AH51" s="51"/>
      <c r="AI51" s="51"/>
      <c r="AJ51" s="51"/>
      <c r="AK51" s="240"/>
      <c r="AL51" s="240"/>
      <c r="AM51" s="240"/>
      <c r="AN51" s="240"/>
      <c r="AO51" s="240"/>
    </row>
    <row r="52" spans="1:41" x14ac:dyDescent="0.25">
      <c r="A52" s="291"/>
      <c r="B52" s="293"/>
      <c r="C52" s="85" t="s">
        <v>7</v>
      </c>
      <c r="D52" s="54">
        <f>'PG&amp;E Program Totals'!D52*$C$2</f>
        <v>0</v>
      </c>
      <c r="E52" s="54">
        <f>'PG&amp;E Program Totals'!E52*$C$2</f>
        <v>0</v>
      </c>
      <c r="F52" s="54">
        <f>'PG&amp;E Program Totals'!F52*$C$2</f>
        <v>0</v>
      </c>
      <c r="G52" s="54">
        <f>'PG&amp;E Program Totals'!G52*$C$2</f>
        <v>0</v>
      </c>
      <c r="H52" s="54">
        <f>'PG&amp;E Program Totals'!H52*$C$2</f>
        <v>53.573914744026297</v>
      </c>
      <c r="I52" s="54">
        <f>'PG&amp;E Program Totals'!I52*$C$2</f>
        <v>53.573914744026297</v>
      </c>
      <c r="J52" s="54">
        <f>'PG&amp;E Program Totals'!J52*$C$2</f>
        <v>53.573914744026297</v>
      </c>
      <c r="K52" s="54">
        <f>'PG&amp;E Program Totals'!K52*$C$2</f>
        <v>53.573914744026297</v>
      </c>
      <c r="L52" s="54">
        <f>'PG&amp;E Program Totals'!L52*$C$2</f>
        <v>53.573914744026297</v>
      </c>
      <c r="M52" s="54">
        <f>'PG&amp;E Program Totals'!M52*$C$2</f>
        <v>53.573914744026297</v>
      </c>
      <c r="N52" s="54">
        <f>'PG&amp;E Program Totals'!N52*$C$2</f>
        <v>0</v>
      </c>
      <c r="O52" s="54">
        <f>'PG&amp;E Program Totals'!O52*$C$2</f>
        <v>0</v>
      </c>
      <c r="P52" s="7"/>
      <c r="Q52" s="56"/>
      <c r="R52" s="56"/>
      <c r="S52" s="56"/>
      <c r="T52" s="56"/>
      <c r="U52" s="56"/>
      <c r="V52" s="56"/>
      <c r="W52" s="56"/>
      <c r="X52" s="51"/>
      <c r="Y52" s="48"/>
      <c r="Z52" s="48"/>
      <c r="AA52" s="48"/>
      <c r="AB52" s="48"/>
      <c r="AC52" s="48"/>
      <c r="AD52" s="48"/>
      <c r="AE52" s="51"/>
      <c r="AF52" s="51"/>
      <c r="AG52" s="51"/>
      <c r="AH52" s="51"/>
      <c r="AI52" s="51"/>
      <c r="AJ52" s="51"/>
      <c r="AK52" s="240"/>
      <c r="AL52" s="240"/>
      <c r="AM52" s="240"/>
      <c r="AN52" s="240"/>
      <c r="AO52" s="240"/>
    </row>
    <row r="53" spans="1:41" ht="27" thickBot="1" x14ac:dyDescent="0.3">
      <c r="A53" s="292"/>
      <c r="B53" s="294"/>
      <c r="C53" s="84" t="s">
        <v>8</v>
      </c>
      <c r="D53" s="200">
        <f t="shared" ref="D53:O53" si="3">SUM(D45:D52)</f>
        <v>0</v>
      </c>
      <c r="E53" s="200">
        <f t="shared" si="3"/>
        <v>0</v>
      </c>
      <c r="F53" s="200">
        <f t="shared" si="3"/>
        <v>0</v>
      </c>
      <c r="G53" s="200">
        <f t="shared" si="3"/>
        <v>0</v>
      </c>
      <c r="H53" s="200">
        <f t="shared" si="3"/>
        <v>156.76208006498734</v>
      </c>
      <c r="I53" s="200">
        <f t="shared" si="3"/>
        <v>156.76208006498734</v>
      </c>
      <c r="J53" s="200">
        <f t="shared" si="3"/>
        <v>156.76208006498734</v>
      </c>
      <c r="K53" s="200">
        <f t="shared" si="3"/>
        <v>156.76208006498734</v>
      </c>
      <c r="L53" s="200">
        <f t="shared" si="3"/>
        <v>156.76208006498734</v>
      </c>
      <c r="M53" s="200">
        <f t="shared" si="3"/>
        <v>156.76208006498734</v>
      </c>
      <c r="N53" s="200">
        <f t="shared" si="3"/>
        <v>0</v>
      </c>
      <c r="O53" s="200">
        <f t="shared" si="3"/>
        <v>0</v>
      </c>
      <c r="P53" s="7"/>
      <c r="Q53" s="51"/>
      <c r="R53" s="51"/>
      <c r="S53" s="51"/>
      <c r="T53" s="51"/>
      <c r="U53" s="51"/>
      <c r="V53" s="51"/>
      <c r="W53" s="51"/>
      <c r="X53" s="51"/>
      <c r="Y53" s="57"/>
      <c r="Z53" s="57"/>
      <c r="AA53" s="57"/>
      <c r="AB53" s="57"/>
      <c r="AC53" s="57"/>
      <c r="AD53" s="57"/>
      <c r="AE53" s="51"/>
      <c r="AF53" s="51"/>
      <c r="AG53" s="51"/>
      <c r="AH53" s="51"/>
      <c r="AI53" s="51"/>
      <c r="AJ53" s="51"/>
      <c r="AK53" s="240"/>
      <c r="AL53" s="240"/>
      <c r="AM53" s="240"/>
      <c r="AN53" s="240"/>
      <c r="AO53" s="240"/>
    </row>
    <row r="54" spans="1:41" ht="27" customHeight="1" thickTop="1" x14ac:dyDescent="0.25">
      <c r="A54" s="295" t="s">
        <v>75</v>
      </c>
      <c r="B54" s="300" t="s">
        <v>70</v>
      </c>
      <c r="C54" s="82" t="s">
        <v>27</v>
      </c>
      <c r="D54" s="195">
        <f>'PG&amp;E Program Totals'!D54*$C$2</f>
        <v>5.2558452925696066</v>
      </c>
      <c r="E54" s="195">
        <f>'PG&amp;E Program Totals'!E54*$C$2</f>
        <v>5.2871176880328434</v>
      </c>
      <c r="F54" s="195">
        <f>'PG&amp;E Program Totals'!F54*$C$2</f>
        <v>5.3332375077603587</v>
      </c>
      <c r="G54" s="195">
        <f>'PG&amp;E Program Totals'!G54*$C$2</f>
        <v>3.5066374261024307</v>
      </c>
      <c r="H54" s="195">
        <f>'PG&amp;E Program Totals'!H54*$C$2</f>
        <v>5.5161164512845762</v>
      </c>
      <c r="I54" s="195">
        <f>'PG&amp;E Program Totals'!I54*$C$2</f>
        <v>6.2675551320810667</v>
      </c>
      <c r="J54" s="195">
        <f>'PG&amp;E Program Totals'!J54*$C$2</f>
        <v>6.2697014628186443</v>
      </c>
      <c r="K54" s="195">
        <f>'PG&amp;E Program Totals'!K54*$C$2</f>
        <v>6.378854826805016</v>
      </c>
      <c r="L54" s="195">
        <f>'PG&amp;E Program Totals'!L54*$C$2</f>
        <v>6.1777506429027742</v>
      </c>
      <c r="M54" s="195">
        <f>'PG&amp;E Program Totals'!M54*$C$2</f>
        <v>6.1696517945963718</v>
      </c>
      <c r="N54" s="195">
        <f>'PG&amp;E Program Totals'!N54*$C$2</f>
        <v>5.6114773562954277</v>
      </c>
      <c r="O54" s="195">
        <f>'PG&amp;E Program Totals'!O54*$C$2</f>
        <v>5.5192392400314656</v>
      </c>
      <c r="P54" s="7"/>
      <c r="Q54" s="51"/>
      <c r="R54" s="51"/>
      <c r="S54" s="51"/>
      <c r="T54" s="51"/>
      <c r="U54" s="51"/>
      <c r="V54" s="51"/>
      <c r="W54" s="51"/>
      <c r="X54" s="51"/>
      <c r="Y54" s="59"/>
      <c r="Z54" s="59"/>
      <c r="AA54" s="59"/>
      <c r="AB54" s="59"/>
      <c r="AC54" s="59"/>
      <c r="AD54" s="59"/>
      <c r="AE54" s="60"/>
      <c r="AF54" s="60"/>
      <c r="AG54" s="60"/>
      <c r="AH54" s="60"/>
      <c r="AI54" s="60"/>
      <c r="AJ54" s="60"/>
      <c r="AK54" s="240"/>
      <c r="AL54" s="240"/>
      <c r="AM54" s="240"/>
      <c r="AN54" s="240"/>
      <c r="AO54" s="240"/>
    </row>
    <row r="55" spans="1:41" ht="26.25" x14ac:dyDescent="0.25">
      <c r="A55" s="296"/>
      <c r="B55" s="301"/>
      <c r="C55" s="82" t="s">
        <v>28</v>
      </c>
      <c r="D55" s="195">
        <f>'PG&amp;E Program Totals'!D55*$C$2</f>
        <v>1.8461350585698886</v>
      </c>
      <c r="E55" s="195">
        <f>'PG&amp;E Program Totals'!E55*$C$2</f>
        <v>1.8226953976365776</v>
      </c>
      <c r="F55" s="195">
        <f>'PG&amp;E Program Totals'!F55*$C$2</f>
        <v>1.8581030803939471</v>
      </c>
      <c r="G55" s="195">
        <f>'PG&amp;E Program Totals'!G55*$C$2</f>
        <v>0.85370967024686939</v>
      </c>
      <c r="H55" s="195">
        <f>'PG&amp;E Program Totals'!H55*$C$2</f>
        <v>1.9786138283826762</v>
      </c>
      <c r="I55" s="195">
        <f>'PG&amp;E Program Totals'!I55*$C$2</f>
        <v>2.1450286556038272</v>
      </c>
      <c r="J55" s="195">
        <f>'PG&amp;E Program Totals'!J55*$C$2</f>
        <v>2.2954760820046753</v>
      </c>
      <c r="K55" s="195">
        <f>'PG&amp;E Program Totals'!K55*$C$2</f>
        <v>2.2814076453792822</v>
      </c>
      <c r="L55" s="195">
        <f>'PG&amp;E Program Totals'!L55*$C$2</f>
        <v>2.3437710450951621</v>
      </c>
      <c r="M55" s="195">
        <f>'PG&amp;E Program Totals'!M55*$C$2</f>
        <v>2.3437798904121587</v>
      </c>
      <c r="N55" s="195">
        <f>'PG&amp;E Program Totals'!N55*$C$2</f>
        <v>2.5499127946832605</v>
      </c>
      <c r="O55" s="195">
        <f>'PG&amp;E Program Totals'!O55*$C$2</f>
        <v>2.337594966424732</v>
      </c>
      <c r="P55" s="7"/>
      <c r="Q55" s="51"/>
      <c r="R55" s="51"/>
      <c r="S55" s="51"/>
      <c r="T55" s="51"/>
      <c r="U55" s="51"/>
      <c r="V55" s="51"/>
      <c r="W55" s="51"/>
      <c r="X55" s="51"/>
      <c r="Y55" s="59"/>
      <c r="Z55" s="59"/>
      <c r="AA55" s="59"/>
      <c r="AB55" s="59"/>
      <c r="AC55" s="59"/>
      <c r="AD55" s="59"/>
      <c r="AE55" s="60"/>
      <c r="AF55" s="60"/>
      <c r="AG55" s="60"/>
      <c r="AH55" s="60"/>
      <c r="AI55" s="60"/>
      <c r="AJ55" s="60"/>
      <c r="AK55" s="240"/>
      <c r="AL55" s="240"/>
      <c r="AM55" s="240"/>
      <c r="AN55" s="240"/>
      <c r="AO55" s="240"/>
    </row>
    <row r="56" spans="1:41" x14ac:dyDescent="0.25">
      <c r="A56" s="296"/>
      <c r="B56" s="301"/>
      <c r="C56" s="82" t="s">
        <v>29</v>
      </c>
      <c r="D56" s="195">
        <f>'PG&amp;E Program Totals'!D56*$C$2</f>
        <v>3.5218718676719434E-2</v>
      </c>
      <c r="E56" s="195">
        <f>'PG&amp;E Program Totals'!E56*$C$2</f>
        <v>3.3551798270613935E-2</v>
      </c>
      <c r="F56" s="195">
        <f>'PG&amp;E Program Totals'!F56*$C$2</f>
        <v>3.5614923649374713E-2</v>
      </c>
      <c r="G56" s="195">
        <f>'PG&amp;E Program Totals'!G56*$C$2</f>
        <v>2.1849521772589666E-2</v>
      </c>
      <c r="H56" s="195">
        <f>'PG&amp;E Program Totals'!H56*$C$2</f>
        <v>3.2836679629897107E-2</v>
      </c>
      <c r="I56" s="195">
        <f>'PG&amp;E Program Totals'!I56*$C$2</f>
        <v>3.5628397154400915E-2</v>
      </c>
      <c r="J56" s="195">
        <f>'PG&amp;E Program Totals'!J56*$C$2</f>
        <v>3.5859411987524903E-2</v>
      </c>
      <c r="K56" s="195">
        <f>'PG&amp;E Program Totals'!K56*$C$2</f>
        <v>3.5800036570845614E-2</v>
      </c>
      <c r="L56" s="195">
        <f>'PG&amp;E Program Totals'!L56*$C$2</f>
        <v>3.69828368409022E-2</v>
      </c>
      <c r="M56" s="195">
        <f>'PG&amp;E Program Totals'!M56*$C$2</f>
        <v>4.0494639789467768E-2</v>
      </c>
      <c r="N56" s="195">
        <f>'PG&amp;E Program Totals'!N56*$C$2</f>
        <v>3.9535749165804511E-2</v>
      </c>
      <c r="O56" s="195">
        <f>'PG&amp;E Program Totals'!O56*$C$2</f>
        <v>3.7484782002652491E-2</v>
      </c>
      <c r="P56" s="7"/>
      <c r="Q56" s="51"/>
      <c r="R56" s="51"/>
      <c r="S56" s="51"/>
      <c r="T56" s="51"/>
      <c r="U56" s="51"/>
      <c r="V56" s="51"/>
      <c r="W56" s="51"/>
      <c r="X56" s="51"/>
      <c r="Y56" s="51"/>
      <c r="Z56" s="51"/>
      <c r="AA56" s="51"/>
      <c r="AB56" s="51"/>
      <c r="AC56" s="51"/>
      <c r="AD56" s="51"/>
      <c r="AE56" s="51"/>
      <c r="AF56" s="51"/>
      <c r="AG56" s="51"/>
      <c r="AH56" s="51"/>
      <c r="AI56" s="51"/>
      <c r="AJ56" s="51"/>
      <c r="AK56" s="240"/>
      <c r="AL56" s="240"/>
      <c r="AM56" s="240"/>
      <c r="AN56" s="240"/>
      <c r="AO56" s="240"/>
    </row>
    <row r="57" spans="1:41" x14ac:dyDescent="0.25">
      <c r="A57" s="296"/>
      <c r="B57" s="301"/>
      <c r="C57" s="82" t="s">
        <v>30</v>
      </c>
      <c r="D57" s="195">
        <f>'PG&amp;E Program Totals'!D57*$C$2</f>
        <v>1.0657681438347364</v>
      </c>
      <c r="E57" s="195">
        <f>'PG&amp;E Program Totals'!E57*$C$2</f>
        <v>1.1597441538482702</v>
      </c>
      <c r="F57" s="195">
        <f>'PG&amp;E Program Totals'!F57*$C$2</f>
        <v>1.1739882431712858</v>
      </c>
      <c r="G57" s="195">
        <f>'PG&amp;E Program Totals'!G57*$C$2</f>
        <v>0.62261383582925289</v>
      </c>
      <c r="H57" s="195">
        <f>'PG&amp;E Program Totals'!H57*$C$2</f>
        <v>1.4136256131989937</v>
      </c>
      <c r="I57" s="195">
        <f>'PG&amp;E Program Totals'!I57*$C$2</f>
        <v>1.510995041388155</v>
      </c>
      <c r="J57" s="195">
        <f>'PG&amp;E Program Totals'!J57*$C$2</f>
        <v>1.6107023772013938</v>
      </c>
      <c r="K57" s="195">
        <f>'PG&amp;E Program Totals'!K57*$C$2</f>
        <v>1.5165812454358316</v>
      </c>
      <c r="L57" s="195">
        <f>'PG&amp;E Program Totals'!L57*$C$2</f>
        <v>1.4271083839218872</v>
      </c>
      <c r="M57" s="195">
        <f>'PG&amp;E Program Totals'!M57*$C$2</f>
        <v>1.3965038260043865</v>
      </c>
      <c r="N57" s="195">
        <f>'PG&amp;E Program Totals'!N57*$C$2</f>
        <v>1.2365461436336347</v>
      </c>
      <c r="O57" s="195">
        <f>'PG&amp;E Program Totals'!O57*$C$2</f>
        <v>1.2338892564368793</v>
      </c>
      <c r="P57" s="7"/>
      <c r="Q57" s="51"/>
      <c r="R57" s="51"/>
      <c r="S57" s="51"/>
      <c r="T57" s="51"/>
      <c r="U57" s="51"/>
      <c r="V57" s="51"/>
      <c r="W57" s="51"/>
      <c r="X57" s="51"/>
      <c r="Y57" s="63"/>
      <c r="Z57" s="63"/>
      <c r="AA57" s="63"/>
      <c r="AB57" s="63"/>
      <c r="AC57" s="63"/>
      <c r="AD57" s="63"/>
      <c r="AE57" s="51"/>
      <c r="AF57" s="51"/>
      <c r="AG57" s="51"/>
      <c r="AH57" s="51"/>
      <c r="AI57" s="51"/>
      <c r="AJ57" s="51"/>
      <c r="AK57" s="240"/>
      <c r="AL57" s="240"/>
      <c r="AM57" s="240"/>
      <c r="AN57" s="240"/>
      <c r="AO57" s="240"/>
    </row>
    <row r="58" spans="1:41" x14ac:dyDescent="0.25">
      <c r="A58" s="296"/>
      <c r="B58" s="301"/>
      <c r="C58" s="82" t="s">
        <v>31</v>
      </c>
      <c r="D58" s="195">
        <f>'PG&amp;E Program Totals'!D58*$C$2</f>
        <v>0.17149646274194458</v>
      </c>
      <c r="E58" s="195">
        <f>'PG&amp;E Program Totals'!E58*$C$2</f>
        <v>0.16849383433457732</v>
      </c>
      <c r="F58" s="195">
        <f>'PG&amp;E Program Totals'!F58*$C$2</f>
        <v>0.17017714845463153</v>
      </c>
      <c r="G58" s="195">
        <f>'PG&amp;E Program Totals'!G58*$C$2</f>
        <v>0</v>
      </c>
      <c r="H58" s="195">
        <f>'PG&amp;E Program Totals'!H58*$C$2</f>
        <v>0.21812212204910406</v>
      </c>
      <c r="I58" s="195">
        <f>'PG&amp;E Program Totals'!I58*$C$2</f>
        <v>0.25479506229263665</v>
      </c>
      <c r="J58" s="195">
        <f>'PG&amp;E Program Totals'!J58*$C$2</f>
        <v>0.25548603885956733</v>
      </c>
      <c r="K58" s="195">
        <f>'PG&amp;E Program Totals'!K58*$C$2</f>
        <v>0.26646408896075968</v>
      </c>
      <c r="L58" s="195">
        <f>'PG&amp;E Program Totals'!L58*$C$2</f>
        <v>0.25370492037588011</v>
      </c>
      <c r="M58" s="195">
        <f>'PG&amp;E Program Totals'!M58*$C$2</f>
        <v>0.24599961774723569</v>
      </c>
      <c r="N58" s="195">
        <f>'PG&amp;E Program Totals'!N58*$C$2</f>
        <v>0.18377494966509486</v>
      </c>
      <c r="O58" s="195">
        <f>'PG&amp;E Program Totals'!O58*$C$2</f>
        <v>0.16996971923654916</v>
      </c>
      <c r="P58" s="7"/>
      <c r="Q58" s="51"/>
      <c r="R58" s="51"/>
      <c r="S58" s="51"/>
      <c r="T58" s="51"/>
      <c r="U58" s="51"/>
      <c r="V58" s="51"/>
      <c r="W58" s="51"/>
      <c r="X58" s="51"/>
      <c r="Y58" s="64"/>
      <c r="Z58" s="64"/>
      <c r="AA58" s="64"/>
      <c r="AB58" s="64"/>
      <c r="AC58" s="64"/>
      <c r="AD58" s="64"/>
      <c r="AE58" s="51"/>
      <c r="AF58" s="51"/>
      <c r="AG58" s="51"/>
      <c r="AH58" s="51"/>
      <c r="AI58" s="51"/>
      <c r="AJ58" s="51"/>
      <c r="AK58" s="240"/>
      <c r="AL58" s="240"/>
      <c r="AM58" s="240"/>
      <c r="AN58" s="240"/>
      <c r="AO58" s="240"/>
    </row>
    <row r="59" spans="1:41" x14ac:dyDescent="0.25">
      <c r="A59" s="296"/>
      <c r="B59" s="301"/>
      <c r="C59" s="82" t="s">
        <v>32</v>
      </c>
      <c r="D59" s="195">
        <f>'PG&amp;E Program Totals'!D59*$C$2</f>
        <v>0.35439029887436374</v>
      </c>
      <c r="E59" s="195">
        <f>'PG&amp;E Program Totals'!E59*$C$2</f>
        <v>0.34726740146978347</v>
      </c>
      <c r="F59" s="195">
        <f>'PG&amp;E Program Totals'!F59*$C$2</f>
        <v>0.33001064451944306</v>
      </c>
      <c r="G59" s="195">
        <f>'PG&amp;E Program Totals'!G59*$C$2</f>
        <v>0.19895478403480452</v>
      </c>
      <c r="H59" s="195">
        <f>'PG&amp;E Program Totals'!H59*$C$2</f>
        <v>0.46403212390782228</v>
      </c>
      <c r="I59" s="195">
        <f>'PG&amp;E Program Totals'!I59*$C$2</f>
        <v>0.47516527627106492</v>
      </c>
      <c r="J59" s="195">
        <f>'PG&amp;E Program Totals'!J59*$C$2</f>
        <v>0.50678741171029251</v>
      </c>
      <c r="K59" s="195">
        <f>'PG&amp;E Program Totals'!K59*$C$2</f>
        <v>0.50707474276740128</v>
      </c>
      <c r="L59" s="195">
        <f>'PG&amp;E Program Totals'!L59*$C$2</f>
        <v>0.55237476983954814</v>
      </c>
      <c r="M59" s="195">
        <f>'PG&amp;E Program Totals'!M59*$C$2</f>
        <v>0.72013404937146119</v>
      </c>
      <c r="N59" s="195">
        <f>'PG&amp;E Program Totals'!N59*$C$2</f>
        <v>0.4675806814154479</v>
      </c>
      <c r="O59" s="195">
        <f>'PG&amp;E Program Totals'!O59*$C$2</f>
        <v>0.34434362069612701</v>
      </c>
      <c r="P59" s="7"/>
      <c r="Q59" s="51"/>
      <c r="R59" s="51"/>
      <c r="S59" s="51"/>
      <c r="T59" s="51"/>
      <c r="U59" s="51"/>
      <c r="V59" s="51"/>
      <c r="W59" s="51"/>
      <c r="X59" s="51"/>
      <c r="Y59" s="51"/>
      <c r="Z59" s="51"/>
      <c r="AA59" s="51"/>
      <c r="AB59" s="51"/>
      <c r="AC59" s="51"/>
      <c r="AD59" s="51"/>
      <c r="AE59" s="51"/>
      <c r="AF59" s="51"/>
      <c r="AG59" s="51"/>
      <c r="AH59" s="51"/>
      <c r="AI59" s="51"/>
      <c r="AJ59" s="51"/>
      <c r="AK59" s="240"/>
      <c r="AL59" s="240"/>
      <c r="AM59" s="240"/>
      <c r="AN59" s="240"/>
      <c r="AO59" s="240"/>
    </row>
    <row r="60" spans="1:41" x14ac:dyDescent="0.25">
      <c r="A60" s="296"/>
      <c r="B60" s="301"/>
      <c r="C60" s="82" t="s">
        <v>33</v>
      </c>
      <c r="D60" s="195">
        <f>'PG&amp;E Program Totals'!D60*$C$2</f>
        <v>0.10369234026079703</v>
      </c>
      <c r="E60" s="195">
        <f>'PG&amp;E Program Totals'!E60*$C$2</f>
        <v>0.10365959554781846</v>
      </c>
      <c r="F60" s="195">
        <f>'PG&amp;E Program Totals'!F60*$C$2</f>
        <v>0.10473652688092359</v>
      </c>
      <c r="G60" s="195">
        <f>'PG&amp;E Program Totals'!G60*$C$2</f>
        <v>6.2096994166576665E-2</v>
      </c>
      <c r="H60" s="195">
        <f>'PG&amp;E Program Totals'!H60*$C$2</f>
        <v>0.10901332859372485</v>
      </c>
      <c r="I60" s="195">
        <f>'PG&amp;E Program Totals'!I60*$C$2</f>
        <v>0.12249629532970263</v>
      </c>
      <c r="J60" s="195">
        <f>'PG&amp;E Program Totals'!J60*$C$2</f>
        <v>0.12850171429888468</v>
      </c>
      <c r="K60" s="195">
        <f>'PG&amp;E Program Totals'!K60*$C$2</f>
        <v>0.13177813236762853</v>
      </c>
      <c r="L60" s="195">
        <f>'PG&amp;E Program Totals'!L60*$C$2</f>
        <v>0.13314736748826772</v>
      </c>
      <c r="M60" s="195">
        <f>'PG&amp;E Program Totals'!M60*$C$2</f>
        <v>0.12132894216064188</v>
      </c>
      <c r="N60" s="195">
        <f>'PG&amp;E Program Totals'!N60*$C$2</f>
        <v>0.10333165731339396</v>
      </c>
      <c r="O60" s="195">
        <f>'PG&amp;E Program Totals'!O60*$C$2</f>
        <v>9.9014299950840157E-2</v>
      </c>
      <c r="P60" s="7"/>
      <c r="Q60" s="51"/>
      <c r="R60" s="51"/>
      <c r="S60" s="51"/>
      <c r="T60" s="51"/>
      <c r="U60" s="51"/>
      <c r="V60" s="51"/>
      <c r="W60" s="51"/>
      <c r="X60" s="51"/>
      <c r="Y60" s="51"/>
      <c r="Z60" s="51"/>
      <c r="AA60" s="51"/>
      <c r="AB60" s="51"/>
      <c r="AC60" s="51"/>
      <c r="AD60" s="51"/>
      <c r="AE60" s="51"/>
      <c r="AF60" s="51"/>
      <c r="AG60" s="51"/>
      <c r="AH60" s="51"/>
      <c r="AI60" s="51"/>
      <c r="AJ60" s="51"/>
      <c r="AK60" s="240"/>
      <c r="AL60" s="240"/>
      <c r="AM60" s="240"/>
      <c r="AN60" s="240"/>
      <c r="AO60" s="240"/>
    </row>
    <row r="61" spans="1:41" x14ac:dyDescent="0.25">
      <c r="A61" s="296"/>
      <c r="B61" s="301"/>
      <c r="C61" s="83" t="s">
        <v>7</v>
      </c>
      <c r="D61" s="195">
        <f>'PG&amp;E Program Totals'!D61*$C$2</f>
        <v>3.5843497196491025</v>
      </c>
      <c r="E61" s="195">
        <f>'PG&amp;E Program Totals'!E61*$C$2</f>
        <v>3.4804964664292659</v>
      </c>
      <c r="F61" s="195">
        <f>'PG&amp;E Program Totals'!F61*$C$2</f>
        <v>3.643750588713508</v>
      </c>
      <c r="G61" s="195">
        <f>'PG&amp;E Program Totals'!G61*$C$2</f>
        <v>2.4801864578567283</v>
      </c>
      <c r="H61" s="195">
        <f>'PG&amp;E Program Totals'!H61*$C$2</f>
        <v>3.7774497224705241</v>
      </c>
      <c r="I61" s="195">
        <f>'PG&amp;E Program Totals'!I61*$C$2</f>
        <v>3.970252768938388</v>
      </c>
      <c r="J61" s="195">
        <f>'PG&amp;E Program Totals'!J61*$C$2</f>
        <v>4.2709021026526202</v>
      </c>
      <c r="K61" s="195">
        <f>'PG&amp;E Program Totals'!K61*$C$2</f>
        <v>4.4761986586595484</v>
      </c>
      <c r="L61" s="195">
        <f>'PG&amp;E Program Totals'!L61*$C$2</f>
        <v>4.4873681011590705</v>
      </c>
      <c r="M61" s="195">
        <f>'PG&amp;E Program Totals'!M61*$C$2</f>
        <v>4.0688188248921016</v>
      </c>
      <c r="N61" s="195">
        <f>'PG&amp;E Program Totals'!N61*$C$2</f>
        <v>3.899834737542665</v>
      </c>
      <c r="O61" s="195">
        <f>'PG&amp;E Program Totals'!O61*$C$2</f>
        <v>3.7129400758244628</v>
      </c>
      <c r="P61" s="7"/>
      <c r="Q61" s="56"/>
      <c r="R61" s="56"/>
      <c r="S61" s="56"/>
      <c r="T61" s="56"/>
      <c r="U61" s="56"/>
      <c r="V61" s="56"/>
      <c r="W61" s="56"/>
      <c r="X61" s="51"/>
      <c r="Y61" s="51"/>
      <c r="Z61" s="51"/>
      <c r="AA61" s="51"/>
      <c r="AB61" s="51"/>
      <c r="AC61" s="51"/>
      <c r="AD61" s="51"/>
      <c r="AE61" s="51"/>
      <c r="AF61" s="51"/>
      <c r="AG61" s="51"/>
      <c r="AH61" s="51"/>
      <c r="AI61" s="51"/>
      <c r="AJ61" s="51"/>
      <c r="AK61" s="240"/>
      <c r="AL61" s="240"/>
      <c r="AM61" s="240"/>
      <c r="AN61" s="240"/>
      <c r="AO61" s="240"/>
    </row>
    <row r="62" spans="1:41" ht="27" thickBot="1" x14ac:dyDescent="0.3">
      <c r="A62" s="297"/>
      <c r="B62" s="302"/>
      <c r="C62" s="82" t="s">
        <v>8</v>
      </c>
      <c r="D62" s="58">
        <f t="shared" ref="D62:O62" si="4">SUM(D54:D61)</f>
        <v>12.416896035177158</v>
      </c>
      <c r="E62" s="58">
        <f t="shared" si="4"/>
        <v>12.40302633556975</v>
      </c>
      <c r="F62" s="58">
        <f t="shared" si="4"/>
        <v>12.649618663543475</v>
      </c>
      <c r="G62" s="58">
        <f t="shared" si="4"/>
        <v>7.7460486900092533</v>
      </c>
      <c r="H62" s="58">
        <f t="shared" si="4"/>
        <v>13.509809869517319</v>
      </c>
      <c r="I62" s="58">
        <f t="shared" si="4"/>
        <v>14.781916629059243</v>
      </c>
      <c r="J62" s="58">
        <f t="shared" si="4"/>
        <v>15.373416601533602</v>
      </c>
      <c r="K62" s="58">
        <f t="shared" si="4"/>
        <v>15.594159376946314</v>
      </c>
      <c r="L62" s="58">
        <f t="shared" si="4"/>
        <v>15.412208067623492</v>
      </c>
      <c r="M62" s="58">
        <f t="shared" si="4"/>
        <v>15.106711584973825</v>
      </c>
      <c r="N62" s="58">
        <f t="shared" si="4"/>
        <v>14.09199406971473</v>
      </c>
      <c r="O62" s="58">
        <f t="shared" si="4"/>
        <v>13.454475960603709</v>
      </c>
      <c r="P62" s="7"/>
      <c r="Q62" s="57"/>
      <c r="R62" s="57"/>
      <c r="S62" s="57"/>
      <c r="T62" s="57"/>
      <c r="U62" s="57"/>
      <c r="V62" s="57"/>
      <c r="W62" s="51"/>
      <c r="X62" s="51"/>
      <c r="Y62" s="51"/>
      <c r="Z62" s="51"/>
      <c r="AA62" s="51"/>
      <c r="AB62" s="51"/>
      <c r="AC62" s="51"/>
      <c r="AD62" s="51"/>
      <c r="AE62" s="51"/>
      <c r="AF62" s="51"/>
      <c r="AG62" s="51"/>
      <c r="AH62" s="51"/>
      <c r="AI62" s="51"/>
      <c r="AJ62" s="51"/>
      <c r="AK62" s="240"/>
      <c r="AL62" s="240"/>
      <c r="AM62" s="240"/>
      <c r="AN62" s="240"/>
      <c r="AO62" s="240"/>
    </row>
    <row r="63" spans="1:41" ht="27" customHeight="1" thickTop="1" x14ac:dyDescent="0.25">
      <c r="A63" s="303" t="s">
        <v>76</v>
      </c>
      <c r="B63" s="290" t="s">
        <v>70</v>
      </c>
      <c r="C63" s="84" t="s">
        <v>27</v>
      </c>
      <c r="D63" s="54">
        <f>'PG&amp;E Program Totals'!D63*$C$2</f>
        <v>0</v>
      </c>
      <c r="E63" s="54">
        <f>'PG&amp;E Program Totals'!E63*$C$2</f>
        <v>0</v>
      </c>
      <c r="F63" s="54">
        <f>'PG&amp;E Program Totals'!F63*$C$2</f>
        <v>0</v>
      </c>
      <c r="G63" s="54">
        <f>'PG&amp;E Program Totals'!G63*$C$2</f>
        <v>0</v>
      </c>
      <c r="H63" s="54">
        <f>'PG&amp;E Program Totals'!H63*$C$2</f>
        <v>5.8251185543920343</v>
      </c>
      <c r="I63" s="54">
        <f>'PG&amp;E Program Totals'!I63*$C$2</f>
        <v>6.0362943940646572</v>
      </c>
      <c r="J63" s="54">
        <f>'PG&amp;E Program Totals'!J63*$C$2</f>
        <v>6.0800802919987111</v>
      </c>
      <c r="K63" s="54">
        <f>'PG&amp;E Program Totals'!K63*$C$2</f>
        <v>6.0312076635351985</v>
      </c>
      <c r="L63" s="54">
        <f>'PG&amp;E Program Totals'!L63*$C$2</f>
        <v>5.9504868342225752</v>
      </c>
      <c r="M63" s="54">
        <f>'PG&amp;E Program Totals'!M63*$C$2</f>
        <v>5.9224305194624787</v>
      </c>
      <c r="N63" s="54">
        <f>'PG&amp;E Program Totals'!N63*$C$2</f>
        <v>0</v>
      </c>
      <c r="O63" s="54">
        <f>'PG&amp;E Program Totals'!O63*$C$2</f>
        <v>0</v>
      </c>
      <c r="P63" s="68"/>
      <c r="Q63" s="69"/>
      <c r="R63" s="69"/>
      <c r="S63" s="69"/>
      <c r="T63" s="69"/>
      <c r="U63" s="69"/>
      <c r="V63" s="69"/>
      <c r="W63" s="69"/>
      <c r="X63" s="69"/>
      <c r="Y63" s="69"/>
      <c r="Z63" s="69"/>
      <c r="AA63" s="69"/>
      <c r="AB63" s="69"/>
      <c r="AC63" s="70"/>
      <c r="AD63" s="70"/>
      <c r="AE63" s="70"/>
      <c r="AF63" s="70"/>
      <c r="AG63" s="70"/>
      <c r="AH63" s="70"/>
      <c r="AI63" s="70"/>
      <c r="AJ63" s="70"/>
      <c r="AK63" s="240"/>
      <c r="AL63" s="240"/>
      <c r="AM63" s="240"/>
      <c r="AN63" s="240"/>
      <c r="AO63" s="240"/>
    </row>
    <row r="64" spans="1:41" ht="26.25" x14ac:dyDescent="0.25">
      <c r="A64" s="304"/>
      <c r="B64" s="291"/>
      <c r="C64" s="84" t="s">
        <v>28</v>
      </c>
      <c r="D64" s="54">
        <f>'PG&amp;E Program Totals'!D64*$C$2</f>
        <v>0</v>
      </c>
      <c r="E64" s="54">
        <f>'PG&amp;E Program Totals'!E64*$C$2</f>
        <v>0</v>
      </c>
      <c r="F64" s="54">
        <f>'PG&amp;E Program Totals'!F64*$C$2</f>
        <v>0</v>
      </c>
      <c r="G64" s="54">
        <f>'PG&amp;E Program Totals'!G64*$C$2</f>
        <v>0</v>
      </c>
      <c r="H64" s="54">
        <f>'PG&amp;E Program Totals'!H64*$C$2</f>
        <v>5.1931547204085611</v>
      </c>
      <c r="I64" s="54">
        <f>'PG&amp;E Program Totals'!I64*$C$2</f>
        <v>5.2045432314184517</v>
      </c>
      <c r="J64" s="54">
        <f>'PG&amp;E Program Totals'!J64*$C$2</f>
        <v>5.2160171408242411</v>
      </c>
      <c r="K64" s="54">
        <f>'PG&amp;E Program Totals'!K64*$C$2</f>
        <v>5.2274399140663519</v>
      </c>
      <c r="L64" s="54">
        <f>'PG&amp;E Program Totals'!L64*$C$2</f>
        <v>5.2390033909783895</v>
      </c>
      <c r="M64" s="54">
        <f>'PG&amp;E Program Totals'!M64*$C$2</f>
        <v>5.2504109371211971</v>
      </c>
      <c r="N64" s="54">
        <f>'PG&amp;E Program Totals'!N64*$C$2</f>
        <v>0</v>
      </c>
      <c r="O64" s="54">
        <f>'PG&amp;E Program Totals'!O64*$C$2</f>
        <v>0</v>
      </c>
      <c r="P64" s="68"/>
      <c r="Q64" s="69"/>
      <c r="R64" s="69"/>
      <c r="S64" s="69"/>
      <c r="T64" s="69"/>
      <c r="U64" s="69"/>
      <c r="V64" s="69"/>
      <c r="W64" s="69"/>
      <c r="X64" s="69"/>
      <c r="Y64" s="69"/>
      <c r="Z64" s="69"/>
      <c r="AA64" s="69"/>
      <c r="AB64" s="69"/>
      <c r="AC64" s="70"/>
      <c r="AD64" s="70"/>
      <c r="AE64" s="70"/>
      <c r="AF64" s="70"/>
      <c r="AG64" s="70"/>
      <c r="AH64" s="70"/>
      <c r="AI64" s="70"/>
      <c r="AJ64" s="70"/>
      <c r="AK64" s="240"/>
      <c r="AL64" s="240"/>
      <c r="AM64" s="240"/>
      <c r="AN64" s="240"/>
      <c r="AO64" s="240"/>
    </row>
    <row r="65" spans="1:41" x14ac:dyDescent="0.25">
      <c r="A65" s="304"/>
      <c r="B65" s="291"/>
      <c r="C65" s="84" t="s">
        <v>29</v>
      </c>
      <c r="D65" s="54">
        <f>'PG&amp;E Program Totals'!D65*$C$2</f>
        <v>0</v>
      </c>
      <c r="E65" s="54">
        <f>'PG&amp;E Program Totals'!E65*$C$2</f>
        <v>0</v>
      </c>
      <c r="F65" s="54">
        <f>'PG&amp;E Program Totals'!F65*$C$2</f>
        <v>0</v>
      </c>
      <c r="G65" s="54">
        <f>'PG&amp;E Program Totals'!G65*$C$2</f>
        <v>0</v>
      </c>
      <c r="H65" s="54">
        <f>'PG&amp;E Program Totals'!H65*$C$2</f>
        <v>3.6867979580650911E-2</v>
      </c>
      <c r="I65" s="54">
        <f>'PG&amp;E Program Totals'!I65*$C$2</f>
        <v>3.6949089135753628E-2</v>
      </c>
      <c r="J65" s="54">
        <f>'PG&amp;E Program Totals'!J65*$C$2</f>
        <v>3.7030377132359828E-2</v>
      </c>
      <c r="K65" s="54">
        <f>'PG&amp;E Program Totals'!K65*$C$2</f>
        <v>3.7111843962092869E-2</v>
      </c>
      <c r="L65" s="54">
        <f>'PG&amp;E Program Totals'!L65*$C$2</f>
        <v>3.7193490018813946E-2</v>
      </c>
      <c r="M65" s="54">
        <f>'PG&amp;E Program Totals'!M65*$C$2</f>
        <v>3.7275315696384273E-2</v>
      </c>
      <c r="N65" s="54">
        <f>'PG&amp;E Program Totals'!N65*$C$2</f>
        <v>0</v>
      </c>
      <c r="O65" s="54">
        <f>'PG&amp;E Program Totals'!O65*$C$2</f>
        <v>0</v>
      </c>
      <c r="P65" s="68"/>
      <c r="Q65" s="69"/>
      <c r="R65" s="69"/>
      <c r="S65" s="69"/>
      <c r="T65" s="69"/>
      <c r="U65" s="69"/>
      <c r="V65" s="69"/>
      <c r="W65" s="69"/>
      <c r="X65" s="69"/>
      <c r="Y65" s="69"/>
      <c r="Z65" s="69"/>
      <c r="AA65" s="69"/>
      <c r="AB65" s="69"/>
      <c r="AC65" s="70"/>
      <c r="AD65" s="70"/>
      <c r="AE65" s="70"/>
      <c r="AF65" s="70"/>
      <c r="AG65" s="70"/>
      <c r="AH65" s="70"/>
      <c r="AI65" s="70"/>
      <c r="AJ65" s="70"/>
      <c r="AK65" s="240"/>
      <c r="AL65" s="240"/>
      <c r="AM65" s="240"/>
      <c r="AN65" s="240"/>
      <c r="AO65" s="240"/>
    </row>
    <row r="66" spans="1:41" x14ac:dyDescent="0.25">
      <c r="A66" s="304"/>
      <c r="B66" s="291"/>
      <c r="C66" s="84" t="s">
        <v>30</v>
      </c>
      <c r="D66" s="54">
        <f>'PG&amp;E Program Totals'!D66*$C$2</f>
        <v>0</v>
      </c>
      <c r="E66" s="54">
        <f>'PG&amp;E Program Totals'!E66*$C$2</f>
        <v>0</v>
      </c>
      <c r="F66" s="54">
        <f>'PG&amp;E Program Totals'!F66*$C$2</f>
        <v>0</v>
      </c>
      <c r="G66" s="54">
        <f>'PG&amp;E Program Totals'!G66*$C$2</f>
        <v>0</v>
      </c>
      <c r="H66" s="54">
        <f>'PG&amp;E Program Totals'!H66*$C$2</f>
        <v>0.97857418784707018</v>
      </c>
      <c r="I66" s="54">
        <f>'PG&amp;E Program Totals'!I66*$C$2</f>
        <v>0.98070465619393965</v>
      </c>
      <c r="J66" s="54">
        <f>'PG&amp;E Program Totals'!J66*$C$2</f>
        <v>0.98286716021522713</v>
      </c>
      <c r="K66" s="54">
        <f>'PG&amp;E Program Totals'!K66*$C$2</f>
        <v>0.98500428361918047</v>
      </c>
      <c r="L66" s="54">
        <f>'PG&amp;E Program Totals'!L66*$C$2</f>
        <v>0.98719912578238722</v>
      </c>
      <c r="M66" s="54">
        <f>'PG&amp;E Program Totals'!M66*$C$2</f>
        <v>0.98927322186061306</v>
      </c>
      <c r="N66" s="54">
        <f>'PG&amp;E Program Totals'!N66*$C$2</f>
        <v>0</v>
      </c>
      <c r="O66" s="54">
        <f>'PG&amp;E Program Totals'!O66*$C$2</f>
        <v>0</v>
      </c>
      <c r="P66" s="71"/>
      <c r="Q66" s="69"/>
      <c r="R66" s="69"/>
      <c r="S66" s="69"/>
      <c r="T66" s="69"/>
      <c r="U66" s="69"/>
      <c r="V66" s="69"/>
      <c r="W66" s="69"/>
      <c r="X66" s="69"/>
      <c r="Y66" s="69"/>
      <c r="Z66" s="69"/>
      <c r="AA66" s="69"/>
      <c r="AB66" s="69"/>
      <c r="AC66" s="70"/>
      <c r="AD66" s="70"/>
      <c r="AE66" s="70"/>
      <c r="AF66" s="70"/>
      <c r="AG66" s="247"/>
      <c r="AH66" s="247"/>
      <c r="AI66" s="247"/>
      <c r="AJ66" s="247"/>
      <c r="AK66" s="240"/>
      <c r="AL66" s="240"/>
      <c r="AM66" s="240"/>
      <c r="AN66" s="240"/>
      <c r="AO66" s="240"/>
    </row>
    <row r="67" spans="1:41" x14ac:dyDescent="0.25">
      <c r="A67" s="304"/>
      <c r="B67" s="291"/>
      <c r="C67" s="84" t="s">
        <v>31</v>
      </c>
      <c r="D67" s="54">
        <f>'PG&amp;E Program Totals'!D67*$C$2</f>
        <v>0</v>
      </c>
      <c r="E67" s="54">
        <f>'PG&amp;E Program Totals'!E67*$C$2</f>
        <v>0</v>
      </c>
      <c r="F67" s="54">
        <f>'PG&amp;E Program Totals'!F67*$C$2</f>
        <v>0</v>
      </c>
      <c r="G67" s="54">
        <f>'PG&amp;E Program Totals'!G67*$C$2</f>
        <v>0</v>
      </c>
      <c r="H67" s="54">
        <f>'PG&amp;E Program Totals'!H67*$C$2</f>
        <v>1.7787659848482567</v>
      </c>
      <c r="I67" s="54">
        <f>'PG&amp;E Program Totals'!I67*$C$2</f>
        <v>1.7889884750253078</v>
      </c>
      <c r="J67" s="54">
        <f>'PG&amp;E Program Totals'!J67*$C$2</f>
        <v>1.7978750217929416</v>
      </c>
      <c r="K67" s="54">
        <f>'PG&amp;E Program Totals'!K67*$C$2</f>
        <v>1.7981381839601343</v>
      </c>
      <c r="L67" s="54">
        <f>'PG&amp;E Program Totals'!L67*$C$2</f>
        <v>1.7949494203287382</v>
      </c>
      <c r="M67" s="54">
        <f>'PG&amp;E Program Totals'!M67*$C$2</f>
        <v>1.7953521134217489</v>
      </c>
      <c r="N67" s="54">
        <f>'PG&amp;E Program Totals'!N67*$C$2</f>
        <v>0</v>
      </c>
      <c r="O67" s="54">
        <f>'PG&amp;E Program Totals'!O67*$C$2</f>
        <v>0</v>
      </c>
      <c r="P67" s="71"/>
      <c r="Q67" s="69"/>
      <c r="R67" s="69"/>
      <c r="S67" s="69"/>
      <c r="T67" s="69"/>
      <c r="U67" s="69"/>
      <c r="V67" s="69"/>
      <c r="W67" s="69"/>
      <c r="X67" s="69"/>
      <c r="Y67" s="69"/>
      <c r="Z67" s="69"/>
      <c r="AA67" s="69"/>
      <c r="AB67" s="69"/>
      <c r="AC67" s="70"/>
      <c r="AD67" s="70"/>
      <c r="AE67" s="70"/>
      <c r="AF67" s="70"/>
      <c r="AG67" s="247"/>
      <c r="AH67" s="247"/>
      <c r="AI67" s="247"/>
      <c r="AJ67" s="247"/>
      <c r="AK67" s="240"/>
      <c r="AL67" s="240"/>
      <c r="AM67" s="240"/>
      <c r="AN67" s="240"/>
      <c r="AO67" s="240"/>
    </row>
    <row r="68" spans="1:41" x14ac:dyDescent="0.25">
      <c r="A68" s="304"/>
      <c r="B68" s="291"/>
      <c r="C68" s="84" t="s">
        <v>32</v>
      </c>
      <c r="D68" s="54">
        <f>'PG&amp;E Program Totals'!D68*$C$2</f>
        <v>0</v>
      </c>
      <c r="E68" s="54">
        <f>'PG&amp;E Program Totals'!E68*$C$2</f>
        <v>0</v>
      </c>
      <c r="F68" s="54">
        <f>'PG&amp;E Program Totals'!F68*$C$2</f>
        <v>0</v>
      </c>
      <c r="G68" s="54">
        <f>'PG&amp;E Program Totals'!G68*$C$2</f>
        <v>0</v>
      </c>
      <c r="H68" s="54">
        <f>'PG&amp;E Program Totals'!H68*$C$2</f>
        <v>1.9303841701650812</v>
      </c>
      <c r="I68" s="54">
        <f>'PG&amp;E Program Totals'!I68*$C$2</f>
        <v>1.9334102686720276</v>
      </c>
      <c r="J68" s="54">
        <f>'PG&amp;E Program Totals'!J68*$C$2</f>
        <v>1.9497512660889613</v>
      </c>
      <c r="K68" s="54">
        <f>'PG&amp;E Program Totals'!K68*$C$2</f>
        <v>1.952671985352632</v>
      </c>
      <c r="L68" s="54">
        <f>'PG&amp;E Program Totals'!L68*$C$2</f>
        <v>1.9481196835231684</v>
      </c>
      <c r="M68" s="54">
        <f>'PG&amp;E Program Totals'!M68*$C$2</f>
        <v>1.9439165348388812</v>
      </c>
      <c r="N68" s="54">
        <f>'PG&amp;E Program Totals'!N68*$C$2</f>
        <v>0</v>
      </c>
      <c r="O68" s="54">
        <f>'PG&amp;E Program Totals'!O68*$C$2</f>
        <v>0</v>
      </c>
      <c r="P68" s="71"/>
      <c r="Q68" s="69"/>
      <c r="R68" s="69"/>
      <c r="S68" s="69"/>
      <c r="T68" s="69"/>
      <c r="U68" s="69"/>
      <c r="V68" s="69"/>
      <c r="W68" s="69"/>
      <c r="X68" s="69"/>
      <c r="Y68" s="69"/>
      <c r="Z68" s="69"/>
      <c r="AA68" s="69"/>
      <c r="AB68" s="69"/>
      <c r="AC68" s="70"/>
      <c r="AD68" s="70"/>
      <c r="AE68" s="70"/>
      <c r="AF68" s="70"/>
      <c r="AG68" s="247"/>
      <c r="AH68" s="247"/>
      <c r="AI68" s="247"/>
      <c r="AJ68" s="247"/>
      <c r="AK68" s="240"/>
      <c r="AL68" s="240"/>
      <c r="AM68" s="240"/>
      <c r="AN68" s="240"/>
      <c r="AO68" s="240"/>
    </row>
    <row r="69" spans="1:41" x14ac:dyDescent="0.25">
      <c r="A69" s="304"/>
      <c r="B69" s="291"/>
      <c r="C69" s="84" t="s">
        <v>33</v>
      </c>
      <c r="D69" s="54">
        <f>'PG&amp;E Program Totals'!D69*$C$2</f>
        <v>0</v>
      </c>
      <c r="E69" s="54">
        <f>'PG&amp;E Program Totals'!E69*$C$2</f>
        <v>0</v>
      </c>
      <c r="F69" s="54">
        <f>'PG&amp;E Program Totals'!F69*$C$2</f>
        <v>0</v>
      </c>
      <c r="G69" s="54">
        <f>'PG&amp;E Program Totals'!G69*$C$2</f>
        <v>0</v>
      </c>
      <c r="H69" s="54">
        <f>'PG&amp;E Program Totals'!H69*$C$2</f>
        <v>0.59602965248505224</v>
      </c>
      <c r="I69" s="54">
        <f>'PG&amp;E Program Totals'!I69*$C$2</f>
        <v>0.59757368043269643</v>
      </c>
      <c r="J69" s="54">
        <f>'PG&amp;E Program Totals'!J69*$C$2</f>
        <v>0.59745796467139034</v>
      </c>
      <c r="K69" s="54">
        <f>'PG&amp;E Program Totals'!K69*$C$2</f>
        <v>0.59825718101047654</v>
      </c>
      <c r="L69" s="54">
        <f>'PG&amp;E Program Totals'!L69*$C$2</f>
        <v>0.60032971670460533</v>
      </c>
      <c r="M69" s="54">
        <f>'PG&amp;E Program Totals'!M69*$C$2</f>
        <v>0.60078015336173585</v>
      </c>
      <c r="N69" s="54">
        <f>'PG&amp;E Program Totals'!N69*$C$2</f>
        <v>0</v>
      </c>
      <c r="O69" s="54">
        <f>'PG&amp;E Program Totals'!O69*$C$2</f>
        <v>0</v>
      </c>
      <c r="P69" s="71"/>
      <c r="Q69" s="69"/>
      <c r="R69" s="69"/>
      <c r="S69" s="69"/>
      <c r="T69" s="69"/>
      <c r="U69" s="69"/>
      <c r="V69" s="69"/>
      <c r="W69" s="69"/>
      <c r="X69" s="69"/>
      <c r="Y69" s="69"/>
      <c r="Z69" s="69"/>
      <c r="AA69" s="69"/>
      <c r="AB69" s="69"/>
      <c r="AC69" s="70"/>
      <c r="AD69" s="70"/>
      <c r="AE69" s="70"/>
      <c r="AF69" s="70"/>
      <c r="AG69" s="247"/>
      <c r="AH69" s="247"/>
      <c r="AI69" s="247"/>
      <c r="AJ69" s="247"/>
      <c r="AK69" s="240"/>
      <c r="AL69" s="240"/>
      <c r="AM69" s="240"/>
      <c r="AN69" s="240"/>
      <c r="AO69" s="240"/>
    </row>
    <row r="70" spans="1:41" x14ac:dyDescent="0.25">
      <c r="A70" s="304"/>
      <c r="B70" s="291"/>
      <c r="C70" s="86" t="s">
        <v>7</v>
      </c>
      <c r="D70" s="54">
        <f>'PG&amp;E Program Totals'!D70*$C$2</f>
        <v>0</v>
      </c>
      <c r="E70" s="54">
        <f>'PG&amp;E Program Totals'!E70*$C$2</f>
        <v>0</v>
      </c>
      <c r="F70" s="54">
        <f>'PG&amp;E Program Totals'!F70*$C$2</f>
        <v>0</v>
      </c>
      <c r="G70" s="54">
        <f>'PG&amp;E Program Totals'!G70*$C$2</f>
        <v>0</v>
      </c>
      <c r="H70" s="54">
        <f>'PG&amp;E Program Totals'!H70*$C$2</f>
        <v>5.9350558390169654</v>
      </c>
      <c r="I70" s="54">
        <f>'PG&amp;E Program Totals'!I70*$C$2</f>
        <v>5.9457521881950539</v>
      </c>
      <c r="J70" s="54">
        <f>'PG&amp;E Program Totals'!J70*$C$2</f>
        <v>5.9813027594331061</v>
      </c>
      <c r="K70" s="54">
        <f>'PG&amp;E Program Totals'!K70*$C$2</f>
        <v>5.9730374436751497</v>
      </c>
      <c r="L70" s="54">
        <f>'PG&amp;E Program Totals'!L70*$C$2</f>
        <v>5.9814409661125207</v>
      </c>
      <c r="M70" s="54">
        <f>'PG&amp;E Program Totals'!M70*$C$2</f>
        <v>5.9590491305028452</v>
      </c>
      <c r="N70" s="54">
        <f>'PG&amp;E Program Totals'!N70*$C$2</f>
        <v>0</v>
      </c>
      <c r="O70" s="54">
        <f>'PG&amp;E Program Totals'!O70*$C$2</f>
        <v>0</v>
      </c>
      <c r="P70" s="71"/>
      <c r="Q70" s="69"/>
      <c r="R70" s="69"/>
      <c r="S70" s="69"/>
      <c r="T70" s="69"/>
      <c r="U70" s="69"/>
      <c r="V70" s="69"/>
      <c r="W70" s="69"/>
      <c r="X70" s="69"/>
      <c r="Y70" s="69"/>
      <c r="Z70" s="69"/>
      <c r="AA70" s="69"/>
      <c r="AB70" s="69"/>
      <c r="AC70" s="70"/>
      <c r="AD70" s="70"/>
      <c r="AE70" s="70"/>
      <c r="AF70" s="70"/>
      <c r="AG70" s="247"/>
      <c r="AH70" s="247"/>
      <c r="AI70" s="247"/>
      <c r="AJ70" s="247"/>
      <c r="AK70" s="240"/>
      <c r="AL70" s="240"/>
      <c r="AM70" s="240"/>
      <c r="AN70" s="240"/>
      <c r="AO70" s="240"/>
    </row>
    <row r="71" spans="1:41" ht="27" thickBot="1" x14ac:dyDescent="0.3">
      <c r="A71" s="305"/>
      <c r="B71" s="292"/>
      <c r="C71" s="84" t="s">
        <v>8</v>
      </c>
      <c r="D71" s="54">
        <f t="shared" ref="D71:O71" si="5">SUM(D63:D70)</f>
        <v>0</v>
      </c>
      <c r="E71" s="54">
        <f t="shared" si="5"/>
        <v>0</v>
      </c>
      <c r="F71" s="54">
        <f t="shared" si="5"/>
        <v>0</v>
      </c>
      <c r="G71" s="54">
        <f t="shared" si="5"/>
        <v>0</v>
      </c>
      <c r="H71" s="54">
        <f t="shared" si="5"/>
        <v>22.273951088743669</v>
      </c>
      <c r="I71" s="54">
        <f t="shared" si="5"/>
        <v>22.524215983137889</v>
      </c>
      <c r="J71" s="54">
        <f t="shared" si="5"/>
        <v>22.642381982156941</v>
      </c>
      <c r="K71" s="54">
        <f t="shared" si="5"/>
        <v>22.602868499181216</v>
      </c>
      <c r="L71" s="54">
        <f t="shared" si="5"/>
        <v>22.538722627671198</v>
      </c>
      <c r="M71" s="54">
        <f t="shared" si="5"/>
        <v>22.498487926265881</v>
      </c>
      <c r="N71" s="54">
        <f t="shared" si="5"/>
        <v>0</v>
      </c>
      <c r="O71" s="54">
        <f t="shared" si="5"/>
        <v>0</v>
      </c>
      <c r="P71" s="71"/>
      <c r="Q71" s="69"/>
      <c r="R71" s="69"/>
      <c r="S71" s="69"/>
      <c r="T71" s="69"/>
      <c r="U71" s="69"/>
      <c r="V71" s="69"/>
      <c r="W71" s="69"/>
      <c r="X71" s="69"/>
      <c r="Y71" s="69"/>
      <c r="Z71" s="69"/>
      <c r="AA71" s="69"/>
      <c r="AB71" s="69"/>
      <c r="AC71" s="70"/>
      <c r="AD71" s="70"/>
      <c r="AE71" s="70"/>
      <c r="AF71" s="70"/>
      <c r="AG71" s="247"/>
      <c r="AH71" s="247"/>
      <c r="AI71" s="247"/>
      <c r="AJ71" s="247"/>
      <c r="AK71" s="240"/>
      <c r="AL71" s="240"/>
      <c r="AM71" s="240"/>
      <c r="AN71" s="240"/>
      <c r="AO71" s="240"/>
    </row>
    <row r="72" spans="1:41" ht="27" customHeight="1" thickTop="1" x14ac:dyDescent="0.25">
      <c r="A72" s="300" t="s">
        <v>77</v>
      </c>
      <c r="B72" s="300" t="s">
        <v>70</v>
      </c>
      <c r="C72" s="82" t="s">
        <v>27</v>
      </c>
      <c r="D72" s="195">
        <f>'PG&amp;E Program Totals'!D72*$C$2</f>
        <v>0</v>
      </c>
      <c r="E72" s="195">
        <f>'PG&amp;E Program Totals'!E72*$C$2</f>
        <v>0</v>
      </c>
      <c r="F72" s="195">
        <f>'PG&amp;E Program Totals'!F72*$C$2</f>
        <v>0</v>
      </c>
      <c r="G72" s="195">
        <f>'PG&amp;E Program Totals'!G72*$C$2</f>
        <v>0</v>
      </c>
      <c r="H72" s="195">
        <f>'PG&amp;E Program Totals'!H72*$C$2</f>
        <v>2.7487472620984446</v>
      </c>
      <c r="I72" s="195">
        <f>'PG&amp;E Program Totals'!I72*$C$2</f>
        <v>2.9106680036446142</v>
      </c>
      <c r="J72" s="195">
        <f>'PG&amp;E Program Totals'!J72*$C$2</f>
        <v>2.9410354086684447</v>
      </c>
      <c r="K72" s="195">
        <f>'PG&amp;E Program Totals'!K72*$C$2</f>
        <v>2.8985914128609971</v>
      </c>
      <c r="L72" s="195">
        <f>'PG&amp;E Program Totals'!L72*$C$2</f>
        <v>2.8311198773781947</v>
      </c>
      <c r="M72" s="195">
        <f>'PG&amp;E Program Totals'!M72*$C$2</f>
        <v>2.8050130003499696</v>
      </c>
      <c r="N72" s="195">
        <f>'PG&amp;E Program Totals'!N72*$C$2</f>
        <v>0</v>
      </c>
      <c r="O72" s="195">
        <f>'PG&amp;E Program Totals'!O72*$C$2</f>
        <v>0</v>
      </c>
      <c r="P72" s="72"/>
      <c r="Q72" s="73"/>
      <c r="R72" s="73"/>
      <c r="S72" s="73"/>
      <c r="T72" s="73"/>
      <c r="U72" s="73"/>
      <c r="V72" s="73"/>
      <c r="W72" s="73"/>
      <c r="X72" s="73"/>
      <c r="Y72" s="73"/>
      <c r="Z72" s="73"/>
      <c r="AA72" s="73"/>
      <c r="AB72" s="73"/>
      <c r="AC72" s="73"/>
      <c r="AD72" s="73"/>
      <c r="AE72" s="73"/>
      <c r="AF72" s="73"/>
      <c r="AG72" s="70"/>
      <c r="AH72" s="70"/>
      <c r="AI72" s="70"/>
      <c r="AJ72" s="70"/>
      <c r="AK72" s="240"/>
      <c r="AL72" s="240"/>
      <c r="AM72" s="240"/>
      <c r="AN72" s="240"/>
      <c r="AO72" s="240"/>
    </row>
    <row r="73" spans="1:41" ht="26.25" x14ac:dyDescent="0.25">
      <c r="A73" s="306"/>
      <c r="B73" s="301"/>
      <c r="C73" s="82" t="s">
        <v>28</v>
      </c>
      <c r="D73" s="195">
        <f>'PG&amp;E Program Totals'!D73*$C$2</f>
        <v>0</v>
      </c>
      <c r="E73" s="195">
        <f>'PG&amp;E Program Totals'!E73*$C$2</f>
        <v>0</v>
      </c>
      <c r="F73" s="195">
        <f>'PG&amp;E Program Totals'!F73*$C$2</f>
        <v>0</v>
      </c>
      <c r="G73" s="195">
        <f>'PG&amp;E Program Totals'!G73*$C$2</f>
        <v>0</v>
      </c>
      <c r="H73" s="195">
        <f>'PG&amp;E Program Totals'!H73*$C$2</f>
        <v>3.3367810565843343</v>
      </c>
      <c r="I73" s="195">
        <f>'PG&amp;E Program Totals'!I73*$C$2</f>
        <v>3.3440932517281881</v>
      </c>
      <c r="J73" s="195">
        <f>'PG&amp;E Program Totals'!J73*$C$2</f>
        <v>3.3514691124095668</v>
      </c>
      <c r="K73" s="195">
        <f>'PG&amp;E Program Totals'!K73*$C$2</f>
        <v>3.3588009783469901</v>
      </c>
      <c r="L73" s="195">
        <f>'PG&amp;E Program Totals'!L73*$C$2</f>
        <v>3.3662400995154531</v>
      </c>
      <c r="M73" s="195">
        <f>'PG&amp;E Program Totals'!M73*$C$2</f>
        <v>3.373552583229773</v>
      </c>
      <c r="N73" s="195">
        <f>'PG&amp;E Program Totals'!N73*$C$2</f>
        <v>0</v>
      </c>
      <c r="O73" s="195">
        <f>'PG&amp;E Program Totals'!O73*$C$2</f>
        <v>0</v>
      </c>
      <c r="P73" s="72"/>
      <c r="Q73" s="73"/>
      <c r="R73" s="73"/>
      <c r="S73" s="73"/>
      <c r="T73" s="73"/>
      <c r="U73" s="73"/>
      <c r="V73" s="73"/>
      <c r="W73" s="73"/>
      <c r="X73" s="73"/>
      <c r="Y73" s="73"/>
      <c r="Z73" s="73"/>
      <c r="AA73" s="73"/>
      <c r="AB73" s="73"/>
      <c r="AC73" s="73"/>
      <c r="AD73" s="73"/>
      <c r="AE73" s="73"/>
      <c r="AF73" s="73"/>
      <c r="AG73" s="240"/>
      <c r="AH73" s="240"/>
      <c r="AI73" s="240"/>
      <c r="AJ73" s="240"/>
      <c r="AK73" s="240"/>
      <c r="AL73" s="240"/>
      <c r="AM73" s="240"/>
      <c r="AN73" s="240"/>
      <c r="AO73" s="240"/>
    </row>
    <row r="74" spans="1:41" x14ac:dyDescent="0.25">
      <c r="A74" s="306"/>
      <c r="B74" s="301"/>
      <c r="C74" s="82" t="s">
        <v>29</v>
      </c>
      <c r="D74" s="195">
        <f>'PG&amp;E Program Totals'!D74*$C$2</f>
        <v>0</v>
      </c>
      <c r="E74" s="195">
        <f>'PG&amp;E Program Totals'!E74*$C$2</f>
        <v>0</v>
      </c>
      <c r="F74" s="195">
        <f>'PG&amp;E Program Totals'!F74*$C$2</f>
        <v>0</v>
      </c>
      <c r="G74" s="195">
        <f>'PG&amp;E Program Totals'!G74*$C$2</f>
        <v>0</v>
      </c>
      <c r="H74" s="195">
        <f>'PG&amp;E Program Totals'!H74*$C$2</f>
        <v>5.2748404801291927E-3</v>
      </c>
      <c r="I74" s="195">
        <f>'PG&amp;E Program Totals'!I74*$C$2</f>
        <v>5.286445129187827E-3</v>
      </c>
      <c r="J74" s="195">
        <f>'PG&amp;E Program Totals'!J74*$C$2</f>
        <v>5.2980753085086736E-3</v>
      </c>
      <c r="K74" s="195">
        <f>'PG&amp;E Program Totals'!K74*$C$2</f>
        <v>5.3097310741498189E-3</v>
      </c>
      <c r="L74" s="195">
        <f>'PG&amp;E Program Totals'!L74*$C$2</f>
        <v>5.3214124825050266E-3</v>
      </c>
      <c r="M74" s="195">
        <f>'PG&amp;E Program Totals'!M74*$C$2</f>
        <v>5.3331195899680587E-3</v>
      </c>
      <c r="N74" s="195">
        <f>'PG&amp;E Program Totals'!N74*$C$2</f>
        <v>0</v>
      </c>
      <c r="O74" s="195">
        <f>'PG&amp;E Program Totals'!O74*$C$2</f>
        <v>0</v>
      </c>
      <c r="P74" s="72"/>
      <c r="Q74" s="73"/>
      <c r="R74" s="73"/>
      <c r="S74" s="73"/>
      <c r="T74" s="73"/>
      <c r="U74" s="73"/>
      <c r="V74" s="73"/>
      <c r="W74" s="73"/>
      <c r="X74" s="73"/>
      <c r="Y74" s="73"/>
      <c r="Z74" s="73"/>
      <c r="AA74" s="73"/>
      <c r="AB74" s="73"/>
      <c r="AC74" s="73"/>
      <c r="AD74" s="73"/>
      <c r="AE74" s="73"/>
      <c r="AF74" s="73"/>
      <c r="AG74" s="240"/>
      <c r="AH74" s="240"/>
      <c r="AI74" s="240"/>
      <c r="AJ74" s="240"/>
      <c r="AK74" s="240"/>
      <c r="AL74" s="240"/>
      <c r="AM74" s="240"/>
      <c r="AN74" s="240"/>
      <c r="AO74" s="240"/>
    </row>
    <row r="75" spans="1:41" x14ac:dyDescent="0.25">
      <c r="A75" s="306"/>
      <c r="B75" s="301"/>
      <c r="C75" s="82" t="s">
        <v>30</v>
      </c>
      <c r="D75" s="195">
        <f>'PG&amp;E Program Totals'!D75*$C$2</f>
        <v>0</v>
      </c>
      <c r="E75" s="195">
        <f>'PG&amp;E Program Totals'!E75*$C$2</f>
        <v>0</v>
      </c>
      <c r="F75" s="195">
        <f>'PG&amp;E Program Totals'!F75*$C$2</f>
        <v>0</v>
      </c>
      <c r="G75" s="195">
        <f>'PG&amp;E Program Totals'!G75*$C$2</f>
        <v>0</v>
      </c>
      <c r="H75" s="195">
        <f>'PG&amp;E Program Totals'!H75*$C$2</f>
        <v>2.5235318332243537</v>
      </c>
      <c r="I75" s="195">
        <f>'PG&amp;E Program Totals'!I75*$C$2</f>
        <v>2.5290659457711495</v>
      </c>
      <c r="J75" s="195">
        <f>'PG&amp;E Program Totals'!J75*$C$2</f>
        <v>2.5346337966700081</v>
      </c>
      <c r="K75" s="195">
        <f>'PG&amp;E Program Totals'!K75*$C$2</f>
        <v>2.5401901341778972</v>
      </c>
      <c r="L75" s="195">
        <f>'PG&amp;E Program Totals'!L75*$C$2</f>
        <v>2.5458004974703656</v>
      </c>
      <c r="M75" s="195">
        <f>'PG&amp;E Program Totals'!M75*$C$2</f>
        <v>2.5513241928359083</v>
      </c>
      <c r="N75" s="195">
        <f>'PG&amp;E Program Totals'!N75*$C$2</f>
        <v>0</v>
      </c>
      <c r="O75" s="195">
        <f>'PG&amp;E Program Totals'!O75*$C$2</f>
        <v>0</v>
      </c>
      <c r="P75" s="72"/>
      <c r="Q75" s="73"/>
      <c r="R75" s="73"/>
      <c r="S75" s="73"/>
      <c r="T75" s="73"/>
      <c r="U75" s="73"/>
      <c r="V75" s="73"/>
      <c r="W75" s="73"/>
      <c r="X75" s="73"/>
      <c r="Y75" s="73"/>
      <c r="Z75" s="73"/>
      <c r="AA75" s="73"/>
      <c r="AB75" s="73"/>
      <c r="AC75" s="73"/>
      <c r="AD75" s="73"/>
      <c r="AE75" s="73"/>
      <c r="AF75" s="73"/>
      <c r="AG75" s="240"/>
      <c r="AH75" s="240"/>
      <c r="AI75" s="240"/>
      <c r="AJ75" s="240"/>
      <c r="AK75" s="240"/>
      <c r="AL75" s="240"/>
      <c r="AM75" s="240"/>
      <c r="AN75" s="240"/>
      <c r="AO75" s="240"/>
    </row>
    <row r="76" spans="1:41" x14ac:dyDescent="0.25">
      <c r="A76" s="306"/>
      <c r="B76" s="301"/>
      <c r="C76" s="82" t="s">
        <v>31</v>
      </c>
      <c r="D76" s="195">
        <f>'PG&amp;E Program Totals'!D76*$C$2</f>
        <v>0</v>
      </c>
      <c r="E76" s="195">
        <f>'PG&amp;E Program Totals'!E76*$C$2</f>
        <v>0</v>
      </c>
      <c r="F76" s="195">
        <f>'PG&amp;E Program Totals'!F76*$C$2</f>
        <v>0</v>
      </c>
      <c r="G76" s="195">
        <f>'PG&amp;E Program Totals'!G76*$C$2</f>
        <v>0</v>
      </c>
      <c r="H76" s="195">
        <f>'PG&amp;E Program Totals'!H76*$C$2</f>
        <v>0.16692363864022253</v>
      </c>
      <c r="I76" s="195">
        <f>'PG&amp;E Program Totals'!I76*$C$2</f>
        <v>0.17224896116728938</v>
      </c>
      <c r="J76" s="195">
        <f>'PG&amp;E Program Totals'!J76*$C$2</f>
        <v>0.17651748795803554</v>
      </c>
      <c r="K76" s="195">
        <f>'PG&amp;E Program Totals'!K76*$C$2</f>
        <v>0.17400464382593861</v>
      </c>
      <c r="L76" s="195">
        <f>'PG&amp;E Program Totals'!L76*$C$2</f>
        <v>0.16877380785181662</v>
      </c>
      <c r="M76" s="195">
        <f>'PG&amp;E Program Totals'!M76*$C$2</f>
        <v>0.16635838830940114</v>
      </c>
      <c r="N76" s="195">
        <f>'PG&amp;E Program Totals'!N76*$C$2</f>
        <v>0</v>
      </c>
      <c r="O76" s="195">
        <f>'PG&amp;E Program Totals'!O76*$C$2</f>
        <v>0</v>
      </c>
      <c r="P76" s="72"/>
      <c r="Q76" s="73"/>
      <c r="R76" s="73"/>
      <c r="S76" s="73"/>
      <c r="T76" s="73"/>
      <c r="U76" s="73"/>
      <c r="V76" s="73"/>
      <c r="W76" s="73"/>
      <c r="X76" s="73"/>
      <c r="Y76" s="73"/>
      <c r="Z76" s="73"/>
      <c r="AA76" s="73"/>
      <c r="AB76" s="73"/>
      <c r="AC76" s="73"/>
      <c r="AD76" s="73"/>
      <c r="AE76" s="73"/>
      <c r="AF76" s="73"/>
      <c r="AG76" s="240"/>
      <c r="AH76" s="240"/>
      <c r="AI76" s="240"/>
      <c r="AJ76" s="240"/>
      <c r="AK76" s="240"/>
      <c r="AL76" s="240"/>
      <c r="AM76" s="240"/>
      <c r="AN76" s="240"/>
      <c r="AO76" s="240"/>
    </row>
    <row r="77" spans="1:41" x14ac:dyDescent="0.25">
      <c r="A77" s="306"/>
      <c r="B77" s="301"/>
      <c r="C77" s="82" t="s">
        <v>32</v>
      </c>
      <c r="D77" s="195">
        <f>'PG&amp;E Program Totals'!D77*$C$2</f>
        <v>0</v>
      </c>
      <c r="E77" s="195">
        <f>'PG&amp;E Program Totals'!E77*$C$2</f>
        <v>0</v>
      </c>
      <c r="F77" s="195">
        <f>'PG&amp;E Program Totals'!F77*$C$2</f>
        <v>0</v>
      </c>
      <c r="G77" s="195">
        <f>'PG&amp;E Program Totals'!G77*$C$2</f>
        <v>0</v>
      </c>
      <c r="H77" s="195">
        <f>'PG&amp;E Program Totals'!H77*$C$2</f>
        <v>0.16544732421694378</v>
      </c>
      <c r="I77" s="195">
        <f>'PG&amp;E Program Totals'!I77*$C$2</f>
        <v>0.16485215022527061</v>
      </c>
      <c r="J77" s="195">
        <f>'PG&amp;E Program Totals'!J77*$C$2</f>
        <v>0.17471214229968815</v>
      </c>
      <c r="K77" s="195">
        <f>'PG&amp;E Program Totals'!K77*$C$2</f>
        <v>0.17402107553630414</v>
      </c>
      <c r="L77" s="195">
        <f>'PG&amp;E Program Totals'!L77*$C$2</f>
        <v>0.16745178033076225</v>
      </c>
      <c r="M77" s="195">
        <f>'PG&amp;E Program Totals'!M77*$C$2</f>
        <v>0.16115023627894526</v>
      </c>
      <c r="N77" s="195">
        <f>'PG&amp;E Program Totals'!N77*$C$2</f>
        <v>0</v>
      </c>
      <c r="O77" s="195">
        <f>'PG&amp;E Program Totals'!O77*$C$2</f>
        <v>0</v>
      </c>
      <c r="P77" s="72"/>
      <c r="Q77" s="73"/>
      <c r="R77" s="73"/>
      <c r="S77" s="73"/>
      <c r="T77" s="73"/>
      <c r="U77" s="73"/>
      <c r="V77" s="73"/>
      <c r="W77" s="73"/>
      <c r="X77" s="73"/>
      <c r="Y77" s="73"/>
      <c r="Z77" s="73"/>
      <c r="AA77" s="73"/>
      <c r="AB77" s="73"/>
      <c r="AC77" s="73"/>
      <c r="AD77" s="73"/>
      <c r="AE77" s="73"/>
      <c r="AF77" s="73"/>
      <c r="AG77" s="240"/>
      <c r="AH77" s="240"/>
      <c r="AI77" s="240"/>
      <c r="AJ77" s="240"/>
      <c r="AK77" s="240"/>
      <c r="AL77" s="240"/>
      <c r="AM77" s="240"/>
      <c r="AN77" s="240"/>
      <c r="AO77" s="240"/>
    </row>
    <row r="78" spans="1:41" x14ac:dyDescent="0.25">
      <c r="A78" s="306"/>
      <c r="B78" s="301"/>
      <c r="C78" s="82" t="s">
        <v>33</v>
      </c>
      <c r="D78" s="195">
        <f>'PG&amp;E Program Totals'!D78*$C$2</f>
        <v>0</v>
      </c>
      <c r="E78" s="195">
        <f>'PG&amp;E Program Totals'!E78*$C$2</f>
        <v>0</v>
      </c>
      <c r="F78" s="195">
        <f>'PG&amp;E Program Totals'!F78*$C$2</f>
        <v>0</v>
      </c>
      <c r="G78" s="195">
        <f>'PG&amp;E Program Totals'!G78*$C$2</f>
        <v>0</v>
      </c>
      <c r="H78" s="195">
        <f>'PG&amp;E Program Totals'!H78*$C$2</f>
        <v>7.3630121680657162E-2</v>
      </c>
      <c r="I78" s="195">
        <f>'PG&amp;E Program Totals'!I78*$C$2</f>
        <v>7.3975016435430058E-2</v>
      </c>
      <c r="J78" s="195">
        <f>'PG&amp;E Program Totals'!J78*$C$2</f>
        <v>7.3014030768918978E-2</v>
      </c>
      <c r="K78" s="195">
        <f>'PG&amp;E Program Totals'!K78*$C$2</f>
        <v>7.2769768934528287E-2</v>
      </c>
      <c r="L78" s="195">
        <f>'PG&amp;E Program Totals'!L78*$C$2</f>
        <v>7.3524017261701047E-2</v>
      </c>
      <c r="M78" s="195">
        <f>'PG&amp;E Program Totals'!M78*$C$2</f>
        <v>7.300188585507722E-2</v>
      </c>
      <c r="N78" s="195">
        <f>'PG&amp;E Program Totals'!N78*$C$2</f>
        <v>0</v>
      </c>
      <c r="O78" s="195">
        <f>'PG&amp;E Program Totals'!O78*$C$2</f>
        <v>0</v>
      </c>
      <c r="P78" s="72"/>
      <c r="Q78" s="73"/>
      <c r="R78" s="73"/>
      <c r="S78" s="73"/>
      <c r="T78" s="73"/>
      <c r="U78" s="73"/>
      <c r="V78" s="73"/>
      <c r="W78" s="73"/>
      <c r="X78" s="73"/>
      <c r="Y78" s="73"/>
      <c r="Z78" s="73"/>
      <c r="AA78" s="73"/>
      <c r="AB78" s="73"/>
      <c r="AC78" s="73"/>
      <c r="AD78" s="73"/>
      <c r="AE78" s="73"/>
      <c r="AF78" s="73"/>
      <c r="AG78" s="240"/>
      <c r="AH78" s="240"/>
      <c r="AI78" s="240"/>
      <c r="AJ78" s="240"/>
      <c r="AK78" s="240"/>
      <c r="AL78" s="240"/>
      <c r="AM78" s="240"/>
      <c r="AN78" s="240"/>
      <c r="AO78" s="240"/>
    </row>
    <row r="79" spans="1:41" x14ac:dyDescent="0.25">
      <c r="A79" s="306"/>
      <c r="B79" s="301"/>
      <c r="C79" s="83" t="s">
        <v>7</v>
      </c>
      <c r="D79" s="195">
        <f>'PG&amp;E Program Totals'!D79*$C$2</f>
        <v>0</v>
      </c>
      <c r="E79" s="195">
        <f>'PG&amp;E Program Totals'!E79*$C$2</f>
        <v>0</v>
      </c>
      <c r="F79" s="195">
        <f>'PG&amp;E Program Totals'!F79*$C$2</f>
        <v>0</v>
      </c>
      <c r="G79" s="195">
        <f>'PG&amp;E Program Totals'!G79*$C$2</f>
        <v>0</v>
      </c>
      <c r="H79" s="195">
        <f>'PG&amp;E Program Totals'!H79*$C$2</f>
        <v>6.5607514040662007</v>
      </c>
      <c r="I79" s="195">
        <f>'PG&amp;E Program Totals'!I79*$C$2</f>
        <v>6.5739564409882023</v>
      </c>
      <c r="J79" s="195">
        <f>'PG&amp;E Program Totals'!J79*$C$2</f>
        <v>6.6067004590031368</v>
      </c>
      <c r="K79" s="195">
        <f>'PG&amp;E Program Totals'!K79*$C$2</f>
        <v>6.6050280550733822</v>
      </c>
      <c r="L79" s="195">
        <f>'PG&amp;E Program Totals'!L79*$C$2</f>
        <v>6.6164653677241834</v>
      </c>
      <c r="M79" s="195">
        <f>'PG&amp;E Program Totals'!M79*$C$2</f>
        <v>6.6037130384495812</v>
      </c>
      <c r="N79" s="195">
        <f>'PG&amp;E Program Totals'!N79*$C$2</f>
        <v>0</v>
      </c>
      <c r="O79" s="195">
        <f>'PG&amp;E Program Totals'!O79*$C$2</f>
        <v>0</v>
      </c>
      <c r="P79" s="72"/>
      <c r="Q79" s="73"/>
      <c r="R79" s="73"/>
      <c r="S79" s="73"/>
      <c r="T79" s="73"/>
      <c r="U79" s="73"/>
      <c r="V79" s="73"/>
      <c r="W79" s="73"/>
      <c r="X79" s="73"/>
      <c r="Y79" s="73"/>
      <c r="Z79" s="73"/>
      <c r="AA79" s="73"/>
      <c r="AB79" s="73"/>
      <c r="AC79" s="73"/>
      <c r="AD79" s="73"/>
      <c r="AE79" s="73"/>
      <c r="AF79" s="73"/>
      <c r="AG79" s="240"/>
      <c r="AH79" s="240"/>
      <c r="AI79" s="240"/>
      <c r="AJ79" s="240"/>
      <c r="AK79" s="240"/>
      <c r="AL79" s="240"/>
      <c r="AM79" s="240"/>
      <c r="AN79" s="240"/>
      <c r="AO79" s="240"/>
    </row>
    <row r="80" spans="1:41" ht="27" thickBot="1" x14ac:dyDescent="0.3">
      <c r="A80" s="307"/>
      <c r="B80" s="302"/>
      <c r="C80" s="87" t="s">
        <v>8</v>
      </c>
      <c r="D80" s="199">
        <f t="shared" ref="D80:O80" si="6">SUM(D72:D79)</f>
        <v>0</v>
      </c>
      <c r="E80" s="199">
        <f t="shared" si="6"/>
        <v>0</v>
      </c>
      <c r="F80" s="199">
        <f t="shared" si="6"/>
        <v>0</v>
      </c>
      <c r="G80" s="199">
        <f t="shared" si="6"/>
        <v>0</v>
      </c>
      <c r="H80" s="199">
        <f t="shared" si="6"/>
        <v>15.581087480991284</v>
      </c>
      <c r="I80" s="199">
        <f t="shared" si="6"/>
        <v>15.774146215089331</v>
      </c>
      <c r="J80" s="199">
        <f t="shared" si="6"/>
        <v>15.863380513086309</v>
      </c>
      <c r="K80" s="199">
        <f t="shared" si="6"/>
        <v>15.828715799830185</v>
      </c>
      <c r="L80" s="199">
        <f t="shared" si="6"/>
        <v>15.774696860014981</v>
      </c>
      <c r="M80" s="199">
        <f t="shared" si="6"/>
        <v>15.739446444898626</v>
      </c>
      <c r="N80" s="199">
        <f t="shared" si="6"/>
        <v>0</v>
      </c>
      <c r="O80" s="199">
        <f t="shared" si="6"/>
        <v>0</v>
      </c>
      <c r="P80" s="72"/>
      <c r="Q80" s="73"/>
      <c r="R80" s="73"/>
      <c r="S80" s="73"/>
      <c r="T80" s="73"/>
      <c r="U80" s="73"/>
      <c r="V80" s="73"/>
      <c r="W80" s="73"/>
      <c r="X80" s="73"/>
      <c r="Y80" s="73"/>
      <c r="Z80" s="73"/>
      <c r="AA80" s="73"/>
      <c r="AB80" s="73"/>
      <c r="AC80" s="73"/>
      <c r="AD80" s="73"/>
      <c r="AE80" s="73"/>
      <c r="AF80" s="73"/>
      <c r="AG80" s="240"/>
      <c r="AH80" s="240"/>
      <c r="AI80" s="240"/>
      <c r="AJ80" s="240"/>
      <c r="AK80" s="240"/>
      <c r="AL80" s="240"/>
      <c r="AM80" s="240"/>
      <c r="AN80" s="240"/>
      <c r="AO80" s="240"/>
    </row>
    <row r="81" spans="1:41" ht="27" customHeight="1" thickTop="1" x14ac:dyDescent="0.25">
      <c r="A81" s="290" t="s">
        <v>78</v>
      </c>
      <c r="B81" s="290" t="s">
        <v>70</v>
      </c>
      <c r="C81" s="84" t="s">
        <v>27</v>
      </c>
      <c r="D81" s="54">
        <f>'PG&amp;E Program Totals'!D81*$C$2</f>
        <v>0</v>
      </c>
      <c r="E81" s="54">
        <f>'PG&amp;E Program Totals'!E81*$C$2</f>
        <v>0</v>
      </c>
      <c r="F81" s="54">
        <f>'PG&amp;E Program Totals'!F81*$C$2</f>
        <v>0</v>
      </c>
      <c r="G81" s="54">
        <f>'PG&amp;E Program Totals'!G81*$C$2</f>
        <v>0</v>
      </c>
      <c r="H81" s="54">
        <f>'PG&amp;E Program Totals'!H81*$C$2</f>
        <v>10.892078834731524</v>
      </c>
      <c r="I81" s="54">
        <f>'PG&amp;E Program Totals'!I81*$C$2</f>
        <v>13.824451711233788</v>
      </c>
      <c r="J81" s="54">
        <f>'PG&amp;E Program Totals'!J81*$C$2</f>
        <v>13.308944139242085</v>
      </c>
      <c r="K81" s="54">
        <f>'PG&amp;E Program Totals'!K81*$C$2</f>
        <v>13.200638385264881</v>
      </c>
      <c r="L81" s="54">
        <f>'PG&amp;E Program Totals'!L81*$C$2</f>
        <v>12.41849104299272</v>
      </c>
      <c r="M81" s="54">
        <f>'PG&amp;E Program Totals'!M81*$C$2</f>
        <v>12.233618347763695</v>
      </c>
      <c r="N81" s="54">
        <f>'PG&amp;E Program Totals'!N81*$C$2</f>
        <v>0</v>
      </c>
      <c r="O81" s="54">
        <f>'PG&amp;E Program Totals'!O81*$C$2</f>
        <v>0</v>
      </c>
      <c r="P81" s="72"/>
      <c r="Q81" s="73"/>
      <c r="R81" s="73"/>
      <c r="S81" s="73"/>
      <c r="T81" s="73"/>
      <c r="U81" s="73"/>
      <c r="V81" s="73"/>
      <c r="W81" s="73"/>
      <c r="X81" s="73"/>
      <c r="Y81" s="73"/>
      <c r="Z81" s="73"/>
      <c r="AA81" s="73"/>
      <c r="AB81" s="73"/>
      <c r="AC81" s="73"/>
      <c r="AD81" s="73"/>
      <c r="AE81" s="73"/>
      <c r="AF81" s="73"/>
      <c r="AG81" s="240"/>
      <c r="AH81" s="240"/>
      <c r="AI81" s="240"/>
      <c r="AJ81" s="240"/>
      <c r="AK81" s="240"/>
      <c r="AL81" s="240"/>
      <c r="AM81" s="240"/>
      <c r="AN81" s="240"/>
      <c r="AO81" s="240"/>
    </row>
    <row r="82" spans="1:41" ht="26.25" x14ac:dyDescent="0.25">
      <c r="A82" s="291"/>
      <c r="B82" s="293"/>
      <c r="C82" s="84" t="s">
        <v>28</v>
      </c>
      <c r="D82" s="54">
        <f>'PG&amp;E Program Totals'!D82*$C$2</f>
        <v>0</v>
      </c>
      <c r="E82" s="54">
        <f>'PG&amp;E Program Totals'!E82*$C$2</f>
        <v>0</v>
      </c>
      <c r="F82" s="54">
        <f>'PG&amp;E Program Totals'!F82*$C$2</f>
        <v>0</v>
      </c>
      <c r="G82" s="54">
        <f>'PG&amp;E Program Totals'!G82*$C$2</f>
        <v>0</v>
      </c>
      <c r="H82" s="54">
        <f>'PG&amp;E Program Totals'!H82*$C$2</f>
        <v>4.8743796174177509</v>
      </c>
      <c r="I82" s="54">
        <f>'PG&amp;E Program Totals'!I82*$C$2</f>
        <v>4.958012670340759</v>
      </c>
      <c r="J82" s="54">
        <f>'PG&amp;E Program Totals'!J82*$C$2</f>
        <v>4.6590991941696256</v>
      </c>
      <c r="K82" s="54">
        <f>'PG&amp;E Program Totals'!K82*$C$2</f>
        <v>4.8976644405466692</v>
      </c>
      <c r="L82" s="54">
        <f>'PG&amp;E Program Totals'!L82*$C$2</f>
        <v>4.814643933770026</v>
      </c>
      <c r="M82" s="54">
        <f>'PG&amp;E Program Totals'!M82*$C$2</f>
        <v>5.2003886730103561</v>
      </c>
      <c r="N82" s="54">
        <f>'PG&amp;E Program Totals'!N82*$C$2</f>
        <v>0</v>
      </c>
      <c r="O82" s="54">
        <f>'PG&amp;E Program Totals'!O82*$C$2</f>
        <v>0</v>
      </c>
      <c r="P82" s="72"/>
      <c r="Q82" s="73"/>
      <c r="R82" s="73"/>
      <c r="S82" s="73"/>
      <c r="T82" s="73"/>
      <c r="U82" s="73"/>
      <c r="V82" s="73"/>
      <c r="W82" s="73"/>
      <c r="X82" s="73"/>
      <c r="Y82" s="73"/>
      <c r="Z82" s="73"/>
      <c r="AA82" s="73"/>
      <c r="AB82" s="73"/>
      <c r="AC82" s="73"/>
      <c r="AD82" s="73"/>
      <c r="AE82" s="73"/>
      <c r="AF82" s="73"/>
      <c r="AG82" s="240"/>
      <c r="AH82" s="240"/>
      <c r="AI82" s="240"/>
      <c r="AJ82" s="240"/>
      <c r="AK82" s="240"/>
      <c r="AL82" s="240"/>
      <c r="AM82" s="240"/>
      <c r="AN82" s="240"/>
      <c r="AO82" s="240"/>
    </row>
    <row r="83" spans="1:41" x14ac:dyDescent="0.25">
      <c r="A83" s="291"/>
      <c r="B83" s="293"/>
      <c r="C83" s="84" t="s">
        <v>29</v>
      </c>
      <c r="D83" s="54">
        <f>'PG&amp;E Program Totals'!D83*$C$2</f>
        <v>0</v>
      </c>
      <c r="E83" s="54">
        <f>'PG&amp;E Program Totals'!E83*$C$2</f>
        <v>0</v>
      </c>
      <c r="F83" s="54">
        <f>'PG&amp;E Program Totals'!F83*$C$2</f>
        <v>0</v>
      </c>
      <c r="G83" s="54">
        <f>'PG&amp;E Program Totals'!G83*$C$2</f>
        <v>0</v>
      </c>
      <c r="H83" s="54">
        <f>'PG&amp;E Program Totals'!H83*$C$2</f>
        <v>0</v>
      </c>
      <c r="I83" s="54">
        <f>'PG&amp;E Program Totals'!I83*$C$2</f>
        <v>0</v>
      </c>
      <c r="J83" s="54">
        <f>'PG&amp;E Program Totals'!J83*$C$2</f>
        <v>0</v>
      </c>
      <c r="K83" s="54">
        <f>'PG&amp;E Program Totals'!K83*$C$2</f>
        <v>0</v>
      </c>
      <c r="L83" s="54">
        <f>'PG&amp;E Program Totals'!L83*$C$2</f>
        <v>0</v>
      </c>
      <c r="M83" s="54">
        <f>'PG&amp;E Program Totals'!M83*$C$2</f>
        <v>0</v>
      </c>
      <c r="N83" s="54">
        <f>'PG&amp;E Program Totals'!N83*$C$2</f>
        <v>0</v>
      </c>
      <c r="O83" s="54">
        <f>'PG&amp;E Program Totals'!O83*$C$2</f>
        <v>0</v>
      </c>
      <c r="P83" s="72"/>
      <c r="Q83" s="73"/>
      <c r="R83" s="73"/>
      <c r="S83" s="73"/>
      <c r="T83" s="73"/>
      <c r="U83" s="73"/>
      <c r="V83" s="73"/>
      <c r="W83" s="73"/>
      <c r="X83" s="73"/>
      <c r="Y83" s="73"/>
      <c r="Z83" s="73"/>
      <c r="AA83" s="73"/>
      <c r="AB83" s="73"/>
      <c r="AC83" s="73"/>
      <c r="AD83" s="73"/>
      <c r="AE83" s="73"/>
      <c r="AF83" s="73"/>
      <c r="AG83" s="240"/>
      <c r="AH83" s="240"/>
      <c r="AI83" s="240"/>
      <c r="AJ83" s="240"/>
      <c r="AK83" s="240"/>
      <c r="AL83" s="240"/>
      <c r="AM83" s="240"/>
      <c r="AN83" s="240"/>
      <c r="AO83" s="240"/>
    </row>
    <row r="84" spans="1:41" x14ac:dyDescent="0.25">
      <c r="A84" s="291"/>
      <c r="B84" s="293"/>
      <c r="C84" s="84" t="s">
        <v>30</v>
      </c>
      <c r="D84" s="54">
        <f>'PG&amp;E Program Totals'!D84*$C$2</f>
        <v>0</v>
      </c>
      <c r="E84" s="54">
        <f>'PG&amp;E Program Totals'!E84*$C$2</f>
        <v>0</v>
      </c>
      <c r="F84" s="54">
        <f>'PG&amp;E Program Totals'!F84*$C$2</f>
        <v>0</v>
      </c>
      <c r="G84" s="54">
        <f>'PG&amp;E Program Totals'!G84*$C$2</f>
        <v>0</v>
      </c>
      <c r="H84" s="54">
        <f>'PG&amp;E Program Totals'!H84*$C$2</f>
        <v>2.3769109062630518</v>
      </c>
      <c r="I84" s="54">
        <f>'PG&amp;E Program Totals'!I84*$C$2</f>
        <v>2.2358534111226676</v>
      </c>
      <c r="J84" s="54">
        <f>'PG&amp;E Program Totals'!J84*$C$2</f>
        <v>2.7061763794287228</v>
      </c>
      <c r="K84" s="54">
        <f>'PG&amp;E Program Totals'!K84*$C$2</f>
        <v>2.5003839183755892</v>
      </c>
      <c r="L84" s="54">
        <f>'PG&amp;E Program Totals'!L84*$C$2</f>
        <v>2.3423457419636589</v>
      </c>
      <c r="M84" s="54">
        <f>'PG&amp;E Program Totals'!M84*$C$2</f>
        <v>1.7622233202012354</v>
      </c>
      <c r="N84" s="54">
        <f>'PG&amp;E Program Totals'!N84*$C$2</f>
        <v>0</v>
      </c>
      <c r="O84" s="54">
        <f>'PG&amp;E Program Totals'!O84*$C$2</f>
        <v>0</v>
      </c>
      <c r="P84" s="72"/>
      <c r="Q84" s="73"/>
      <c r="R84" s="73"/>
      <c r="S84" s="73"/>
      <c r="T84" s="73"/>
      <c r="U84" s="73"/>
      <c r="V84" s="73"/>
      <c r="W84" s="73"/>
      <c r="X84" s="73"/>
      <c r="Y84" s="73"/>
      <c r="Z84" s="73"/>
      <c r="AA84" s="73"/>
      <c r="AB84" s="73"/>
      <c r="AC84" s="73"/>
      <c r="AD84" s="73"/>
      <c r="AE84" s="73"/>
      <c r="AF84" s="73"/>
      <c r="AG84" s="240"/>
      <c r="AH84" s="240"/>
      <c r="AI84" s="240"/>
      <c r="AJ84" s="240"/>
      <c r="AK84" s="240"/>
      <c r="AL84" s="240"/>
      <c r="AM84" s="240"/>
      <c r="AN84" s="240"/>
      <c r="AO84" s="240"/>
    </row>
    <row r="85" spans="1:41" x14ac:dyDescent="0.25">
      <c r="A85" s="291"/>
      <c r="B85" s="293"/>
      <c r="C85" s="84" t="s">
        <v>31</v>
      </c>
      <c r="D85" s="54">
        <f>'PG&amp;E Program Totals'!D85*$C$2</f>
        <v>0</v>
      </c>
      <c r="E85" s="54">
        <f>'PG&amp;E Program Totals'!E85*$C$2</f>
        <v>0</v>
      </c>
      <c r="F85" s="54">
        <f>'PG&amp;E Program Totals'!F85*$C$2</f>
        <v>0</v>
      </c>
      <c r="G85" s="54">
        <f>'PG&amp;E Program Totals'!G85*$C$2</f>
        <v>0</v>
      </c>
      <c r="H85" s="54">
        <f>'PG&amp;E Program Totals'!H85*$C$2</f>
        <v>1.9308865399058517</v>
      </c>
      <c r="I85" s="54">
        <f>'PG&amp;E Program Totals'!I85*$C$2</f>
        <v>2.7748793902173765</v>
      </c>
      <c r="J85" s="54">
        <f>'PG&amp;E Program Totals'!J85*$C$2</f>
        <v>2.9213203764290996</v>
      </c>
      <c r="K85" s="54">
        <f>'PG&amp;E Program Totals'!K85*$C$2</f>
        <v>2.6620426030275666</v>
      </c>
      <c r="L85" s="54">
        <f>'PG&amp;E Program Totals'!L85*$C$2</f>
        <v>1.9799369744359798</v>
      </c>
      <c r="M85" s="54">
        <f>'PG&amp;E Program Totals'!M85*$C$2</f>
        <v>2.7170071228888091</v>
      </c>
      <c r="N85" s="54">
        <f>'PG&amp;E Program Totals'!N85*$C$2</f>
        <v>0</v>
      </c>
      <c r="O85" s="54">
        <f>'PG&amp;E Program Totals'!O85*$C$2</f>
        <v>0</v>
      </c>
      <c r="P85" s="72"/>
      <c r="Q85" s="73"/>
      <c r="R85" s="73"/>
      <c r="S85" s="73"/>
      <c r="T85" s="73"/>
      <c r="U85" s="73"/>
      <c r="V85" s="73"/>
      <c r="W85" s="73"/>
      <c r="X85" s="73"/>
      <c r="Y85" s="73"/>
      <c r="Z85" s="73"/>
      <c r="AA85" s="73"/>
      <c r="AB85" s="73"/>
      <c r="AC85" s="73"/>
      <c r="AD85" s="73"/>
      <c r="AE85" s="73"/>
      <c r="AF85" s="73"/>
      <c r="AG85" s="240"/>
      <c r="AH85" s="240"/>
      <c r="AI85" s="240"/>
      <c r="AJ85" s="240"/>
      <c r="AK85" s="240"/>
      <c r="AL85" s="240"/>
      <c r="AM85" s="240"/>
      <c r="AN85" s="240"/>
      <c r="AO85" s="240"/>
    </row>
    <row r="86" spans="1:41" x14ac:dyDescent="0.25">
      <c r="A86" s="291"/>
      <c r="B86" s="293"/>
      <c r="C86" s="84" t="s">
        <v>32</v>
      </c>
      <c r="D86" s="54">
        <f>'PG&amp;E Program Totals'!D86*$C$2</f>
        <v>0</v>
      </c>
      <c r="E86" s="54">
        <f>'PG&amp;E Program Totals'!E86*$C$2</f>
        <v>0</v>
      </c>
      <c r="F86" s="54">
        <f>'PG&amp;E Program Totals'!F86*$C$2</f>
        <v>0</v>
      </c>
      <c r="G86" s="54">
        <f>'PG&amp;E Program Totals'!G86*$C$2</f>
        <v>0</v>
      </c>
      <c r="H86" s="54">
        <f>'PG&amp;E Program Totals'!H86*$C$2</f>
        <v>2.1044371849581336</v>
      </c>
      <c r="I86" s="54">
        <f>'PG&amp;E Program Totals'!I86*$C$2</f>
        <v>2.0949698663491261</v>
      </c>
      <c r="J86" s="54">
        <f>'PG&amp;E Program Totals'!J86*$C$2</f>
        <v>2.1297867759878728</v>
      </c>
      <c r="K86" s="54">
        <f>'PG&amp;E Program Totals'!K86*$C$2</f>
        <v>2.1274916415785592</v>
      </c>
      <c r="L86" s="54">
        <f>'PG&amp;E Program Totals'!L86*$C$2</f>
        <v>2.1168899530244016</v>
      </c>
      <c r="M86" s="54">
        <f>'PG&amp;E Program Totals'!M86*$C$2</f>
        <v>1.873700982900085</v>
      </c>
      <c r="N86" s="54">
        <f>'PG&amp;E Program Totals'!N86*$C$2</f>
        <v>0</v>
      </c>
      <c r="O86" s="54">
        <f>'PG&amp;E Program Totals'!O86*$C$2</f>
        <v>0</v>
      </c>
      <c r="P86" s="72"/>
      <c r="Q86" s="73"/>
      <c r="R86" s="73"/>
      <c r="S86" s="73"/>
      <c r="T86" s="73"/>
      <c r="U86" s="73"/>
      <c r="V86" s="73"/>
      <c r="W86" s="73"/>
      <c r="X86" s="73"/>
      <c r="Y86" s="73"/>
      <c r="Z86" s="73"/>
      <c r="AA86" s="73"/>
      <c r="AB86" s="73"/>
      <c r="AC86" s="73"/>
      <c r="AD86" s="73"/>
      <c r="AE86" s="73"/>
      <c r="AF86" s="73"/>
      <c r="AG86" s="240"/>
      <c r="AH86" s="240"/>
      <c r="AI86" s="240"/>
      <c r="AJ86" s="240"/>
      <c r="AK86" s="240"/>
      <c r="AL86" s="240"/>
      <c r="AM86" s="240"/>
      <c r="AN86" s="240"/>
      <c r="AO86" s="240"/>
    </row>
    <row r="87" spans="1:41" x14ac:dyDescent="0.25">
      <c r="A87" s="291"/>
      <c r="B87" s="293"/>
      <c r="C87" s="84" t="s">
        <v>33</v>
      </c>
      <c r="D87" s="54">
        <f>'PG&amp;E Program Totals'!D87*$C$2</f>
        <v>0</v>
      </c>
      <c r="E87" s="54">
        <f>'PG&amp;E Program Totals'!E87*$C$2</f>
        <v>0</v>
      </c>
      <c r="F87" s="54">
        <f>'PG&amp;E Program Totals'!F87*$C$2</f>
        <v>0</v>
      </c>
      <c r="G87" s="54">
        <f>'PG&amp;E Program Totals'!G87*$C$2</f>
        <v>0</v>
      </c>
      <c r="H87" s="54">
        <f>'PG&amp;E Program Totals'!H87*$C$2</f>
        <v>2.203741281195942</v>
      </c>
      <c r="I87" s="54">
        <f>'PG&amp;E Program Totals'!I87*$C$2</f>
        <v>2.342582363256597</v>
      </c>
      <c r="J87" s="54">
        <f>'PG&amp;E Program Totals'!J87*$C$2</f>
        <v>2.7702895895564978</v>
      </c>
      <c r="K87" s="54">
        <f>'PG&amp;E Program Totals'!K87*$C$2</f>
        <v>2.5432332698672946</v>
      </c>
      <c r="L87" s="54">
        <f>'PG&amp;E Program Totals'!L87*$C$2</f>
        <v>2.4874704454892194</v>
      </c>
      <c r="M87" s="54">
        <f>'PG&amp;E Program Totals'!M87*$C$2</f>
        <v>1.8512310073536695</v>
      </c>
      <c r="N87" s="54">
        <f>'PG&amp;E Program Totals'!N87*$C$2</f>
        <v>0</v>
      </c>
      <c r="O87" s="54">
        <f>'PG&amp;E Program Totals'!O87*$C$2</f>
        <v>0</v>
      </c>
      <c r="P87" s="72"/>
      <c r="Q87" s="73"/>
      <c r="R87" s="73"/>
      <c r="S87" s="73"/>
      <c r="T87" s="73"/>
      <c r="U87" s="73"/>
      <c r="V87" s="73"/>
      <c r="W87" s="73"/>
      <c r="X87" s="73"/>
      <c r="Y87" s="73"/>
      <c r="Z87" s="73"/>
      <c r="AA87" s="73"/>
      <c r="AB87" s="73"/>
      <c r="AC87" s="73"/>
      <c r="AD87" s="73"/>
      <c r="AE87" s="73"/>
      <c r="AF87" s="73"/>
      <c r="AG87" s="240"/>
      <c r="AH87" s="240"/>
      <c r="AI87" s="240"/>
      <c r="AJ87" s="240"/>
      <c r="AK87" s="240"/>
      <c r="AL87" s="240"/>
      <c r="AM87" s="240"/>
      <c r="AN87" s="240"/>
      <c r="AO87" s="240"/>
    </row>
    <row r="88" spans="1:41" x14ac:dyDescent="0.25">
      <c r="A88" s="291"/>
      <c r="B88" s="293"/>
      <c r="C88" s="85" t="s">
        <v>7</v>
      </c>
      <c r="D88" s="54">
        <f>'PG&amp;E Program Totals'!D88*$C$2</f>
        <v>0</v>
      </c>
      <c r="E88" s="54">
        <f>'PG&amp;E Program Totals'!E88*$C$2</f>
        <v>0</v>
      </c>
      <c r="F88" s="54">
        <f>'PG&amp;E Program Totals'!F88*$C$2</f>
        <v>0</v>
      </c>
      <c r="G88" s="54">
        <f>'PG&amp;E Program Totals'!G88*$C$2</f>
        <v>0</v>
      </c>
      <c r="H88" s="54">
        <f>'PG&amp;E Program Totals'!H88*$C$2</f>
        <v>10.392362631547307</v>
      </c>
      <c r="I88" s="54">
        <f>'PG&amp;E Program Totals'!I88*$C$2</f>
        <v>9.9313768376886991</v>
      </c>
      <c r="J88" s="54">
        <f>'PG&amp;E Program Totals'!J88*$C$2</f>
        <v>9.8110749156931014</v>
      </c>
      <c r="K88" s="54">
        <f>'PG&amp;E Program Totals'!K88*$C$2</f>
        <v>9.7553298513222995</v>
      </c>
      <c r="L88" s="54">
        <f>'PG&amp;E Program Totals'!L88*$C$2</f>
        <v>9.7041212676449753</v>
      </c>
      <c r="M88" s="54">
        <f>'PG&amp;E Program Totals'!M88*$C$2</f>
        <v>8.436989141349045</v>
      </c>
      <c r="N88" s="54">
        <f>'PG&amp;E Program Totals'!N88*$C$2</f>
        <v>0</v>
      </c>
      <c r="O88" s="54">
        <f>'PG&amp;E Program Totals'!O88*$C$2</f>
        <v>0</v>
      </c>
      <c r="P88" s="72"/>
      <c r="Q88" s="73"/>
      <c r="R88" s="73"/>
      <c r="S88" s="73"/>
      <c r="T88" s="73"/>
      <c r="U88" s="73"/>
      <c r="V88" s="73"/>
      <c r="W88" s="73"/>
      <c r="X88" s="73"/>
      <c r="Y88" s="73"/>
      <c r="Z88" s="73"/>
      <c r="AA88" s="73"/>
      <c r="AB88" s="73"/>
      <c r="AC88" s="73"/>
      <c r="AD88" s="73"/>
      <c r="AE88" s="73"/>
      <c r="AF88" s="73"/>
      <c r="AG88" s="240"/>
      <c r="AH88" s="240"/>
      <c r="AI88" s="240"/>
      <c r="AJ88" s="240"/>
      <c r="AK88" s="240"/>
      <c r="AL88" s="240"/>
      <c r="AM88" s="240"/>
      <c r="AN88" s="240"/>
      <c r="AO88" s="240"/>
    </row>
    <row r="89" spans="1:41" ht="27" thickBot="1" x14ac:dyDescent="0.3">
      <c r="A89" s="292"/>
      <c r="B89" s="294"/>
      <c r="C89" s="84" t="s">
        <v>8</v>
      </c>
      <c r="D89" s="200">
        <f>SUM(D81:D88)</f>
        <v>0</v>
      </c>
      <c r="E89" s="200">
        <f t="shared" ref="E89:J89" si="7">SUM(E81:E88)</f>
        <v>0</v>
      </c>
      <c r="F89" s="200">
        <f t="shared" si="7"/>
        <v>0</v>
      </c>
      <c r="G89" s="200">
        <f t="shared" si="7"/>
        <v>0</v>
      </c>
      <c r="H89" s="200">
        <f t="shared" si="7"/>
        <v>34.77479699601956</v>
      </c>
      <c r="I89" s="200">
        <f t="shared" si="7"/>
        <v>38.162126250209013</v>
      </c>
      <c r="J89" s="200">
        <f t="shared" si="7"/>
        <v>38.306691370507011</v>
      </c>
      <c r="K89" s="200">
        <f>SUM(K81:K88)</f>
        <v>37.68678410998286</v>
      </c>
      <c r="L89" s="200">
        <f>SUM(L81:L88)</f>
        <v>35.863899359320982</v>
      </c>
      <c r="M89" s="200">
        <f>SUM(M81:M88)</f>
        <v>34.075158595466895</v>
      </c>
      <c r="N89" s="200">
        <f>SUM(N81:N88)</f>
        <v>0</v>
      </c>
      <c r="O89" s="200">
        <f>SUM(O81:O88)</f>
        <v>0</v>
      </c>
      <c r="P89" s="72"/>
      <c r="Q89" s="73"/>
      <c r="R89" s="73"/>
      <c r="S89" s="73"/>
      <c r="T89" s="73"/>
      <c r="U89" s="73"/>
      <c r="V89" s="73"/>
      <c r="W89" s="73"/>
      <c r="X89" s="73"/>
      <c r="Y89" s="73"/>
      <c r="Z89" s="73"/>
      <c r="AA89" s="73"/>
      <c r="AB89" s="73"/>
      <c r="AC89" s="73"/>
      <c r="AD89" s="73"/>
      <c r="AE89" s="73"/>
      <c r="AF89" s="73"/>
      <c r="AG89" s="240"/>
      <c r="AH89" s="240"/>
      <c r="AI89" s="240"/>
      <c r="AJ89" s="240"/>
      <c r="AK89" s="240"/>
      <c r="AL89" s="240"/>
      <c r="AM89" s="240"/>
      <c r="AN89" s="240"/>
      <c r="AO89" s="240"/>
    </row>
    <row r="90" spans="1:41" ht="27" customHeight="1" thickTop="1" x14ac:dyDescent="0.25">
      <c r="A90" s="295" t="s">
        <v>79</v>
      </c>
      <c r="B90" s="295" t="s">
        <v>70</v>
      </c>
      <c r="C90" s="82" t="s">
        <v>27</v>
      </c>
      <c r="D90" s="195">
        <f>'PG&amp;E Program Totals'!D90*$C$2</f>
        <v>0</v>
      </c>
      <c r="E90" s="195">
        <f>'PG&amp;E Program Totals'!E90*$C$2</f>
        <v>0</v>
      </c>
      <c r="F90" s="195">
        <f>'PG&amp;E Program Totals'!F90*$C$2</f>
        <v>0</v>
      </c>
      <c r="G90" s="195">
        <f>'PG&amp;E Program Totals'!G90*$C$2</f>
        <v>0</v>
      </c>
      <c r="H90" s="195">
        <f>'PG&amp;E Program Totals'!H90*$C$2</f>
        <v>0</v>
      </c>
      <c r="I90" s="195">
        <f>'PG&amp;E Program Totals'!I90*$C$2</f>
        <v>2.7855361395606963</v>
      </c>
      <c r="J90" s="195">
        <f>'PG&amp;E Program Totals'!J90*$C$2</f>
        <v>3.1315381167239567</v>
      </c>
      <c r="K90" s="195">
        <f>'PG&amp;E Program Totals'!K90*$C$2</f>
        <v>2.9260977759783247</v>
      </c>
      <c r="L90" s="195">
        <f>'PG&amp;E Program Totals'!L90*$C$2</f>
        <v>2.1013617449295068</v>
      </c>
      <c r="M90" s="195">
        <f>'PG&amp;E Program Totals'!M90*$C$2</f>
        <v>2.4859258244559763</v>
      </c>
      <c r="N90" s="195">
        <f>'PG&amp;E Program Totals'!N90*$C$2</f>
        <v>0</v>
      </c>
      <c r="O90" s="195">
        <f>'PG&amp;E Program Totals'!O90*$C$2</f>
        <v>0</v>
      </c>
      <c r="P90" s="72"/>
      <c r="Q90" s="48"/>
      <c r="R90" s="48"/>
      <c r="S90" s="48"/>
      <c r="T90" s="48"/>
      <c r="U90" s="48"/>
      <c r="V90" s="48"/>
      <c r="W90" s="48"/>
      <c r="X90" s="48"/>
      <c r="Y90" s="48"/>
      <c r="Z90" s="48"/>
      <c r="AA90" s="48"/>
      <c r="AB90" s="48"/>
      <c r="AC90" s="73"/>
      <c r="AD90" s="74"/>
      <c r="AE90" s="74"/>
      <c r="AF90" s="74"/>
      <c r="AG90" s="74"/>
      <c r="AH90" s="74"/>
      <c r="AI90" s="74"/>
      <c r="AJ90" s="74"/>
      <c r="AK90" s="74"/>
      <c r="AL90" s="74"/>
      <c r="AM90" s="74"/>
      <c r="AN90" s="74"/>
      <c r="AO90" s="74"/>
    </row>
    <row r="91" spans="1:41" ht="26.25" x14ac:dyDescent="0.25">
      <c r="A91" s="296"/>
      <c r="B91" s="298"/>
      <c r="C91" s="82" t="s">
        <v>28</v>
      </c>
      <c r="D91" s="195">
        <f>'PG&amp;E Program Totals'!D91*$C$2</f>
        <v>0</v>
      </c>
      <c r="E91" s="195">
        <f>'PG&amp;E Program Totals'!E91*$C$2</f>
        <v>0</v>
      </c>
      <c r="F91" s="195">
        <f>'PG&amp;E Program Totals'!F91*$C$2</f>
        <v>0</v>
      </c>
      <c r="G91" s="195">
        <f>'PG&amp;E Program Totals'!G91*$C$2</f>
        <v>0</v>
      </c>
      <c r="H91" s="195">
        <f>'PG&amp;E Program Totals'!H91*$C$2</f>
        <v>1.7476600784318037</v>
      </c>
      <c r="I91" s="195">
        <f>'PG&amp;E Program Totals'!I91*$C$2</f>
        <v>1.6516316132564444</v>
      </c>
      <c r="J91" s="195">
        <f>'PG&amp;E Program Totals'!J91*$C$2</f>
        <v>2.2299955451144933</v>
      </c>
      <c r="K91" s="195">
        <f>'PG&amp;E Program Totals'!K91*$C$2</f>
        <v>2.0359859556500739</v>
      </c>
      <c r="L91" s="195">
        <f>'PG&amp;E Program Totals'!L91*$C$2</f>
        <v>2.3038181829063467</v>
      </c>
      <c r="M91" s="195">
        <f>'PG&amp;E Program Totals'!M91*$C$2</f>
        <v>1.6178627413130839</v>
      </c>
      <c r="N91" s="195">
        <f>'PG&amp;E Program Totals'!N91*$C$2</f>
        <v>0</v>
      </c>
      <c r="O91" s="195">
        <f>'PG&amp;E Program Totals'!O91*$C$2</f>
        <v>0</v>
      </c>
      <c r="P91" s="72"/>
      <c r="Q91" s="48"/>
      <c r="R91" s="48"/>
      <c r="S91" s="48"/>
      <c r="T91" s="48"/>
      <c r="U91" s="48"/>
      <c r="V91" s="48"/>
      <c r="W91" s="48"/>
      <c r="X91" s="48"/>
      <c r="Y91" s="48"/>
      <c r="Z91" s="48"/>
      <c r="AA91" s="48"/>
      <c r="AB91" s="48"/>
      <c r="AC91" s="73"/>
      <c r="AD91" s="76"/>
      <c r="AE91" s="76"/>
      <c r="AF91" s="76"/>
      <c r="AG91" s="77"/>
      <c r="AH91" s="77"/>
      <c r="AI91" s="77"/>
      <c r="AJ91" s="77"/>
      <c r="AK91" s="77"/>
      <c r="AL91" s="77"/>
      <c r="AM91" s="77"/>
      <c r="AN91" s="77"/>
      <c r="AO91" s="77"/>
    </row>
    <row r="92" spans="1:41" x14ac:dyDescent="0.25">
      <c r="A92" s="296"/>
      <c r="B92" s="298"/>
      <c r="C92" s="82" t="s">
        <v>29</v>
      </c>
      <c r="D92" s="195">
        <f>'PG&amp;E Program Totals'!D92*$C$2</f>
        <v>0</v>
      </c>
      <c r="E92" s="195">
        <f>'PG&amp;E Program Totals'!E92*$C$2</f>
        <v>0</v>
      </c>
      <c r="F92" s="195">
        <f>'PG&amp;E Program Totals'!F92*$C$2</f>
        <v>0</v>
      </c>
      <c r="G92" s="195">
        <f>'PG&amp;E Program Totals'!G92*$C$2</f>
        <v>0</v>
      </c>
      <c r="H92" s="195">
        <f>'PG&amp;E Program Totals'!H92*$C$2</f>
        <v>0</v>
      </c>
      <c r="I92" s="195">
        <f>'PG&amp;E Program Totals'!I92*$C$2</f>
        <v>0</v>
      </c>
      <c r="J92" s="195">
        <f>'PG&amp;E Program Totals'!J92*$C$2</f>
        <v>0</v>
      </c>
      <c r="K92" s="195">
        <f>'PG&amp;E Program Totals'!K92*$C$2</f>
        <v>0</v>
      </c>
      <c r="L92" s="195">
        <f>'PG&amp;E Program Totals'!L92*$C$2</f>
        <v>0</v>
      </c>
      <c r="M92" s="195">
        <f>'PG&amp;E Program Totals'!M92*$C$2</f>
        <v>0</v>
      </c>
      <c r="N92" s="195">
        <f>'PG&amp;E Program Totals'!N92*$C$2</f>
        <v>0</v>
      </c>
      <c r="O92" s="195">
        <f>'PG&amp;E Program Totals'!O92*$C$2</f>
        <v>0</v>
      </c>
      <c r="P92" s="72"/>
      <c r="Q92" s="48"/>
      <c r="R92" s="48"/>
      <c r="S92" s="48"/>
      <c r="T92" s="48"/>
      <c r="U92" s="48"/>
      <c r="V92" s="48"/>
      <c r="W92" s="48"/>
      <c r="X92" s="48"/>
      <c r="Y92" s="48"/>
      <c r="Z92" s="48"/>
      <c r="AA92" s="48"/>
      <c r="AB92" s="48"/>
      <c r="AC92" s="73"/>
      <c r="AD92" s="73"/>
      <c r="AE92" s="73"/>
      <c r="AF92" s="73"/>
      <c r="AG92" s="7"/>
      <c r="AH92" s="7"/>
      <c r="AI92" s="7"/>
      <c r="AJ92" s="7"/>
      <c r="AK92" s="7"/>
      <c r="AL92" s="7"/>
      <c r="AM92" s="7"/>
      <c r="AN92" s="7"/>
      <c r="AO92" s="7"/>
    </row>
    <row r="93" spans="1:41" x14ac:dyDescent="0.25">
      <c r="A93" s="296"/>
      <c r="B93" s="298"/>
      <c r="C93" s="82" t="s">
        <v>30</v>
      </c>
      <c r="D93" s="195">
        <f>'PG&amp;E Program Totals'!D93*$C$2</f>
        <v>0</v>
      </c>
      <c r="E93" s="195">
        <f>'PG&amp;E Program Totals'!E93*$C$2</f>
        <v>0</v>
      </c>
      <c r="F93" s="195">
        <f>'PG&amp;E Program Totals'!F93*$C$2</f>
        <v>0</v>
      </c>
      <c r="G93" s="195">
        <f>'PG&amp;E Program Totals'!G93*$C$2</f>
        <v>0</v>
      </c>
      <c r="H93" s="195">
        <f>'PG&amp;E Program Totals'!H93*$C$2</f>
        <v>2.8630975898611997</v>
      </c>
      <c r="I93" s="195">
        <f>'PG&amp;E Program Totals'!I93*$C$2</f>
        <v>2.9454189819249934</v>
      </c>
      <c r="J93" s="195">
        <f>'PG&amp;E Program Totals'!J93*$C$2</f>
        <v>3.5150693846473109</v>
      </c>
      <c r="K93" s="195">
        <f>'PG&amp;E Program Totals'!K93*$C$2</f>
        <v>3.5434086995353971</v>
      </c>
      <c r="L93" s="195">
        <f>'PG&amp;E Program Totals'!L93*$C$2</f>
        <v>3.5729639166587694</v>
      </c>
      <c r="M93" s="195">
        <f>'PG&amp;E Program Totals'!M93*$C$2</f>
        <v>3.0323048390802052</v>
      </c>
      <c r="N93" s="195">
        <f>'PG&amp;E Program Totals'!N93*$C$2</f>
        <v>0</v>
      </c>
      <c r="O93" s="195">
        <f>'PG&amp;E Program Totals'!O93*$C$2</f>
        <v>0</v>
      </c>
      <c r="P93" s="72"/>
      <c r="Q93" s="48"/>
      <c r="R93" s="48"/>
      <c r="S93" s="48"/>
      <c r="T93" s="48"/>
      <c r="U93" s="48"/>
      <c r="V93" s="48"/>
      <c r="W93" s="48"/>
      <c r="X93" s="48"/>
      <c r="Y93" s="48"/>
      <c r="Z93" s="48"/>
      <c r="AA93" s="48"/>
      <c r="AB93" s="48"/>
      <c r="AC93" s="73"/>
      <c r="AD93" s="73"/>
      <c r="AE93" s="73"/>
      <c r="AF93" s="73"/>
      <c r="AG93" s="7"/>
      <c r="AH93" s="7"/>
      <c r="AI93" s="7"/>
      <c r="AJ93" s="7"/>
      <c r="AK93" s="7"/>
      <c r="AL93" s="7"/>
      <c r="AM93" s="7"/>
      <c r="AN93" s="7"/>
      <c r="AO93" s="7"/>
    </row>
    <row r="94" spans="1:41" x14ac:dyDescent="0.25">
      <c r="A94" s="296"/>
      <c r="B94" s="298"/>
      <c r="C94" s="82" t="s">
        <v>31</v>
      </c>
      <c r="D94" s="195">
        <f>'PG&amp;E Program Totals'!D94*$C$2</f>
        <v>0</v>
      </c>
      <c r="E94" s="195">
        <f>'PG&amp;E Program Totals'!E94*$C$2</f>
        <v>0</v>
      </c>
      <c r="F94" s="195">
        <f>'PG&amp;E Program Totals'!F94*$C$2</f>
        <v>0</v>
      </c>
      <c r="G94" s="195">
        <f>'PG&amp;E Program Totals'!G94*$C$2</f>
        <v>0</v>
      </c>
      <c r="H94" s="195">
        <f>'PG&amp;E Program Totals'!H94*$C$2</f>
        <v>0</v>
      </c>
      <c r="I94" s="195">
        <f>'PG&amp;E Program Totals'!I94*$C$2</f>
        <v>0</v>
      </c>
      <c r="J94" s="195">
        <f>'PG&amp;E Program Totals'!J94*$C$2</f>
        <v>0</v>
      </c>
      <c r="K94" s="195">
        <f>'PG&amp;E Program Totals'!K94*$C$2</f>
        <v>0</v>
      </c>
      <c r="L94" s="195">
        <f>'PG&amp;E Program Totals'!L94*$C$2</f>
        <v>0</v>
      </c>
      <c r="M94" s="195">
        <f>'PG&amp;E Program Totals'!M94*$C$2</f>
        <v>0</v>
      </c>
      <c r="N94" s="195">
        <f>'PG&amp;E Program Totals'!N94*$C$2</f>
        <v>0</v>
      </c>
      <c r="O94" s="195">
        <f>'PG&amp;E Program Totals'!O94*$C$2</f>
        <v>0</v>
      </c>
      <c r="P94" s="72"/>
      <c r="Q94" s="48"/>
      <c r="R94" s="48"/>
      <c r="S94" s="48"/>
      <c r="T94" s="48"/>
      <c r="U94" s="48"/>
      <c r="V94" s="48"/>
      <c r="W94" s="48"/>
      <c r="X94" s="48"/>
      <c r="Y94" s="48"/>
      <c r="Z94" s="48"/>
      <c r="AA94" s="48"/>
      <c r="AB94" s="48"/>
      <c r="AC94" s="73"/>
      <c r="AD94" s="73"/>
      <c r="AE94" s="73"/>
      <c r="AF94" s="73"/>
      <c r="AG94" s="7"/>
      <c r="AH94" s="7"/>
      <c r="AI94" s="7"/>
      <c r="AJ94" s="7"/>
      <c r="AK94" s="7"/>
      <c r="AL94" s="7"/>
      <c r="AM94" s="7"/>
      <c r="AN94" s="7"/>
      <c r="AO94" s="7"/>
    </row>
    <row r="95" spans="1:41" x14ac:dyDescent="0.25">
      <c r="A95" s="296"/>
      <c r="B95" s="298"/>
      <c r="C95" s="82" t="s">
        <v>32</v>
      </c>
      <c r="D95" s="195">
        <f>'PG&amp;E Program Totals'!D95*$C$2</f>
        <v>0</v>
      </c>
      <c r="E95" s="195">
        <f>'PG&amp;E Program Totals'!E95*$C$2</f>
        <v>0</v>
      </c>
      <c r="F95" s="195">
        <f>'PG&amp;E Program Totals'!F95*$C$2</f>
        <v>0</v>
      </c>
      <c r="G95" s="195">
        <f>'PG&amp;E Program Totals'!G95*$C$2</f>
        <v>0</v>
      </c>
      <c r="H95" s="195">
        <f>'PG&amp;E Program Totals'!H95*$C$2</f>
        <v>1.399535707221798</v>
      </c>
      <c r="I95" s="195">
        <f>'PG&amp;E Program Totals'!I95*$C$2</f>
        <v>1.4799381006468537</v>
      </c>
      <c r="J95" s="195">
        <f>'PG&amp;E Program Totals'!J95*$C$2</f>
        <v>2.643168627372158</v>
      </c>
      <c r="K95" s="195">
        <f>'PG&amp;E Program Totals'!K95*$C$2</f>
        <v>2.0314472117092803</v>
      </c>
      <c r="L95" s="195">
        <f>'PG&amp;E Program Totals'!L95*$C$2</f>
        <v>2.590107917093762</v>
      </c>
      <c r="M95" s="195">
        <f>'PG&amp;E Program Totals'!M95*$C$2</f>
        <v>0.91627551864926882</v>
      </c>
      <c r="N95" s="195">
        <f>'PG&amp;E Program Totals'!N95*$C$2</f>
        <v>0</v>
      </c>
      <c r="O95" s="195">
        <f>'PG&amp;E Program Totals'!O95*$C$2</f>
        <v>0</v>
      </c>
      <c r="P95" s="72"/>
      <c r="Q95" s="48"/>
      <c r="R95" s="48"/>
      <c r="S95" s="48"/>
      <c r="T95" s="48"/>
      <c r="U95" s="48"/>
      <c r="V95" s="48"/>
      <c r="W95" s="48"/>
      <c r="X95" s="48"/>
      <c r="Y95" s="48"/>
      <c r="Z95" s="48"/>
      <c r="AA95" s="48"/>
      <c r="AB95" s="48"/>
      <c r="AC95" s="73"/>
      <c r="AD95" s="73"/>
      <c r="AE95" s="73"/>
      <c r="AF95" s="73"/>
      <c r="AG95" s="7"/>
      <c r="AH95" s="7"/>
      <c r="AI95" s="7"/>
      <c r="AJ95" s="7"/>
      <c r="AK95" s="7"/>
      <c r="AL95" s="7"/>
      <c r="AM95" s="7"/>
      <c r="AN95" s="7"/>
      <c r="AO95" s="7"/>
    </row>
    <row r="96" spans="1:41" x14ac:dyDescent="0.25">
      <c r="A96" s="296"/>
      <c r="B96" s="298"/>
      <c r="C96" s="82" t="s">
        <v>33</v>
      </c>
      <c r="D96" s="195">
        <f>'PG&amp;E Program Totals'!D96*$C$2</f>
        <v>0</v>
      </c>
      <c r="E96" s="195">
        <f>'PG&amp;E Program Totals'!E96*$C$2</f>
        <v>0</v>
      </c>
      <c r="F96" s="195">
        <f>'PG&amp;E Program Totals'!F96*$C$2</f>
        <v>0</v>
      </c>
      <c r="G96" s="195">
        <f>'PG&amp;E Program Totals'!G96*$C$2</f>
        <v>0</v>
      </c>
      <c r="H96" s="195">
        <f>'PG&amp;E Program Totals'!H96*$C$2</f>
        <v>1.0415441929284734</v>
      </c>
      <c r="I96" s="195">
        <f>'PG&amp;E Program Totals'!I96*$C$2</f>
        <v>1.1606892751637166</v>
      </c>
      <c r="J96" s="195">
        <f>'PG&amp;E Program Totals'!J96*$C$2</f>
        <v>1.800840543999281</v>
      </c>
      <c r="K96" s="195">
        <f>'PG&amp;E Program Totals'!K96*$C$2</f>
        <v>1.4926746154990118</v>
      </c>
      <c r="L96" s="195">
        <f>'PG&amp;E Program Totals'!L96*$C$2</f>
        <v>1.5896991787068455</v>
      </c>
      <c r="M96" s="195">
        <f>'PG&amp;E Program Totals'!M96*$C$2</f>
        <v>0.76120354558858505</v>
      </c>
      <c r="N96" s="195">
        <f>'PG&amp;E Program Totals'!N96*$C$2</f>
        <v>0</v>
      </c>
      <c r="O96" s="195">
        <f>'PG&amp;E Program Totals'!O96*$C$2</f>
        <v>0</v>
      </c>
      <c r="P96" s="72"/>
      <c r="Q96" s="48"/>
      <c r="R96" s="48"/>
      <c r="S96" s="48"/>
      <c r="T96" s="48"/>
      <c r="U96" s="48"/>
      <c r="V96" s="48"/>
      <c r="W96" s="48"/>
      <c r="X96" s="48"/>
      <c r="Y96" s="48"/>
      <c r="Z96" s="48"/>
      <c r="AA96" s="48"/>
      <c r="AB96" s="48"/>
      <c r="AC96" s="73"/>
      <c r="AD96" s="73"/>
      <c r="AE96" s="73"/>
      <c r="AF96" s="73"/>
      <c r="AG96" s="7"/>
      <c r="AH96" s="7"/>
      <c r="AI96" s="7"/>
      <c r="AJ96" s="7"/>
      <c r="AK96" s="7"/>
      <c r="AL96" s="7"/>
      <c r="AM96" s="7"/>
      <c r="AN96" s="7"/>
      <c r="AO96" s="7"/>
    </row>
    <row r="97" spans="1:41" x14ac:dyDescent="0.25">
      <c r="A97" s="296"/>
      <c r="B97" s="298"/>
      <c r="C97" s="83" t="s">
        <v>7</v>
      </c>
      <c r="D97" s="195">
        <f>'PG&amp;E Program Totals'!D97*$C$2</f>
        <v>0</v>
      </c>
      <c r="E97" s="195">
        <f>'PG&amp;E Program Totals'!E97*$C$2</f>
        <v>0</v>
      </c>
      <c r="F97" s="195">
        <f>'PG&amp;E Program Totals'!F97*$C$2</f>
        <v>0</v>
      </c>
      <c r="G97" s="195">
        <f>'PG&amp;E Program Totals'!G97*$C$2</f>
        <v>0</v>
      </c>
      <c r="H97" s="195">
        <f>'PG&amp;E Program Totals'!H97*$C$2</f>
        <v>1.3621422430781489</v>
      </c>
      <c r="I97" s="195">
        <f>'PG&amp;E Program Totals'!I97*$C$2</f>
        <v>1.5625893730634748</v>
      </c>
      <c r="J97" s="195">
        <f>'PG&amp;E Program Totals'!J97*$C$2</f>
        <v>2.5327787594122686</v>
      </c>
      <c r="K97" s="195">
        <f>'PG&amp;E Program Totals'!K97*$C$2</f>
        <v>2.0874442181262522</v>
      </c>
      <c r="L97" s="195">
        <f>'PG&amp;E Program Totals'!L97*$C$2</f>
        <v>2.0911508474751286</v>
      </c>
      <c r="M97" s="195">
        <f>'PG&amp;E Program Totals'!M97*$C$2</f>
        <v>0.93285763528764853</v>
      </c>
      <c r="N97" s="195">
        <f>'PG&amp;E Program Totals'!N97*$C$2</f>
        <v>0</v>
      </c>
      <c r="O97" s="195">
        <f>'PG&amp;E Program Totals'!O97*$C$2</f>
        <v>0</v>
      </c>
      <c r="P97" s="72"/>
      <c r="Q97" s="48"/>
      <c r="R97" s="48"/>
      <c r="S97" s="48"/>
      <c r="T97" s="48"/>
      <c r="U97" s="48"/>
      <c r="V97" s="48"/>
      <c r="W97" s="48"/>
      <c r="X97" s="48"/>
      <c r="Y97" s="48"/>
      <c r="Z97" s="48"/>
      <c r="AA97" s="48"/>
      <c r="AB97" s="48"/>
      <c r="AC97" s="73"/>
      <c r="AD97" s="73"/>
      <c r="AE97" s="73"/>
      <c r="AF97" s="73"/>
      <c r="AG97" s="7"/>
      <c r="AH97" s="7"/>
      <c r="AI97" s="7"/>
      <c r="AJ97" s="7"/>
      <c r="AK97" s="7"/>
      <c r="AL97" s="7"/>
      <c r="AM97" s="7"/>
      <c r="AN97" s="7"/>
      <c r="AO97" s="7"/>
    </row>
    <row r="98" spans="1:41" ht="27" thickBot="1" x14ac:dyDescent="0.3">
      <c r="A98" s="297"/>
      <c r="B98" s="299"/>
      <c r="C98" s="87" t="s">
        <v>8</v>
      </c>
      <c r="D98" s="199">
        <f t="shared" ref="D98:O98" si="8">SUM(D90:D97)</f>
        <v>0</v>
      </c>
      <c r="E98" s="199">
        <f t="shared" si="8"/>
        <v>0</v>
      </c>
      <c r="F98" s="199">
        <f t="shared" si="8"/>
        <v>0</v>
      </c>
      <c r="G98" s="199">
        <f t="shared" si="8"/>
        <v>0</v>
      </c>
      <c r="H98" s="199">
        <f t="shared" si="8"/>
        <v>8.4139798115214237</v>
      </c>
      <c r="I98" s="199">
        <f t="shared" si="8"/>
        <v>11.585803483616179</v>
      </c>
      <c r="J98" s="199">
        <f t="shared" si="8"/>
        <v>15.85339097726947</v>
      </c>
      <c r="K98" s="199">
        <f t="shared" si="8"/>
        <v>14.117058476498341</v>
      </c>
      <c r="L98" s="199">
        <f t="shared" si="8"/>
        <v>14.249101787770361</v>
      </c>
      <c r="M98" s="199">
        <f t="shared" si="8"/>
        <v>9.7464301043747685</v>
      </c>
      <c r="N98" s="199">
        <f t="shared" si="8"/>
        <v>0</v>
      </c>
      <c r="O98" s="199">
        <f t="shared" si="8"/>
        <v>0</v>
      </c>
      <c r="P98" s="72"/>
      <c r="Q98" s="73"/>
      <c r="R98" s="73"/>
      <c r="S98" s="73"/>
      <c r="T98" s="73"/>
      <c r="U98" s="73"/>
      <c r="V98" s="73"/>
      <c r="W98" s="73"/>
      <c r="X98" s="73"/>
      <c r="Y98" s="73"/>
      <c r="Z98" s="73"/>
      <c r="AA98" s="73"/>
      <c r="AB98" s="73"/>
      <c r="AC98" s="73"/>
      <c r="AD98" s="73"/>
      <c r="AE98" s="73"/>
      <c r="AF98" s="73"/>
      <c r="AG98" s="51"/>
      <c r="AH98" s="51"/>
      <c r="AI98" s="51"/>
      <c r="AJ98" s="51"/>
      <c r="AK98" s="7"/>
      <c r="AL98" s="7"/>
      <c r="AM98" s="7"/>
      <c r="AN98" s="7"/>
      <c r="AO98" s="7"/>
    </row>
    <row r="99" spans="1:41" ht="16.5" thickTop="1" thickBot="1" x14ac:dyDescent="0.3">
      <c r="A99" s="25"/>
      <c r="B99" s="25"/>
      <c r="C99" s="81"/>
      <c r="D99" s="201"/>
      <c r="E99" s="201"/>
      <c r="F99" s="201"/>
      <c r="G99" s="201"/>
      <c r="H99" s="201"/>
      <c r="I99" s="201"/>
      <c r="J99" s="201"/>
      <c r="K99" s="201"/>
      <c r="L99" s="201"/>
      <c r="M99" s="201"/>
      <c r="N99" s="201"/>
      <c r="O99" s="201"/>
      <c r="P99" s="72"/>
      <c r="Q99" s="73"/>
      <c r="R99" s="73"/>
      <c r="S99" s="73"/>
      <c r="T99" s="73"/>
      <c r="U99" s="73"/>
      <c r="V99" s="73"/>
      <c r="W99" s="73"/>
      <c r="X99" s="73"/>
      <c r="Y99" s="73"/>
      <c r="Z99" s="73"/>
      <c r="AA99" s="73"/>
      <c r="AB99" s="73"/>
      <c r="AC99" s="73"/>
      <c r="AD99" s="73"/>
      <c r="AE99" s="73"/>
      <c r="AF99" s="73"/>
    </row>
    <row r="100" spans="1:41" ht="15.75" thickBot="1" x14ac:dyDescent="0.3">
      <c r="A100" s="25" t="s">
        <v>34</v>
      </c>
      <c r="B100" s="281" t="s">
        <v>35</v>
      </c>
      <c r="C100" s="88" t="s">
        <v>27</v>
      </c>
      <c r="D100" s="211">
        <f t="shared" ref="D100:O108" ca="1" si="9">SUMIF($C$9:$O$98,$C100,D$9:D$98)</f>
        <v>25.746740516711128</v>
      </c>
      <c r="E100" s="211">
        <f t="shared" ca="1" si="9"/>
        <v>25.363802202103738</v>
      </c>
      <c r="F100" s="211">
        <f t="shared" ca="1" si="9"/>
        <v>25.594751358415941</v>
      </c>
      <c r="G100" s="211">
        <f t="shared" ca="1" si="9"/>
        <v>29.998310149124379</v>
      </c>
      <c r="H100" s="211">
        <f t="shared" ca="1" si="9"/>
        <v>81.689301218738024</v>
      </c>
      <c r="I100" s="211">
        <f t="shared" ca="1" si="9"/>
        <v>106.07557664601812</v>
      </c>
      <c r="J100" s="211">
        <f t="shared" ca="1" si="9"/>
        <v>121.59764340344826</v>
      </c>
      <c r="K100" s="211">
        <f t="shared" ca="1" si="9"/>
        <v>113.97424566237052</v>
      </c>
      <c r="L100" s="211">
        <f t="shared" ca="1" si="9"/>
        <v>110.30735215473879</v>
      </c>
      <c r="M100" s="211">
        <f t="shared" ca="1" si="9"/>
        <v>100.7814548044022</v>
      </c>
      <c r="N100" s="211">
        <f t="shared" ca="1" si="9"/>
        <v>27.037643828285006</v>
      </c>
      <c r="O100" s="211">
        <f t="shared" ca="1" si="9"/>
        <v>27.183540260198434</v>
      </c>
      <c r="P100" s="72"/>
      <c r="Q100" s="250"/>
      <c r="R100" s="250"/>
      <c r="S100" s="250"/>
      <c r="T100" s="250"/>
      <c r="U100" s="250"/>
      <c r="V100" s="250"/>
      <c r="W100" s="250"/>
      <c r="X100" s="250"/>
      <c r="Y100" s="250"/>
      <c r="Z100" s="250"/>
      <c r="AA100" s="250"/>
      <c r="AB100" s="250"/>
      <c r="AC100" s="250"/>
      <c r="AD100" s="73"/>
      <c r="AE100" s="73"/>
      <c r="AF100" s="73"/>
    </row>
    <row r="101" spans="1:41" ht="27" thickBot="1" x14ac:dyDescent="0.3">
      <c r="A101" s="25"/>
      <c r="B101" s="282"/>
      <c r="C101" s="89" t="s">
        <v>28</v>
      </c>
      <c r="D101" s="211">
        <f t="shared" ca="1" si="9"/>
        <v>6.7916789014722863</v>
      </c>
      <c r="E101" s="211">
        <f t="shared" ca="1" si="9"/>
        <v>7.0770730552452576</v>
      </c>
      <c r="F101" s="211">
        <f t="shared" ca="1" si="9"/>
        <v>7.258217814671708</v>
      </c>
      <c r="G101" s="211">
        <f t="shared" ca="1" si="9"/>
        <v>7.7907790664096179</v>
      </c>
      <c r="H101" s="211">
        <f t="shared" ca="1" si="9"/>
        <v>92.844902856958953</v>
      </c>
      <c r="I101" s="211">
        <f t="shared" ca="1" si="9"/>
        <v>89.000143580007986</v>
      </c>
      <c r="J101" s="211">
        <f t="shared" ca="1" si="9"/>
        <v>101.20805814330603</v>
      </c>
      <c r="K101" s="211">
        <f t="shared" ca="1" si="9"/>
        <v>94.255861795604133</v>
      </c>
      <c r="L101" s="211">
        <f t="shared" ca="1" si="9"/>
        <v>96.756089916291856</v>
      </c>
      <c r="M101" s="211">
        <f t="shared" ca="1" si="9"/>
        <v>83.190479574221584</v>
      </c>
      <c r="N101" s="211">
        <f t="shared" ca="1" si="9"/>
        <v>8.4109806958300943</v>
      </c>
      <c r="O101" s="211">
        <f t="shared" ca="1" si="9"/>
        <v>7.7687628166521421</v>
      </c>
      <c r="P101" s="72"/>
      <c r="Q101" s="250"/>
      <c r="R101" s="250"/>
      <c r="S101" s="250"/>
      <c r="T101" s="250"/>
      <c r="U101" s="250"/>
      <c r="V101" s="250"/>
      <c r="W101" s="250"/>
      <c r="X101" s="250"/>
      <c r="Y101" s="250"/>
      <c r="Z101" s="250"/>
      <c r="AA101" s="250"/>
      <c r="AB101" s="250"/>
      <c r="AC101" s="250"/>
      <c r="AD101" s="73"/>
      <c r="AE101" s="73"/>
      <c r="AF101" s="73"/>
    </row>
    <row r="102" spans="1:41" ht="15.75" thickBot="1" x14ac:dyDescent="0.3">
      <c r="A102" s="25"/>
      <c r="B102" s="282"/>
      <c r="C102" s="89" t="s">
        <v>29</v>
      </c>
      <c r="D102" s="211">
        <f t="shared" ca="1" si="9"/>
        <v>1.9680688581637904</v>
      </c>
      <c r="E102" s="211">
        <f t="shared" ca="1" si="9"/>
        <v>2.1928899181709287</v>
      </c>
      <c r="F102" s="211">
        <f t="shared" ca="1" si="9"/>
        <v>2.0892380601730238</v>
      </c>
      <c r="G102" s="211">
        <f t="shared" ca="1" si="9"/>
        <v>2.2835486340656441</v>
      </c>
      <c r="H102" s="211">
        <f t="shared" ca="1" si="9"/>
        <v>3.6341286665645973</v>
      </c>
      <c r="I102" s="211">
        <f t="shared" ca="1" si="9"/>
        <v>3.7730114380299042</v>
      </c>
      <c r="J102" s="211">
        <f t="shared" ca="1" si="9"/>
        <v>3.927252705511286</v>
      </c>
      <c r="K102" s="211">
        <f t="shared" ca="1" si="9"/>
        <v>3.8509617301176458</v>
      </c>
      <c r="L102" s="211">
        <f t="shared" ca="1" si="9"/>
        <v>3.7649563738627192</v>
      </c>
      <c r="M102" s="211">
        <f t="shared" ca="1" si="9"/>
        <v>3.8990499380948518</v>
      </c>
      <c r="N102" s="211">
        <f t="shared" ca="1" si="9"/>
        <v>2.0048984034531632</v>
      </c>
      <c r="O102" s="211">
        <f t="shared" ca="1" si="9"/>
        <v>1.7534915440194179</v>
      </c>
      <c r="P102" s="72"/>
      <c r="Q102" s="250"/>
      <c r="R102" s="250"/>
      <c r="S102" s="250"/>
      <c r="T102" s="250"/>
      <c r="U102" s="250"/>
      <c r="V102" s="250"/>
      <c r="W102" s="250"/>
      <c r="X102" s="250"/>
      <c r="Y102" s="250"/>
      <c r="Z102" s="250"/>
      <c r="AA102" s="250"/>
      <c r="AB102" s="250"/>
      <c r="AC102" s="250"/>
      <c r="AD102" s="73"/>
      <c r="AE102" s="73"/>
      <c r="AF102" s="73"/>
    </row>
    <row r="103" spans="1:41" ht="15.75" thickBot="1" x14ac:dyDescent="0.3">
      <c r="A103" s="25"/>
      <c r="B103" s="282"/>
      <c r="C103" s="89" t="s">
        <v>30</v>
      </c>
      <c r="D103" s="211">
        <f t="shared" ca="1" si="9"/>
        <v>14.101643543619643</v>
      </c>
      <c r="E103" s="211">
        <f t="shared" ca="1" si="9"/>
        <v>13.381486133975287</v>
      </c>
      <c r="F103" s="211">
        <f t="shared" ca="1" si="9"/>
        <v>12.79901983531928</v>
      </c>
      <c r="G103" s="211">
        <f t="shared" ca="1" si="9"/>
        <v>12.424780327473361</v>
      </c>
      <c r="H103" s="211">
        <f t="shared" ca="1" si="9"/>
        <v>48.403594506948743</v>
      </c>
      <c r="I103" s="211">
        <f t="shared" ca="1" si="9"/>
        <v>48.775868878169241</v>
      </c>
      <c r="J103" s="211">
        <f t="shared" ca="1" si="9"/>
        <v>51.736254183219813</v>
      </c>
      <c r="K103" s="211">
        <f t="shared" ca="1" si="9"/>
        <v>49.973394655958252</v>
      </c>
      <c r="L103" s="211">
        <f t="shared" ca="1" si="9"/>
        <v>50.188434597047682</v>
      </c>
      <c r="M103" s="211">
        <f t="shared" ca="1" si="9"/>
        <v>46.029426797512642</v>
      </c>
      <c r="N103" s="211">
        <f t="shared" ca="1" si="9"/>
        <v>12.938674930150551</v>
      </c>
      <c r="O103" s="211">
        <f t="shared" ca="1" si="9"/>
        <v>13.844831690304865</v>
      </c>
      <c r="P103" s="72"/>
      <c r="Q103" s="250"/>
      <c r="R103" s="250"/>
      <c r="S103" s="250"/>
      <c r="T103" s="250"/>
      <c r="U103" s="250"/>
      <c r="V103" s="250"/>
      <c r="W103" s="250"/>
      <c r="X103" s="250"/>
      <c r="Y103" s="250"/>
      <c r="Z103" s="250"/>
      <c r="AA103" s="250"/>
      <c r="AB103" s="250"/>
      <c r="AC103" s="250"/>
      <c r="AD103" s="73"/>
      <c r="AE103" s="73"/>
      <c r="AF103" s="73"/>
    </row>
    <row r="104" spans="1:41" ht="15.75" thickBot="1" x14ac:dyDescent="0.3">
      <c r="A104" s="25"/>
      <c r="B104" s="282"/>
      <c r="C104" s="89" t="s">
        <v>31</v>
      </c>
      <c r="D104" s="211">
        <f t="shared" ca="1" si="9"/>
        <v>5.8464914745706587</v>
      </c>
      <c r="E104" s="211">
        <f t="shared" ca="1" si="9"/>
        <v>6.79096932867549</v>
      </c>
      <c r="F104" s="211">
        <f t="shared" ca="1" si="9"/>
        <v>9.2168541703632112</v>
      </c>
      <c r="G104" s="211">
        <f t="shared" ca="1" si="9"/>
        <v>11.497268098206789</v>
      </c>
      <c r="H104" s="211">
        <f t="shared" ca="1" si="9"/>
        <v>21.197134926934879</v>
      </c>
      <c r="I104" s="211">
        <f t="shared" ca="1" si="9"/>
        <v>24.417908172578677</v>
      </c>
      <c r="J104" s="211">
        <f t="shared" ca="1" si="9"/>
        <v>28.623866415942963</v>
      </c>
      <c r="K104" s="211">
        <f t="shared" ca="1" si="9"/>
        <v>26.661336535541921</v>
      </c>
      <c r="L104" s="211">
        <f t="shared" ca="1" si="9"/>
        <v>25.014869909037131</v>
      </c>
      <c r="M104" s="211">
        <f t="shared" ca="1" si="9"/>
        <v>25.367146039291036</v>
      </c>
      <c r="N104" s="211">
        <f t="shared" ca="1" si="9"/>
        <v>8.2663623059653375</v>
      </c>
      <c r="O104" s="211">
        <f t="shared" ca="1" si="9"/>
        <v>7.8538447603423007</v>
      </c>
      <c r="P104" s="72"/>
      <c r="Q104" s="250"/>
      <c r="R104" s="250"/>
      <c r="S104" s="250"/>
      <c r="T104" s="250"/>
      <c r="U104" s="250"/>
      <c r="V104" s="250"/>
      <c r="W104" s="250"/>
      <c r="X104" s="250"/>
      <c r="Y104" s="250"/>
      <c r="Z104" s="250"/>
      <c r="AA104" s="250"/>
      <c r="AB104" s="250"/>
      <c r="AC104" s="250"/>
      <c r="AD104" s="73"/>
      <c r="AE104" s="73"/>
      <c r="AF104" s="73"/>
    </row>
    <row r="105" spans="1:41" ht="15.75" thickBot="1" x14ac:dyDescent="0.3">
      <c r="A105" s="25"/>
      <c r="B105" s="282"/>
      <c r="C105" s="89" t="s">
        <v>32</v>
      </c>
      <c r="D105" s="211">
        <f t="shared" ca="1" si="9"/>
        <v>8.2227608571394608</v>
      </c>
      <c r="E105" s="211">
        <f t="shared" ca="1" si="9"/>
        <v>8.0811556701797169</v>
      </c>
      <c r="F105" s="211">
        <f t="shared" ca="1" si="9"/>
        <v>9.0629090867759476</v>
      </c>
      <c r="G105" s="211">
        <f t="shared" ca="1" si="9"/>
        <v>10.448775574929442</v>
      </c>
      <c r="H105" s="211">
        <f t="shared" ca="1" si="9"/>
        <v>33.342211260191924</v>
      </c>
      <c r="I105" s="211">
        <f t="shared" ca="1" si="9"/>
        <v>31.744406689164457</v>
      </c>
      <c r="J105" s="211">
        <f t="shared" ca="1" si="9"/>
        <v>40.316761945159278</v>
      </c>
      <c r="K105" s="211">
        <f t="shared" ca="1" si="9"/>
        <v>35.715190055905303</v>
      </c>
      <c r="L105" s="211">
        <f t="shared" ca="1" si="9"/>
        <v>39.683333350466938</v>
      </c>
      <c r="M105" s="211">
        <f t="shared" ca="1" si="9"/>
        <v>24.447522183218602</v>
      </c>
      <c r="N105" s="211">
        <f t="shared" ca="1" si="9"/>
        <v>8.6729425546936518</v>
      </c>
      <c r="O105" s="211">
        <f t="shared" ca="1" si="9"/>
        <v>8.6077915616141212</v>
      </c>
      <c r="P105" s="72"/>
      <c r="Q105" s="250"/>
      <c r="R105" s="250"/>
      <c r="S105" s="250"/>
      <c r="T105" s="250"/>
      <c r="U105" s="250"/>
      <c r="V105" s="250"/>
      <c r="W105" s="250"/>
      <c r="X105" s="250"/>
      <c r="Y105" s="250"/>
      <c r="Z105" s="250"/>
      <c r="AA105" s="250"/>
      <c r="AB105" s="250"/>
      <c r="AC105" s="250"/>
      <c r="AD105" s="73"/>
      <c r="AE105" s="73"/>
      <c r="AF105" s="73"/>
    </row>
    <row r="106" spans="1:41" ht="15.75" thickBot="1" x14ac:dyDescent="0.3">
      <c r="A106" s="25"/>
      <c r="B106" s="282"/>
      <c r="C106" s="89" t="s">
        <v>33</v>
      </c>
      <c r="D106" s="211">
        <f t="shared" ca="1" si="9"/>
        <v>1.0027324145877343</v>
      </c>
      <c r="E106" s="211">
        <f t="shared" ca="1" si="9"/>
        <v>1.0836084752197763</v>
      </c>
      <c r="F106" s="211">
        <f t="shared" ca="1" si="9"/>
        <v>1.0567949446259111</v>
      </c>
      <c r="G106" s="211">
        <f t="shared" ca="1" si="9"/>
        <v>1.847246668892871</v>
      </c>
      <c r="H106" s="211">
        <f t="shared" ca="1" si="9"/>
        <v>17.793820086576119</v>
      </c>
      <c r="I106" s="211">
        <f t="shared" ca="1" si="9"/>
        <v>18.468291685226596</v>
      </c>
      <c r="J106" s="211">
        <f t="shared" ca="1" si="9"/>
        <v>23.086640105619114</v>
      </c>
      <c r="K106" s="211">
        <f t="shared" ca="1" si="9"/>
        <v>20.352441109910018</v>
      </c>
      <c r="L106" s="211">
        <f t="shared" ca="1" si="9"/>
        <v>20.524365804625056</v>
      </c>
      <c r="M106" s="211">
        <f t="shared" ca="1" si="9"/>
        <v>13.743445454008601</v>
      </c>
      <c r="N106" s="211">
        <f t="shared" ca="1" si="9"/>
        <v>1.1839982306335906</v>
      </c>
      <c r="O106" s="211">
        <f t="shared" ca="1" si="9"/>
        <v>1.1614728480295482</v>
      </c>
      <c r="P106" s="72"/>
      <c r="Q106" s="250"/>
      <c r="R106" s="250"/>
      <c r="S106" s="250"/>
      <c r="T106" s="250"/>
      <c r="U106" s="250"/>
      <c r="V106" s="250"/>
      <c r="W106" s="250"/>
      <c r="X106" s="250"/>
      <c r="Y106" s="250"/>
      <c r="Z106" s="250"/>
      <c r="AA106" s="250"/>
      <c r="AB106" s="250"/>
      <c r="AC106" s="250"/>
      <c r="AD106" s="73"/>
      <c r="AE106" s="73"/>
      <c r="AF106" s="73"/>
    </row>
    <row r="107" spans="1:41" ht="15.75" thickBot="1" x14ac:dyDescent="0.3">
      <c r="A107" s="25"/>
      <c r="B107" s="282"/>
      <c r="C107" s="90" t="s">
        <v>7</v>
      </c>
      <c r="D107" s="211">
        <f t="shared" ca="1" si="9"/>
        <v>123.63236897447263</v>
      </c>
      <c r="E107" s="211">
        <f t="shared" ca="1" si="9"/>
        <v>135.89110750922146</v>
      </c>
      <c r="F107" s="211">
        <f t="shared" ca="1" si="9"/>
        <v>143.84990564949069</v>
      </c>
      <c r="G107" s="211">
        <f t="shared" ca="1" si="9"/>
        <v>135.93185896820722</v>
      </c>
      <c r="H107" s="211">
        <f t="shared" ca="1" si="9"/>
        <v>257.86948397131766</v>
      </c>
      <c r="I107" s="211">
        <f t="shared" ca="1" si="9"/>
        <v>250.91392728340247</v>
      </c>
      <c r="J107" s="211">
        <f t="shared" ca="1" si="9"/>
        <v>265.14199072491425</v>
      </c>
      <c r="K107" s="211">
        <f t="shared" ca="1" si="9"/>
        <v>260.91391311584556</v>
      </c>
      <c r="L107" s="211">
        <f t="shared" ca="1" si="9"/>
        <v>271.4695178217039</v>
      </c>
      <c r="M107" s="211">
        <f t="shared" ca="1" si="9"/>
        <v>250.75208052690076</v>
      </c>
      <c r="N107" s="211">
        <f t="shared" ca="1" si="9"/>
        <v>146.30622939293477</v>
      </c>
      <c r="O107" s="211">
        <f t="shared" ca="1" si="9"/>
        <v>124.11731265626533</v>
      </c>
      <c r="P107" s="72"/>
      <c r="Q107" s="250"/>
      <c r="R107" s="250"/>
      <c r="S107" s="250"/>
      <c r="T107" s="250"/>
      <c r="U107" s="250"/>
      <c r="V107" s="250"/>
      <c r="W107" s="250"/>
      <c r="X107" s="250"/>
      <c r="Y107" s="250"/>
      <c r="Z107" s="250"/>
      <c r="AA107" s="250"/>
      <c r="AB107" s="250"/>
      <c r="AC107" s="250"/>
      <c r="AD107" s="73"/>
      <c r="AE107" s="73"/>
      <c r="AF107" s="73"/>
    </row>
    <row r="108" spans="1:41" ht="27" thickBot="1" x14ac:dyDescent="0.3">
      <c r="A108" s="25"/>
      <c r="B108" s="283"/>
      <c r="C108" s="91" t="s">
        <v>8</v>
      </c>
      <c r="D108" s="211">
        <f t="shared" ca="1" si="9"/>
        <v>187.31248554073733</v>
      </c>
      <c r="E108" s="211">
        <f t="shared" ca="1" si="9"/>
        <v>199.86209229279166</v>
      </c>
      <c r="F108" s="211">
        <f t="shared" ca="1" si="9"/>
        <v>210.92769091983573</v>
      </c>
      <c r="G108" s="211">
        <f t="shared" ca="1" si="9"/>
        <v>212.22256748730933</v>
      </c>
      <c r="H108" s="211">
        <f t="shared" ca="1" si="9"/>
        <v>556.77457749423093</v>
      </c>
      <c r="I108" s="211">
        <f t="shared" ca="1" si="9"/>
        <v>573.16913437259734</v>
      </c>
      <c r="J108" s="211">
        <f t="shared" ca="1" si="9"/>
        <v>635.6384676271208</v>
      </c>
      <c r="K108" s="211">
        <f t="shared" ca="1" si="9"/>
        <v>605.6973446612534</v>
      </c>
      <c r="L108" s="211">
        <f t="shared" ca="1" si="9"/>
        <v>617.70891992777388</v>
      </c>
      <c r="M108" s="211">
        <f t="shared" ca="1" si="9"/>
        <v>548.21060531765033</v>
      </c>
      <c r="N108" s="211">
        <f t="shared" ca="1" si="9"/>
        <v>214.82173034194614</v>
      </c>
      <c r="O108" s="211">
        <f t="shared" ca="1" si="9"/>
        <v>192.29104813742612</v>
      </c>
      <c r="P108" s="72"/>
      <c r="Q108" s="250"/>
      <c r="R108" s="250"/>
      <c r="S108" s="250"/>
      <c r="T108" s="250"/>
      <c r="U108" s="250"/>
      <c r="V108" s="250"/>
      <c r="W108" s="250"/>
      <c r="X108" s="250"/>
      <c r="Y108" s="250"/>
      <c r="Z108" s="250"/>
      <c r="AA108" s="250"/>
      <c r="AB108" s="250"/>
      <c r="AC108" s="250"/>
      <c r="AD108" s="73"/>
      <c r="AE108" s="73"/>
      <c r="AF108" s="73"/>
    </row>
    <row r="109" spans="1:41" x14ac:dyDescent="0.25">
      <c r="A109" s="25"/>
      <c r="B109" s="18"/>
      <c r="D109" s="16"/>
      <c r="E109" s="16"/>
      <c r="F109" s="16"/>
      <c r="G109" s="16"/>
      <c r="H109" s="16"/>
      <c r="I109" s="16"/>
      <c r="J109" s="16"/>
      <c r="K109" s="16"/>
      <c r="L109" s="16"/>
      <c r="M109" s="16"/>
      <c r="N109" s="16"/>
      <c r="O109" s="78"/>
      <c r="P109" s="72"/>
      <c r="Q109" s="251"/>
      <c r="R109" s="251"/>
      <c r="S109" s="251"/>
      <c r="T109" s="251"/>
      <c r="U109" s="251"/>
      <c r="V109" s="251"/>
      <c r="W109" s="251"/>
      <c r="X109" s="251"/>
      <c r="Y109" s="251"/>
      <c r="Z109" s="251"/>
      <c r="AA109" s="251"/>
      <c r="AB109" s="251"/>
      <c r="AC109" s="73"/>
      <c r="AD109" s="73"/>
      <c r="AE109" s="73"/>
    </row>
    <row r="110" spans="1:41" x14ac:dyDescent="0.25">
      <c r="D110" s="16"/>
      <c r="E110" s="16"/>
      <c r="F110" s="16"/>
      <c r="G110" s="16"/>
      <c r="H110" s="16"/>
      <c r="I110" s="16"/>
      <c r="J110" s="16"/>
      <c r="K110" s="16"/>
      <c r="L110" s="16"/>
      <c r="M110" s="16"/>
      <c r="N110" s="16"/>
      <c r="O110" s="16"/>
    </row>
    <row r="111" spans="1:41" x14ac:dyDescent="0.25">
      <c r="D111" s="16"/>
      <c r="E111" s="16"/>
      <c r="F111" s="16"/>
      <c r="G111" s="16"/>
      <c r="H111" s="16"/>
      <c r="I111" s="16"/>
      <c r="J111" s="16"/>
      <c r="K111" s="16"/>
      <c r="L111" s="16"/>
      <c r="M111" s="16"/>
      <c r="N111" s="16"/>
      <c r="O111" s="16"/>
    </row>
    <row r="112" spans="1:41" x14ac:dyDescent="0.25">
      <c r="A112" s="92" t="s">
        <v>18</v>
      </c>
      <c r="D112" s="16"/>
      <c r="E112" s="16"/>
      <c r="F112" s="16"/>
      <c r="G112" s="16"/>
      <c r="H112" s="16"/>
      <c r="I112" s="16"/>
      <c r="J112" s="16"/>
      <c r="K112" s="16"/>
      <c r="L112" s="16"/>
      <c r="M112" s="16"/>
      <c r="N112" s="16"/>
      <c r="O112" s="16"/>
    </row>
    <row r="113" spans="1:15" x14ac:dyDescent="0.25">
      <c r="A113" s="79" t="s">
        <v>23</v>
      </c>
      <c r="D113" s="16"/>
      <c r="E113" s="16"/>
      <c r="F113" s="16"/>
      <c r="G113" s="16"/>
      <c r="H113" s="16"/>
      <c r="I113" s="16"/>
      <c r="J113" s="16"/>
      <c r="K113" s="16"/>
      <c r="L113" s="16"/>
      <c r="M113" s="16"/>
      <c r="N113" s="16"/>
      <c r="O113" s="16"/>
    </row>
    <row r="114" spans="1:15" x14ac:dyDescent="0.25">
      <c r="A114" s="213" t="s">
        <v>61</v>
      </c>
      <c r="C114" s="80"/>
    </row>
  </sheetData>
  <mergeCells count="26">
    <mergeCell ref="A36:A44"/>
    <mergeCell ref="B36:B44"/>
    <mergeCell ref="A45:A53"/>
    <mergeCell ref="B45:B53"/>
    <mergeCell ref="C4:O4"/>
    <mergeCell ref="C5:O5"/>
    <mergeCell ref="D6:O6"/>
    <mergeCell ref="D7:O7"/>
    <mergeCell ref="A18:A26"/>
    <mergeCell ref="B18:B26"/>
    <mergeCell ref="B100:B108"/>
    <mergeCell ref="B1:O1"/>
    <mergeCell ref="A9:A17"/>
    <mergeCell ref="B9:B17"/>
    <mergeCell ref="A81:A89"/>
    <mergeCell ref="B81:B89"/>
    <mergeCell ref="A90:A98"/>
    <mergeCell ref="B90:B98"/>
    <mergeCell ref="A54:A62"/>
    <mergeCell ref="B54:B62"/>
    <mergeCell ref="A63:A71"/>
    <mergeCell ref="B63:B71"/>
    <mergeCell ref="A72:A80"/>
    <mergeCell ref="B72:B80"/>
    <mergeCell ref="A27:A35"/>
    <mergeCell ref="B27:B35"/>
  </mergeCells>
  <pageMargins left="0.7" right="0.7" top="0.75" bottom="0.75" header="0.3" footer="0.3"/>
  <pageSetup paperSize="1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115"/>
  <sheetViews>
    <sheetView tabSelected="1" topLeftCell="C13" zoomScale="85" zoomScaleNormal="85" workbookViewId="0">
      <selection activeCell="J24" sqref="J24"/>
    </sheetView>
  </sheetViews>
  <sheetFormatPr defaultRowHeight="12.75" x14ac:dyDescent="0.2"/>
  <cols>
    <col min="1" max="1" width="24.140625" style="93" customWidth="1"/>
    <col min="2" max="2" width="14.140625" style="93" customWidth="1"/>
    <col min="3" max="3" width="24.42578125" style="93" customWidth="1"/>
    <col min="4" max="4" width="9.28515625" style="93" customWidth="1"/>
    <col min="5" max="5" width="8.85546875" style="93" customWidth="1"/>
    <col min="6" max="6" width="9.28515625" style="93" customWidth="1"/>
    <col min="7" max="7" width="9" style="93" customWidth="1"/>
    <col min="8" max="8" width="8.7109375" style="93" customWidth="1"/>
    <col min="9" max="9" width="9.42578125" style="93" customWidth="1"/>
    <col min="10" max="10" width="10.140625" style="93" customWidth="1"/>
    <col min="11" max="12" width="9.28515625" style="93" customWidth="1"/>
    <col min="13" max="14" width="9" style="93" customWidth="1"/>
    <col min="15" max="15" width="8.7109375" style="93" customWidth="1"/>
    <col min="16" max="252" width="9.140625" style="93"/>
    <col min="253" max="253" width="24.140625" style="93" customWidth="1"/>
    <col min="254" max="254" width="13.140625" style="93" customWidth="1"/>
    <col min="255" max="16384" width="9.140625" style="93"/>
  </cols>
  <sheetData>
    <row r="4" spans="1:15" ht="20.25" x14ac:dyDescent="0.3">
      <c r="C4" s="269" t="s">
        <v>65</v>
      </c>
      <c r="D4" s="269"/>
      <c r="E4" s="269"/>
      <c r="F4" s="269"/>
      <c r="G4" s="269"/>
      <c r="H4" s="269"/>
      <c r="I4" s="269"/>
      <c r="J4" s="269"/>
      <c r="K4" s="269"/>
      <c r="L4" s="269"/>
      <c r="M4" s="269"/>
      <c r="N4" s="269"/>
      <c r="O4" s="269"/>
    </row>
    <row r="5" spans="1:15" ht="19.5" thickBot="1" x14ac:dyDescent="0.35">
      <c r="C5" s="270" t="s">
        <v>62</v>
      </c>
      <c r="D5" s="254"/>
      <c r="E5" s="254"/>
      <c r="F5" s="254"/>
      <c r="G5" s="254"/>
      <c r="H5" s="254"/>
      <c r="I5" s="254"/>
      <c r="J5" s="254"/>
      <c r="K5" s="254"/>
      <c r="L5" s="254"/>
      <c r="M5" s="254"/>
      <c r="N5" s="254"/>
      <c r="O5" s="254"/>
    </row>
    <row r="6" spans="1:15" ht="16.5" thickBot="1" x14ac:dyDescent="0.3">
      <c r="A6" s="115"/>
      <c r="B6" s="95"/>
      <c r="C6" s="95"/>
      <c r="D6" s="271" t="s">
        <v>1</v>
      </c>
      <c r="E6" s="271"/>
      <c r="F6" s="271"/>
      <c r="G6" s="271"/>
      <c r="H6" s="271"/>
      <c r="I6" s="271"/>
      <c r="J6" s="271"/>
      <c r="K6" s="271"/>
      <c r="L6" s="271"/>
      <c r="M6" s="271"/>
      <c r="N6" s="271"/>
      <c r="O6" s="271"/>
    </row>
    <row r="7" spans="1:15" s="95" customFormat="1" ht="17.25" customHeight="1" thickTop="1" thickBot="1" x14ac:dyDescent="0.3">
      <c r="A7" s="108"/>
      <c r="B7" s="108"/>
      <c r="C7" s="108"/>
      <c r="D7" s="272" t="s">
        <v>26</v>
      </c>
      <c r="E7" s="273"/>
      <c r="F7" s="273"/>
      <c r="G7" s="273"/>
      <c r="H7" s="273"/>
      <c r="I7" s="273"/>
      <c r="J7" s="273"/>
      <c r="K7" s="273"/>
      <c r="L7" s="273"/>
      <c r="M7" s="273"/>
      <c r="N7" s="273"/>
      <c r="O7" s="274"/>
    </row>
    <row r="8" spans="1:15" ht="14.25" thickTop="1" thickBot="1" x14ac:dyDescent="0.25">
      <c r="A8" s="3" t="s">
        <v>2</v>
      </c>
      <c r="B8" s="3" t="s">
        <v>3</v>
      </c>
      <c r="C8" s="4" t="s">
        <v>4</v>
      </c>
      <c r="D8" s="5">
        <v>41275</v>
      </c>
      <c r="E8" s="5">
        <v>41306</v>
      </c>
      <c r="F8" s="5">
        <v>41334</v>
      </c>
      <c r="G8" s="5">
        <v>41365</v>
      </c>
      <c r="H8" s="5">
        <v>41395</v>
      </c>
      <c r="I8" s="5">
        <v>41426</v>
      </c>
      <c r="J8" s="5">
        <v>41456</v>
      </c>
      <c r="K8" s="5">
        <v>41487</v>
      </c>
      <c r="L8" s="5">
        <v>41518</v>
      </c>
      <c r="M8" s="5">
        <v>41548</v>
      </c>
      <c r="N8" s="5">
        <v>41579</v>
      </c>
      <c r="O8" s="5">
        <v>41609</v>
      </c>
    </row>
    <row r="9" spans="1:15" s="108" customFormat="1" ht="15" customHeight="1" x14ac:dyDescent="0.25">
      <c r="A9" s="312" t="s">
        <v>11</v>
      </c>
      <c r="B9" s="315">
        <v>1</v>
      </c>
      <c r="C9" s="12" t="s">
        <v>5</v>
      </c>
      <c r="D9" s="144">
        <v>5.2804192213224246</v>
      </c>
      <c r="E9" s="145">
        <v>6.2186033836874532</v>
      </c>
      <c r="F9" s="145">
        <v>5.6295047779419694</v>
      </c>
      <c r="G9" s="145">
        <v>7.4691098734242409</v>
      </c>
      <c r="H9" s="145">
        <v>8.078603293604008</v>
      </c>
      <c r="I9" s="145">
        <v>6.5546436216183652</v>
      </c>
      <c r="J9" s="145">
        <v>5.5211772816349525</v>
      </c>
      <c r="K9" s="145">
        <v>5.5648445242463689</v>
      </c>
      <c r="L9" s="145">
        <v>5.1226126020864138</v>
      </c>
      <c r="M9" s="145">
        <v>8.0625996424638373</v>
      </c>
      <c r="N9" s="145">
        <v>8.7504401342503577</v>
      </c>
      <c r="O9" s="146">
        <v>4.6736565964894821</v>
      </c>
    </row>
    <row r="10" spans="1:15" s="108" customFormat="1" ht="15" x14ac:dyDescent="0.25">
      <c r="A10" s="313"/>
      <c r="B10" s="316"/>
      <c r="C10" s="6" t="s">
        <v>6</v>
      </c>
      <c r="D10" s="147">
        <v>15.431375163065846</v>
      </c>
      <c r="E10" s="148">
        <v>15.598422853010291</v>
      </c>
      <c r="F10" s="148">
        <v>19.348475473160292</v>
      </c>
      <c r="G10" s="148">
        <v>30.27698093069208</v>
      </c>
      <c r="H10" s="148">
        <v>35.784757414036868</v>
      </c>
      <c r="I10" s="148">
        <v>36.819564530114171</v>
      </c>
      <c r="J10" s="148">
        <v>38.901335111535381</v>
      </c>
      <c r="K10" s="148">
        <v>37.276809175811103</v>
      </c>
      <c r="L10" s="148">
        <v>34.010157127310528</v>
      </c>
      <c r="M10" s="148">
        <v>28.595577669081713</v>
      </c>
      <c r="N10" s="148">
        <v>19.871120323452821</v>
      </c>
      <c r="O10" s="149">
        <v>20.444840232937715</v>
      </c>
    </row>
    <row r="11" spans="1:15" s="108" customFormat="1" ht="15.75" thickBot="1" x14ac:dyDescent="0.3">
      <c r="A11" s="313"/>
      <c r="B11" s="316"/>
      <c r="C11" s="6" t="s">
        <v>7</v>
      </c>
      <c r="D11" s="150">
        <v>0.73768585949671295</v>
      </c>
      <c r="E11" s="151">
        <v>1.1827112552127799</v>
      </c>
      <c r="F11" s="151">
        <v>1.6379019802931913</v>
      </c>
      <c r="G11" s="151">
        <v>3.6553385620192649</v>
      </c>
      <c r="H11" s="151">
        <v>3.172079688270804</v>
      </c>
      <c r="I11" s="151">
        <v>3.2129303686187587</v>
      </c>
      <c r="J11" s="151">
        <v>2.2955653154694451</v>
      </c>
      <c r="K11" s="151">
        <v>2.4567185891402965</v>
      </c>
      <c r="L11" s="151">
        <v>2.6536869456180052</v>
      </c>
      <c r="M11" s="151">
        <v>1.2705762705011689</v>
      </c>
      <c r="N11" s="151">
        <v>1.1292540714461854</v>
      </c>
      <c r="O11" s="152">
        <v>0.8386485422612413</v>
      </c>
    </row>
    <row r="12" spans="1:15" s="108" customFormat="1" ht="15.75" thickBot="1" x14ac:dyDescent="0.3">
      <c r="A12" s="314"/>
      <c r="B12" s="317"/>
      <c r="C12" s="12" t="s">
        <v>8</v>
      </c>
      <c r="D12" s="153">
        <f t="shared" ref="D12:L12" si="0">SUM(D9:D11)</f>
        <v>21.449480243884985</v>
      </c>
      <c r="E12" s="153">
        <f t="shared" si="0"/>
        <v>22.999737491910523</v>
      </c>
      <c r="F12" s="153">
        <f t="shared" si="0"/>
        <v>26.61588223139545</v>
      </c>
      <c r="G12" s="153">
        <f t="shared" si="0"/>
        <v>41.401429366135588</v>
      </c>
      <c r="H12" s="153">
        <f t="shared" si="0"/>
        <v>47.035440395911685</v>
      </c>
      <c r="I12" s="153">
        <f t="shared" si="0"/>
        <v>46.587138520351296</v>
      </c>
      <c r="J12" s="153">
        <f>SUM(J9:J11)</f>
        <v>46.718077708639782</v>
      </c>
      <c r="K12" s="153">
        <f t="shared" si="0"/>
        <v>45.298372289197765</v>
      </c>
      <c r="L12" s="153">
        <f t="shared" si="0"/>
        <v>41.786456675014946</v>
      </c>
      <c r="M12" s="153">
        <f>SUM(M9:M11)</f>
        <v>37.928753582046717</v>
      </c>
      <c r="N12" s="342">
        <f>SUM(N9:N11)</f>
        <v>29.750814529149366</v>
      </c>
      <c r="O12" s="342">
        <f>SUM(O9:O11)</f>
        <v>25.957145371688441</v>
      </c>
    </row>
    <row r="13" spans="1:15" s="129" customFormat="1" ht="15" customHeight="1" x14ac:dyDescent="0.25">
      <c r="A13" s="320" t="s">
        <v>58</v>
      </c>
      <c r="B13" s="323">
        <v>1</v>
      </c>
      <c r="C13" s="8" t="s">
        <v>5</v>
      </c>
      <c r="D13" s="154">
        <v>373.79924854000006</v>
      </c>
      <c r="E13" s="154">
        <v>433.33680418000006</v>
      </c>
      <c r="F13" s="154">
        <v>414.15014666000008</v>
      </c>
      <c r="G13" s="154">
        <v>458.5496935999999</v>
      </c>
      <c r="H13" s="154">
        <v>444.21559389999999</v>
      </c>
      <c r="I13" s="154">
        <v>436.63373472000006</v>
      </c>
      <c r="J13" s="154">
        <v>428.63058094000002</v>
      </c>
      <c r="K13" s="154">
        <v>434.06189814000015</v>
      </c>
      <c r="L13" s="154">
        <v>439.01816517999998</v>
      </c>
      <c r="M13" s="154">
        <v>427.06207128000011</v>
      </c>
      <c r="N13" s="154">
        <v>403.31917271999998</v>
      </c>
      <c r="O13" s="154">
        <v>349.30657122000002</v>
      </c>
    </row>
    <row r="14" spans="1:15" s="129" customFormat="1" ht="15" x14ac:dyDescent="0.25">
      <c r="A14" s="321"/>
      <c r="B14" s="324"/>
      <c r="C14" s="8" t="s">
        <v>6</v>
      </c>
      <c r="D14" s="154">
        <v>80.365679999999998</v>
      </c>
      <c r="E14" s="154">
        <v>71.733710399999993</v>
      </c>
      <c r="F14" s="154">
        <v>73.76069600000001</v>
      </c>
      <c r="G14" s="154">
        <v>93.690318399999995</v>
      </c>
      <c r="H14" s="154">
        <v>95.615943999999999</v>
      </c>
      <c r="I14" s="154">
        <v>97.617750400000006</v>
      </c>
      <c r="J14" s="154">
        <v>89.3214416</v>
      </c>
      <c r="K14" s="154">
        <v>91.279563199999984</v>
      </c>
      <c r="L14" s="154">
        <v>99.763211200000015</v>
      </c>
      <c r="M14" s="154">
        <v>86.587164799999996</v>
      </c>
      <c r="N14" s="154">
        <v>88.773105600000008</v>
      </c>
      <c r="O14" s="154">
        <v>78.502652800000007</v>
      </c>
    </row>
    <row r="15" spans="1:15" s="129" customFormat="1" ht="15.75" thickBot="1" x14ac:dyDescent="0.3">
      <c r="A15" s="321"/>
      <c r="B15" s="324"/>
      <c r="C15" s="8" t="s">
        <v>7</v>
      </c>
      <c r="D15" s="155">
        <v>63.027633500000007</v>
      </c>
      <c r="E15" s="155">
        <v>73.010165000000001</v>
      </c>
      <c r="F15" s="155">
        <v>66.080371</v>
      </c>
      <c r="G15" s="155">
        <v>75.270233500000003</v>
      </c>
      <c r="H15" s="155">
        <v>78.414757000000009</v>
      </c>
      <c r="I15" s="155">
        <v>59.540555999999995</v>
      </c>
      <c r="J15" s="155">
        <v>71.232302500000003</v>
      </c>
      <c r="K15" s="155">
        <v>73.624982500000002</v>
      </c>
      <c r="L15" s="155">
        <v>62.518863500000009</v>
      </c>
      <c r="M15" s="155">
        <v>68.790560499999998</v>
      </c>
      <c r="N15" s="155">
        <v>76.967087000000006</v>
      </c>
      <c r="O15" s="155">
        <v>54.217892499999998</v>
      </c>
    </row>
    <row r="16" spans="1:15" s="129" customFormat="1" ht="15.75" thickBot="1" x14ac:dyDescent="0.3">
      <c r="A16" s="322"/>
      <c r="B16" s="325"/>
      <c r="C16" s="11" t="s">
        <v>8</v>
      </c>
      <c r="D16" s="156">
        <f t="shared" ref="D16:O16" si="1">SUM(D13:D15)</f>
        <v>517.1925620400001</v>
      </c>
      <c r="E16" s="156">
        <f t="shared" si="1"/>
        <v>578.08067958000004</v>
      </c>
      <c r="F16" s="156">
        <f t="shared" si="1"/>
        <v>553.99121366000008</v>
      </c>
      <c r="G16" s="156">
        <f t="shared" si="1"/>
        <v>627.51024549999988</v>
      </c>
      <c r="H16" s="156">
        <f t="shared" si="1"/>
        <v>618.24629489999995</v>
      </c>
      <c r="I16" s="156">
        <f t="shared" si="1"/>
        <v>593.79204112000014</v>
      </c>
      <c r="J16" s="156">
        <f t="shared" si="1"/>
        <v>589.18432503999998</v>
      </c>
      <c r="K16" s="157">
        <f t="shared" si="1"/>
        <v>598.96644384000012</v>
      </c>
      <c r="L16" s="156">
        <f t="shared" si="1"/>
        <v>601.30023987999994</v>
      </c>
      <c r="M16" s="156">
        <f t="shared" si="1"/>
        <v>582.43979658000012</v>
      </c>
      <c r="N16" s="157">
        <f t="shared" si="1"/>
        <v>569.05936531999998</v>
      </c>
      <c r="O16" s="157">
        <f t="shared" si="1"/>
        <v>482.02711652000005</v>
      </c>
    </row>
    <row r="17" spans="1:15" s="129" customFormat="1" ht="15" customHeight="1" x14ac:dyDescent="0.25">
      <c r="A17" s="312" t="s">
        <v>54</v>
      </c>
      <c r="B17" s="333">
        <v>1</v>
      </c>
      <c r="C17" s="102" t="s">
        <v>5</v>
      </c>
      <c r="D17" s="158"/>
      <c r="E17" s="159"/>
      <c r="F17" s="159"/>
      <c r="G17" s="159"/>
      <c r="H17" s="159"/>
      <c r="I17" s="160">
        <v>17.681806506599589</v>
      </c>
      <c r="J17" s="160">
        <v>28.770519150412571</v>
      </c>
      <c r="K17" s="160">
        <v>39.456483786978083</v>
      </c>
      <c r="L17" s="160">
        <v>34.266836484104289</v>
      </c>
      <c r="M17" s="159"/>
      <c r="N17" s="159"/>
      <c r="O17" s="161"/>
    </row>
    <row r="18" spans="1:15" s="129" customFormat="1" ht="15" x14ac:dyDescent="0.25">
      <c r="A18" s="313"/>
      <c r="B18" s="334"/>
      <c r="C18" s="102" t="s">
        <v>6</v>
      </c>
      <c r="D18" s="162"/>
      <c r="E18" s="163"/>
      <c r="F18" s="163"/>
      <c r="G18" s="163"/>
      <c r="H18" s="163"/>
      <c r="I18" s="148">
        <v>9.7452758315267101</v>
      </c>
      <c r="J18" s="148">
        <v>12.22002329898161</v>
      </c>
      <c r="K18" s="148">
        <v>13.344833846046289</v>
      </c>
      <c r="L18" s="148">
        <v>11.365160231558047</v>
      </c>
      <c r="M18" s="163"/>
      <c r="N18" s="163"/>
      <c r="O18" s="163"/>
    </row>
    <row r="19" spans="1:15" s="129" customFormat="1" ht="15.75" thickBot="1" x14ac:dyDescent="0.3">
      <c r="A19" s="313"/>
      <c r="B19" s="334"/>
      <c r="C19" s="102" t="s">
        <v>7</v>
      </c>
      <c r="D19" s="164"/>
      <c r="E19" s="165"/>
      <c r="F19" s="165"/>
      <c r="G19" s="165"/>
      <c r="H19" s="165"/>
      <c r="I19" s="166">
        <v>2.2203541540523766</v>
      </c>
      <c r="J19" s="166">
        <v>2.0598384233410751</v>
      </c>
      <c r="K19" s="166">
        <v>3.4414342346890914</v>
      </c>
      <c r="L19" s="166">
        <v>3.2770839595822729</v>
      </c>
      <c r="M19" s="165"/>
      <c r="N19" s="165"/>
      <c r="O19" s="167"/>
    </row>
    <row r="20" spans="1:15" s="129" customFormat="1" ht="15.75" thickBot="1" x14ac:dyDescent="0.3">
      <c r="A20" s="314"/>
      <c r="B20" s="335"/>
      <c r="C20" s="12" t="s">
        <v>8</v>
      </c>
      <c r="D20" s="168">
        <f t="shared" ref="D20:O20" si="2">SUM(D17:D19)</f>
        <v>0</v>
      </c>
      <c r="E20" s="168">
        <f t="shared" si="2"/>
        <v>0</v>
      </c>
      <c r="F20" s="168">
        <f t="shared" si="2"/>
        <v>0</v>
      </c>
      <c r="G20" s="168">
        <f t="shared" si="2"/>
        <v>0</v>
      </c>
      <c r="H20" s="168">
        <f t="shared" si="2"/>
        <v>0</v>
      </c>
      <c r="I20" s="168">
        <f t="shared" si="2"/>
        <v>29.647436492178674</v>
      </c>
      <c r="J20" s="168">
        <f t="shared" si="2"/>
        <v>43.050380872735261</v>
      </c>
      <c r="K20" s="168">
        <f t="shared" si="2"/>
        <v>56.242751867713459</v>
      </c>
      <c r="L20" s="168">
        <f t="shared" si="2"/>
        <v>48.90908067524461</v>
      </c>
      <c r="M20" s="168">
        <f t="shared" si="2"/>
        <v>0</v>
      </c>
      <c r="N20" s="168">
        <f t="shared" si="2"/>
        <v>0</v>
      </c>
      <c r="O20" s="168">
        <f t="shared" si="2"/>
        <v>0</v>
      </c>
    </row>
    <row r="21" spans="1:15" ht="15" customHeight="1" x14ac:dyDescent="0.25">
      <c r="A21" s="320" t="s">
        <v>59</v>
      </c>
      <c r="B21" s="336">
        <v>1</v>
      </c>
      <c r="C21" s="8" t="s">
        <v>5</v>
      </c>
      <c r="D21" s="169"/>
      <c r="E21" s="170"/>
      <c r="F21" s="170"/>
      <c r="G21" s="170"/>
      <c r="H21" s="170"/>
      <c r="I21" s="171">
        <v>392.38036836639219</v>
      </c>
      <c r="J21" s="171">
        <v>458.74775723735939</v>
      </c>
      <c r="K21" s="171">
        <v>421.58597901432023</v>
      </c>
      <c r="L21" s="171">
        <v>448.33808326643276</v>
      </c>
      <c r="M21" s="170"/>
      <c r="N21" s="170"/>
      <c r="O21" s="172"/>
    </row>
    <row r="22" spans="1:15" ht="15" x14ac:dyDescent="0.25">
      <c r="A22" s="321"/>
      <c r="B22" s="337"/>
      <c r="C22" s="8" t="s">
        <v>6</v>
      </c>
      <c r="D22" s="173"/>
      <c r="E22" s="174"/>
      <c r="F22" s="174"/>
      <c r="G22" s="174"/>
      <c r="H22" s="174"/>
      <c r="I22" s="154">
        <v>45.926072238737177</v>
      </c>
      <c r="J22" s="154">
        <v>56.659082589796071</v>
      </c>
      <c r="K22" s="154">
        <v>52.602699963281268</v>
      </c>
      <c r="L22" s="154">
        <v>50.934941133283246</v>
      </c>
      <c r="M22" s="174"/>
      <c r="N22" s="174"/>
      <c r="O22" s="174"/>
    </row>
    <row r="23" spans="1:15" ht="15.75" thickBot="1" x14ac:dyDescent="0.3">
      <c r="A23" s="321"/>
      <c r="B23" s="337"/>
      <c r="C23" s="8" t="s">
        <v>7</v>
      </c>
      <c r="D23" s="175"/>
      <c r="E23" s="176"/>
      <c r="F23" s="176"/>
      <c r="G23" s="176"/>
      <c r="H23" s="176"/>
      <c r="I23" s="177">
        <v>40.601188377144332</v>
      </c>
      <c r="J23" s="177">
        <v>53.502016004211079</v>
      </c>
      <c r="K23" s="177">
        <v>50.024805116136825</v>
      </c>
      <c r="L23" s="177">
        <v>48.587712379320223</v>
      </c>
      <c r="M23" s="176"/>
      <c r="N23" s="176"/>
      <c r="O23" s="178"/>
    </row>
    <row r="24" spans="1:15" ht="15.75" thickBot="1" x14ac:dyDescent="0.3">
      <c r="A24" s="322"/>
      <c r="B24" s="338"/>
      <c r="C24" s="11" t="s">
        <v>8</v>
      </c>
      <c r="D24" s="179">
        <f t="shared" ref="D24:O24" si="3">SUM(D21:D23)</f>
        <v>0</v>
      </c>
      <c r="E24" s="179">
        <f t="shared" si="3"/>
        <v>0</v>
      </c>
      <c r="F24" s="179">
        <f t="shared" si="3"/>
        <v>0</v>
      </c>
      <c r="G24" s="179">
        <f t="shared" si="3"/>
        <v>0</v>
      </c>
      <c r="H24" s="179">
        <f t="shared" si="3"/>
        <v>0</v>
      </c>
      <c r="I24" s="179">
        <f t="shared" si="3"/>
        <v>478.90762898227371</v>
      </c>
      <c r="J24" s="180">
        <f t="shared" si="3"/>
        <v>568.90885583136651</v>
      </c>
      <c r="K24" s="179">
        <f t="shared" si="3"/>
        <v>524.21348409373832</v>
      </c>
      <c r="L24" s="180">
        <f t="shared" si="3"/>
        <v>547.86073677903619</v>
      </c>
      <c r="M24" s="179">
        <f t="shared" si="3"/>
        <v>0</v>
      </c>
      <c r="N24" s="179">
        <f t="shared" si="3"/>
        <v>0</v>
      </c>
      <c r="O24" s="179">
        <f t="shared" si="3"/>
        <v>0</v>
      </c>
    </row>
    <row r="25" spans="1:15" ht="15" customHeight="1" x14ac:dyDescent="0.25">
      <c r="A25" s="312" t="s">
        <v>12</v>
      </c>
      <c r="B25" s="315">
        <v>1</v>
      </c>
      <c r="C25" s="12" t="s">
        <v>5</v>
      </c>
      <c r="D25" s="147">
        <v>3.5567013999999992</v>
      </c>
      <c r="E25" s="148">
        <v>3.818464399999999</v>
      </c>
      <c r="F25" s="148">
        <v>3.9213689999999999</v>
      </c>
      <c r="G25" s="148">
        <v>3.7686511999999999</v>
      </c>
      <c r="H25" s="148">
        <v>5.843017399999999</v>
      </c>
      <c r="I25" s="148">
        <v>6.6758392000000004</v>
      </c>
      <c r="J25" s="148">
        <v>6.8674470000000003</v>
      </c>
      <c r="K25" s="148">
        <v>7.2463726000000008</v>
      </c>
      <c r="L25" s="148">
        <v>7.3817716000000004</v>
      </c>
      <c r="M25" s="148">
        <v>7.2052031999999997</v>
      </c>
      <c r="N25" s="148">
        <v>5.6751453999999999</v>
      </c>
      <c r="O25" s="148">
        <v>3.3581487999999999</v>
      </c>
    </row>
    <row r="26" spans="1:15" ht="15" x14ac:dyDescent="0.25">
      <c r="A26" s="313"/>
      <c r="B26" s="316"/>
      <c r="C26" s="102" t="s">
        <v>6</v>
      </c>
      <c r="D26" s="181">
        <v>1.2361941400000001</v>
      </c>
      <c r="E26" s="182">
        <v>1.2712067999999999</v>
      </c>
      <c r="F26" s="182">
        <v>1.3179995600000001</v>
      </c>
      <c r="G26" s="182">
        <v>1.1843761000000002</v>
      </c>
      <c r="H26" s="182">
        <v>1.7146855999999999</v>
      </c>
      <c r="I26" s="182">
        <v>1.9693168000000001</v>
      </c>
      <c r="J26" s="182">
        <v>2.0096854</v>
      </c>
      <c r="K26" s="182">
        <v>2.0693784000000002</v>
      </c>
      <c r="L26" s="182">
        <v>2.0882838000000001</v>
      </c>
      <c r="M26" s="182">
        <v>1.9910058000000004</v>
      </c>
      <c r="N26" s="182">
        <v>1.6798764000000002</v>
      </c>
      <c r="O26" s="148">
        <v>0.97144691999999999</v>
      </c>
    </row>
    <row r="27" spans="1:15" ht="15.75" thickBot="1" x14ac:dyDescent="0.3">
      <c r="A27" s="313"/>
      <c r="B27" s="316"/>
      <c r="C27" s="103" t="s">
        <v>7</v>
      </c>
      <c r="D27" s="150">
        <v>0</v>
      </c>
      <c r="E27" s="151">
        <v>0</v>
      </c>
      <c r="F27" s="151">
        <v>0</v>
      </c>
      <c r="G27" s="151">
        <v>0</v>
      </c>
      <c r="H27" s="151">
        <v>0</v>
      </c>
      <c r="I27" s="151">
        <v>0</v>
      </c>
      <c r="J27" s="151">
        <v>0</v>
      </c>
      <c r="K27" s="151">
        <v>0</v>
      </c>
      <c r="L27" s="151">
        <v>0</v>
      </c>
      <c r="M27" s="151">
        <v>0</v>
      </c>
      <c r="N27" s="151">
        <v>0</v>
      </c>
      <c r="O27" s="151">
        <v>0</v>
      </c>
    </row>
    <row r="28" spans="1:15" ht="15.75" thickBot="1" x14ac:dyDescent="0.3">
      <c r="A28" s="314"/>
      <c r="B28" s="317"/>
      <c r="C28" s="12" t="s">
        <v>8</v>
      </c>
      <c r="D28" s="168">
        <f t="shared" ref="D28:O28" si="4">SUM(D25:D27)</f>
        <v>4.7928955399999991</v>
      </c>
      <c r="E28" s="343">
        <f t="shared" si="4"/>
        <v>5.0896711999999988</v>
      </c>
      <c r="F28" s="343">
        <f t="shared" si="4"/>
        <v>5.23936856</v>
      </c>
      <c r="G28" s="343">
        <f t="shared" si="4"/>
        <v>4.9530273000000005</v>
      </c>
      <c r="H28" s="343">
        <f t="shared" si="4"/>
        <v>7.5577029999999992</v>
      </c>
      <c r="I28" s="343">
        <f t="shared" si="4"/>
        <v>8.6451560000000001</v>
      </c>
      <c r="J28" s="343">
        <f t="shared" si="4"/>
        <v>8.8771324000000007</v>
      </c>
      <c r="K28" s="343">
        <f>SUM(K25:K27)</f>
        <v>9.3157510000000006</v>
      </c>
      <c r="L28" s="343">
        <f t="shared" si="4"/>
        <v>9.4700553999999997</v>
      </c>
      <c r="M28" s="343">
        <f t="shared" si="4"/>
        <v>9.1962089999999996</v>
      </c>
      <c r="N28" s="343">
        <f t="shared" si="4"/>
        <v>7.3550218000000003</v>
      </c>
      <c r="O28" s="343">
        <f t="shared" si="4"/>
        <v>4.3295957200000004</v>
      </c>
    </row>
    <row r="29" spans="1:15" ht="15" customHeight="1" x14ac:dyDescent="0.25">
      <c r="A29" s="320" t="s">
        <v>14</v>
      </c>
      <c r="B29" s="323">
        <v>1</v>
      </c>
      <c r="C29" s="8" t="s">
        <v>5</v>
      </c>
      <c r="D29" s="183"/>
      <c r="E29" s="154"/>
      <c r="F29" s="154"/>
      <c r="G29" s="154"/>
      <c r="H29" s="154">
        <v>4.3257084960937497</v>
      </c>
      <c r="I29" s="154">
        <v>4.3257084960937497</v>
      </c>
      <c r="J29" s="154">
        <v>4.3257084960937506</v>
      </c>
      <c r="K29" s="154">
        <v>4.3257084960937515</v>
      </c>
      <c r="L29" s="154">
        <v>4.3257084960937489</v>
      </c>
      <c r="M29" s="154">
        <v>4.3257084960937515</v>
      </c>
      <c r="N29" s="154"/>
      <c r="O29" s="154"/>
    </row>
    <row r="30" spans="1:15" ht="15" x14ac:dyDescent="0.25">
      <c r="A30" s="321"/>
      <c r="B30" s="324"/>
      <c r="C30" s="8" t="s">
        <v>6</v>
      </c>
      <c r="D30" s="184"/>
      <c r="E30" s="185"/>
      <c r="F30" s="185"/>
      <c r="G30" s="185"/>
      <c r="H30" s="185">
        <v>1.2355583496093749</v>
      </c>
      <c r="I30" s="185">
        <v>1.2355583496093749</v>
      </c>
      <c r="J30" s="185">
        <v>1.2355583496093749</v>
      </c>
      <c r="K30" s="185">
        <v>1.2355583496093749</v>
      </c>
      <c r="L30" s="185">
        <v>1.2355583496093749</v>
      </c>
      <c r="M30" s="185">
        <v>1.2355583496093749</v>
      </c>
      <c r="N30" s="185"/>
      <c r="O30" s="185"/>
    </row>
    <row r="31" spans="1:15" ht="15.75" thickBot="1" x14ac:dyDescent="0.3">
      <c r="A31" s="321"/>
      <c r="B31" s="324"/>
      <c r="C31" s="8" t="s">
        <v>7</v>
      </c>
      <c r="D31" s="186"/>
      <c r="E31" s="155"/>
      <c r="F31" s="155"/>
      <c r="G31" s="155"/>
      <c r="H31" s="155">
        <v>0.15340029907226516</v>
      </c>
      <c r="I31" s="155">
        <v>0.15340029907226516</v>
      </c>
      <c r="J31" s="155">
        <v>0.15340029907226516</v>
      </c>
      <c r="K31" s="155">
        <v>0.15340029907226516</v>
      </c>
      <c r="L31" s="155">
        <v>0.15340029907226516</v>
      </c>
      <c r="M31" s="155">
        <v>0.15340029907226516</v>
      </c>
      <c r="N31" s="155"/>
      <c r="O31" s="155"/>
    </row>
    <row r="32" spans="1:15" ht="15.75" thickBot="1" x14ac:dyDescent="0.3">
      <c r="A32" s="322"/>
      <c r="B32" s="325"/>
      <c r="C32" s="11" t="s">
        <v>8</v>
      </c>
      <c r="D32" s="179">
        <f t="shared" ref="D32:O32" si="5">SUM(D29:D31)</f>
        <v>0</v>
      </c>
      <c r="E32" s="179">
        <f t="shared" si="5"/>
        <v>0</v>
      </c>
      <c r="F32" s="179">
        <f t="shared" si="5"/>
        <v>0</v>
      </c>
      <c r="G32" s="179">
        <f t="shared" si="5"/>
        <v>0</v>
      </c>
      <c r="H32" s="179">
        <f>SUM(H29:H31)</f>
        <v>5.7146671447753903</v>
      </c>
      <c r="I32" s="179">
        <f t="shared" si="5"/>
        <v>5.7146671447753903</v>
      </c>
      <c r="J32" s="179">
        <f t="shared" si="5"/>
        <v>5.7146671447753903</v>
      </c>
      <c r="K32" s="179">
        <f t="shared" si="5"/>
        <v>5.7146671447753921</v>
      </c>
      <c r="L32" s="179">
        <f t="shared" si="5"/>
        <v>5.7146671447753885</v>
      </c>
      <c r="M32" s="179">
        <f t="shared" si="5"/>
        <v>5.7146671447753921</v>
      </c>
      <c r="N32" s="179">
        <f t="shared" si="5"/>
        <v>0</v>
      </c>
      <c r="O32" s="179">
        <f t="shared" si="5"/>
        <v>0</v>
      </c>
    </row>
    <row r="33" spans="1:15" ht="15" customHeight="1" x14ac:dyDescent="0.25">
      <c r="A33" s="312" t="s">
        <v>13</v>
      </c>
      <c r="B33" s="315">
        <v>1</v>
      </c>
      <c r="C33" s="102" t="s">
        <v>5</v>
      </c>
      <c r="D33" s="147"/>
      <c r="E33" s="148"/>
      <c r="F33" s="148"/>
      <c r="G33" s="148"/>
      <c r="H33" s="148">
        <v>16.516109527587886</v>
      </c>
      <c r="I33" s="148">
        <v>16.516109527587886</v>
      </c>
      <c r="J33" s="148">
        <v>16.516109527587886</v>
      </c>
      <c r="K33" s="148">
        <v>16.516109527587886</v>
      </c>
      <c r="L33" s="148">
        <v>16.516109527587886</v>
      </c>
      <c r="M33" s="148">
        <v>16.516109527587886</v>
      </c>
      <c r="N33" s="148"/>
      <c r="O33" s="148"/>
    </row>
    <row r="34" spans="1:15" ht="15" x14ac:dyDescent="0.25">
      <c r="A34" s="313"/>
      <c r="B34" s="316"/>
      <c r="C34" s="102" t="s">
        <v>6</v>
      </c>
      <c r="D34" s="181"/>
      <c r="E34" s="182"/>
      <c r="F34" s="182"/>
      <c r="G34" s="182"/>
      <c r="H34" s="182">
        <v>3.9456231384277345</v>
      </c>
      <c r="I34" s="182">
        <v>3.9456231384277345</v>
      </c>
      <c r="J34" s="182">
        <v>3.9456231384277345</v>
      </c>
      <c r="K34" s="182">
        <v>3.9456231384277345</v>
      </c>
      <c r="L34" s="182">
        <v>3.9456231384277345</v>
      </c>
      <c r="M34" s="182">
        <v>3.9456231384277345</v>
      </c>
      <c r="N34" s="182"/>
      <c r="O34" s="182"/>
    </row>
    <row r="35" spans="1:15" ht="15.75" thickBot="1" x14ac:dyDescent="0.3">
      <c r="A35" s="313"/>
      <c r="B35" s="316"/>
      <c r="C35" s="102" t="s">
        <v>7</v>
      </c>
      <c r="D35" s="150"/>
      <c r="E35" s="151"/>
      <c r="F35" s="151"/>
      <c r="G35" s="151"/>
      <c r="H35" s="151">
        <v>1.6441959228515626</v>
      </c>
      <c r="I35" s="151">
        <v>1.6441959228515626</v>
      </c>
      <c r="J35" s="151">
        <v>1.6441959228515626</v>
      </c>
      <c r="K35" s="151">
        <v>1.6441959228515626</v>
      </c>
      <c r="L35" s="151">
        <v>1.6441959228515626</v>
      </c>
      <c r="M35" s="151">
        <v>1.6441959228515626</v>
      </c>
      <c r="N35" s="151"/>
      <c r="O35" s="151"/>
    </row>
    <row r="36" spans="1:15" ht="15.75" thickBot="1" x14ac:dyDescent="0.3">
      <c r="A36" s="314"/>
      <c r="B36" s="317"/>
      <c r="C36" s="12" t="s">
        <v>8</v>
      </c>
      <c r="D36" s="153">
        <f t="shared" ref="D36:O36" si="6">SUM(D33:D35)</f>
        <v>0</v>
      </c>
      <c r="E36" s="153">
        <f t="shared" si="6"/>
        <v>0</v>
      </c>
      <c r="F36" s="153">
        <f t="shared" si="6"/>
        <v>0</v>
      </c>
      <c r="G36" s="153">
        <f t="shared" si="6"/>
        <v>0</v>
      </c>
      <c r="H36" s="153">
        <f t="shared" si="6"/>
        <v>22.105928588867183</v>
      </c>
      <c r="I36" s="153">
        <f t="shared" si="6"/>
        <v>22.105928588867183</v>
      </c>
      <c r="J36" s="153">
        <f t="shared" si="6"/>
        <v>22.105928588867183</v>
      </c>
      <c r="K36" s="153">
        <f t="shared" si="6"/>
        <v>22.105928588867183</v>
      </c>
      <c r="L36" s="153">
        <f t="shared" si="6"/>
        <v>22.105928588867183</v>
      </c>
      <c r="M36" s="153">
        <f t="shared" si="6"/>
        <v>22.105928588867183</v>
      </c>
      <c r="N36" s="153">
        <f t="shared" si="6"/>
        <v>0</v>
      </c>
      <c r="O36" s="153">
        <f t="shared" si="6"/>
        <v>0</v>
      </c>
    </row>
    <row r="37" spans="1:15" ht="15" customHeight="1" x14ac:dyDescent="0.25">
      <c r="A37" s="320" t="s">
        <v>9</v>
      </c>
      <c r="B37" s="323">
        <v>1</v>
      </c>
      <c r="C37" s="234" t="s">
        <v>5</v>
      </c>
      <c r="D37" s="235"/>
      <c r="E37" s="235"/>
      <c r="F37" s="235"/>
      <c r="G37" s="235"/>
      <c r="H37" s="235">
        <v>7.2290044921874994</v>
      </c>
      <c r="I37" s="235">
        <v>7.4549114868164086</v>
      </c>
      <c r="J37" s="235">
        <v>9.1115577453613277</v>
      </c>
      <c r="K37" s="235">
        <v>9.7892785034179699</v>
      </c>
      <c r="L37" s="235">
        <v>10.391694799804688</v>
      </c>
      <c r="M37" s="235">
        <v>10.542298217773439</v>
      </c>
      <c r="N37" s="235"/>
      <c r="O37" s="235"/>
    </row>
    <row r="38" spans="1:15" ht="15" x14ac:dyDescent="0.25">
      <c r="A38" s="321"/>
      <c r="B38" s="324"/>
      <c r="C38" s="233" t="s">
        <v>6</v>
      </c>
      <c r="D38" s="235"/>
      <c r="E38" s="235"/>
      <c r="F38" s="235"/>
      <c r="G38" s="235"/>
      <c r="H38" s="235">
        <v>2.5333232421875</v>
      </c>
      <c r="I38" s="235">
        <v>2.5785611572265625</v>
      </c>
      <c r="J38" s="235">
        <v>3.1666540527343758</v>
      </c>
      <c r="K38" s="235">
        <v>3.392843627929687</v>
      </c>
      <c r="L38" s="235">
        <v>3.6190332031250008</v>
      </c>
      <c r="M38" s="235">
        <v>3.6642711181640619</v>
      </c>
      <c r="N38" s="235"/>
      <c r="O38" s="235"/>
    </row>
    <row r="39" spans="1:15" ht="15.75" thickBot="1" x14ac:dyDescent="0.3">
      <c r="A39" s="321"/>
      <c r="B39" s="324"/>
      <c r="C39" s="233" t="s">
        <v>7</v>
      </c>
      <c r="D39" s="236"/>
      <c r="E39" s="236"/>
      <c r="F39" s="236"/>
      <c r="G39" s="236"/>
      <c r="H39" s="236">
        <v>0.22</v>
      </c>
      <c r="I39" s="236">
        <v>0.2</v>
      </c>
      <c r="J39" s="236">
        <v>0.28999999999999998</v>
      </c>
      <c r="K39" s="236">
        <v>0.34</v>
      </c>
      <c r="L39" s="236">
        <v>0.27</v>
      </c>
      <c r="M39" s="236">
        <v>0.32</v>
      </c>
      <c r="N39" s="236"/>
      <c r="O39" s="236"/>
    </row>
    <row r="40" spans="1:15" ht="15.75" thickBot="1" x14ac:dyDescent="0.3">
      <c r="A40" s="322"/>
      <c r="B40" s="325"/>
      <c r="C40" s="228" t="s">
        <v>8</v>
      </c>
      <c r="D40" s="232">
        <f>SUM(D37:D39)</f>
        <v>0</v>
      </c>
      <c r="E40" s="232">
        <f>SUM(E37:E39)</f>
        <v>0</v>
      </c>
      <c r="F40" s="232">
        <f>SUM(F37:F39)</f>
        <v>0</v>
      </c>
      <c r="G40" s="232">
        <f>SUM(G37:G39)</f>
        <v>0</v>
      </c>
      <c r="H40" s="232">
        <f t="shared" ref="H40:N40" si="7">SUM(H37:H39)</f>
        <v>9.9823277343749997</v>
      </c>
      <c r="I40" s="232">
        <f t="shared" si="7"/>
        <v>10.233472644042971</v>
      </c>
      <c r="J40" s="232">
        <f t="shared" si="7"/>
        <v>12.568211798095703</v>
      </c>
      <c r="K40" s="232">
        <f t="shared" si="7"/>
        <v>13.522122131347658</v>
      </c>
      <c r="L40" s="232">
        <f t="shared" si="7"/>
        <v>14.280728002929688</v>
      </c>
      <c r="M40" s="232">
        <f t="shared" si="7"/>
        <v>14.526569335937502</v>
      </c>
      <c r="N40" s="232">
        <f t="shared" si="7"/>
        <v>0</v>
      </c>
      <c r="O40" s="232">
        <f>SUM(O37:O39)</f>
        <v>0</v>
      </c>
    </row>
    <row r="41" spans="1:15" ht="15" customHeight="1" x14ac:dyDescent="0.25">
      <c r="A41" s="312" t="s">
        <v>10</v>
      </c>
      <c r="B41" s="315">
        <v>1</v>
      </c>
      <c r="C41" s="229" t="s">
        <v>5</v>
      </c>
      <c r="D41" s="237"/>
      <c r="E41" s="237"/>
      <c r="F41" s="237"/>
      <c r="G41" s="237"/>
      <c r="H41" s="237">
        <v>110.86613664550782</v>
      </c>
      <c r="I41" s="237">
        <v>119.0577571533203</v>
      </c>
      <c r="J41" s="237">
        <v>124.92218817138674</v>
      </c>
      <c r="K41" s="237">
        <v>133.11384197998049</v>
      </c>
      <c r="L41" s="237">
        <v>137.8612496826172</v>
      </c>
      <c r="M41" s="237">
        <v>139.6298858642578</v>
      </c>
      <c r="N41" s="237"/>
      <c r="O41" s="237"/>
    </row>
    <row r="42" spans="1:15" ht="15" x14ac:dyDescent="0.25">
      <c r="A42" s="313"/>
      <c r="B42" s="316"/>
      <c r="C42" s="230" t="s">
        <v>6</v>
      </c>
      <c r="D42" s="237"/>
      <c r="E42" s="237"/>
      <c r="F42" s="237"/>
      <c r="G42" s="237"/>
      <c r="H42" s="237">
        <v>20.520535583496095</v>
      </c>
      <c r="I42" s="237">
        <v>22.075121612548827</v>
      </c>
      <c r="J42" s="237">
        <v>23.111512298583985</v>
      </c>
      <c r="K42" s="237">
        <v>24.666098327636718</v>
      </c>
      <c r="L42" s="237">
        <v>25.495210876464846</v>
      </c>
      <c r="M42" s="237">
        <v>25.806128082275382</v>
      </c>
      <c r="N42" s="237"/>
      <c r="O42" s="237"/>
    </row>
    <row r="43" spans="1:15" ht="15.75" thickBot="1" x14ac:dyDescent="0.3">
      <c r="A43" s="313"/>
      <c r="B43" s="316"/>
      <c r="C43" s="230" t="s">
        <v>7</v>
      </c>
      <c r="D43" s="238"/>
      <c r="E43" s="238"/>
      <c r="F43" s="238"/>
      <c r="G43" s="238"/>
      <c r="H43" s="238">
        <v>9.4121878280639635</v>
      </c>
      <c r="I43" s="238">
        <v>10.146471984863279</v>
      </c>
      <c r="J43" s="238">
        <v>10.613743721008301</v>
      </c>
      <c r="K43" s="238">
        <v>11.348027359008791</v>
      </c>
      <c r="L43" s="238">
        <v>11.748546240234372</v>
      </c>
      <c r="M43" s="238">
        <v>11.88205271911621</v>
      </c>
      <c r="N43" s="238"/>
      <c r="O43" s="238"/>
    </row>
    <row r="44" spans="1:15" ht="15.75" thickBot="1" x14ac:dyDescent="0.3">
      <c r="A44" s="314"/>
      <c r="B44" s="317"/>
      <c r="C44" s="229" t="s">
        <v>8</v>
      </c>
      <c r="D44" s="231">
        <f t="shared" ref="D44:O44" si="8">SUM(D41:D43)</f>
        <v>0</v>
      </c>
      <c r="E44" s="231">
        <f t="shared" si="8"/>
        <v>0</v>
      </c>
      <c r="F44" s="231">
        <f t="shared" si="8"/>
        <v>0</v>
      </c>
      <c r="G44" s="231">
        <f t="shared" si="8"/>
        <v>0</v>
      </c>
      <c r="H44" s="231">
        <f t="shared" si="8"/>
        <v>140.79886005706788</v>
      </c>
      <c r="I44" s="231">
        <f t="shared" si="8"/>
        <v>151.27935075073239</v>
      </c>
      <c r="J44" s="231">
        <f t="shared" si="8"/>
        <v>158.647444190979</v>
      </c>
      <c r="K44" s="231">
        <f t="shared" si="8"/>
        <v>169.12796766662601</v>
      </c>
      <c r="L44" s="231">
        <f t="shared" si="8"/>
        <v>175.10500679931641</v>
      </c>
      <c r="M44" s="231">
        <f t="shared" si="8"/>
        <v>177.31806666564941</v>
      </c>
      <c r="N44" s="231">
        <f t="shared" si="8"/>
        <v>0</v>
      </c>
      <c r="O44" s="231">
        <f t="shared" si="8"/>
        <v>0</v>
      </c>
    </row>
    <row r="45" spans="1:15" ht="15" customHeight="1" x14ac:dyDescent="0.25">
      <c r="A45" s="320" t="s">
        <v>60</v>
      </c>
      <c r="B45" s="323">
        <v>0</v>
      </c>
      <c r="C45" s="8" t="s">
        <v>5</v>
      </c>
      <c r="D45" s="183"/>
      <c r="E45" s="154"/>
      <c r="F45" s="154"/>
      <c r="G45" s="154"/>
      <c r="H45" s="154"/>
      <c r="I45" s="154">
        <v>161.72972972972974</v>
      </c>
      <c r="J45" s="154">
        <v>161.72972972972974</v>
      </c>
      <c r="K45" s="154">
        <v>161.72972972972974</v>
      </c>
      <c r="L45" s="154">
        <v>161.72972972972974</v>
      </c>
      <c r="M45" s="154"/>
      <c r="N45" s="154"/>
      <c r="O45" s="154"/>
    </row>
    <row r="46" spans="1:15" ht="15" x14ac:dyDescent="0.25">
      <c r="A46" s="321"/>
      <c r="B46" s="324"/>
      <c r="C46" s="8" t="s">
        <v>6</v>
      </c>
      <c r="D46" s="184"/>
      <c r="E46" s="185"/>
      <c r="F46" s="185"/>
      <c r="G46" s="185"/>
      <c r="H46" s="185"/>
      <c r="I46" s="154">
        <v>24.378378378378379</v>
      </c>
      <c r="J46" s="154">
        <v>24.378378378378383</v>
      </c>
      <c r="K46" s="154">
        <v>24.378378378378379</v>
      </c>
      <c r="L46" s="154">
        <v>24.378378378378379</v>
      </c>
      <c r="M46" s="185"/>
      <c r="N46" s="185"/>
      <c r="O46" s="185"/>
    </row>
    <row r="47" spans="1:15" ht="15.75" thickBot="1" x14ac:dyDescent="0.3">
      <c r="A47" s="321"/>
      <c r="B47" s="324"/>
      <c r="C47" s="8" t="s">
        <v>7</v>
      </c>
      <c r="D47" s="186"/>
      <c r="E47" s="155"/>
      <c r="F47" s="155"/>
      <c r="G47" s="155"/>
      <c r="H47" s="155"/>
      <c r="I47" s="155">
        <v>11.891891891891891</v>
      </c>
      <c r="J47" s="155">
        <v>11.891891891891891</v>
      </c>
      <c r="K47" s="155">
        <v>11.891891891891891</v>
      </c>
      <c r="L47" s="155">
        <v>11.891891891891891</v>
      </c>
      <c r="M47" s="155"/>
      <c r="N47" s="155"/>
      <c r="O47" s="155"/>
    </row>
    <row r="48" spans="1:15" ht="15.75" thickBot="1" x14ac:dyDescent="0.3">
      <c r="A48" s="322"/>
      <c r="B48" s="325"/>
      <c r="C48" s="109" t="s">
        <v>8</v>
      </c>
      <c r="D48" s="156">
        <f t="shared" ref="D48:O48" si="9">SUM(D45:D47)</f>
        <v>0</v>
      </c>
      <c r="E48" s="156">
        <f t="shared" si="9"/>
        <v>0</v>
      </c>
      <c r="F48" s="156">
        <f t="shared" si="9"/>
        <v>0</v>
      </c>
      <c r="G48" s="156">
        <f t="shared" si="9"/>
        <v>0</v>
      </c>
      <c r="H48" s="156">
        <f t="shared" si="9"/>
        <v>0</v>
      </c>
      <c r="I48" s="156">
        <f t="shared" si="9"/>
        <v>198.00000000000003</v>
      </c>
      <c r="J48" s="156">
        <f t="shared" si="9"/>
        <v>198.00000000000003</v>
      </c>
      <c r="K48" s="156">
        <f t="shared" si="9"/>
        <v>198.00000000000003</v>
      </c>
      <c r="L48" s="156">
        <f t="shared" si="9"/>
        <v>198.00000000000003</v>
      </c>
      <c r="M48" s="156">
        <f t="shared" si="9"/>
        <v>0</v>
      </c>
      <c r="N48" s="156">
        <f t="shared" si="9"/>
        <v>0</v>
      </c>
      <c r="O48" s="156">
        <f t="shared" si="9"/>
        <v>0</v>
      </c>
    </row>
    <row r="49" spans="1:31" ht="15" customHeight="1" x14ac:dyDescent="0.25">
      <c r="A49" s="329" t="s">
        <v>55</v>
      </c>
      <c r="B49" s="326">
        <v>0</v>
      </c>
      <c r="C49" s="6" t="s">
        <v>5</v>
      </c>
      <c r="D49" s="187"/>
      <c r="E49" s="188"/>
      <c r="F49" s="188"/>
      <c r="G49" s="188"/>
      <c r="H49" s="188"/>
      <c r="I49" s="188">
        <v>24.958723588358012</v>
      </c>
      <c r="J49" s="188">
        <v>24.460211217219541</v>
      </c>
      <c r="K49" s="188">
        <v>24.206759290247202</v>
      </c>
      <c r="L49" s="188">
        <v>24.940033930783517</v>
      </c>
      <c r="M49" s="188"/>
      <c r="N49" s="188"/>
      <c r="O49" s="188"/>
    </row>
    <row r="50" spans="1:31" ht="15" x14ac:dyDescent="0.25">
      <c r="A50" s="330"/>
      <c r="B50" s="327"/>
      <c r="C50" s="6" t="s">
        <v>6</v>
      </c>
      <c r="D50" s="189"/>
      <c r="E50" s="190"/>
      <c r="F50" s="190"/>
      <c r="G50" s="190"/>
      <c r="H50" s="190"/>
      <c r="I50" s="188">
        <v>3.2870889457809942</v>
      </c>
      <c r="J50" s="188">
        <v>3.1148251388154566</v>
      </c>
      <c r="K50" s="188">
        <v>2.7731164651819111</v>
      </c>
      <c r="L50" s="188">
        <v>2.1977132320954671</v>
      </c>
      <c r="M50" s="190"/>
      <c r="N50" s="190"/>
      <c r="O50" s="190"/>
    </row>
    <row r="51" spans="1:31" ht="15.75" thickBot="1" x14ac:dyDescent="0.3">
      <c r="A51" s="330"/>
      <c r="B51" s="327"/>
      <c r="C51" s="6" t="s">
        <v>7</v>
      </c>
      <c r="D51" s="191"/>
      <c r="E51" s="192"/>
      <c r="F51" s="192"/>
      <c r="G51" s="192"/>
      <c r="H51" s="192"/>
      <c r="I51" s="192">
        <v>1.076670465860988</v>
      </c>
      <c r="J51" s="192">
        <v>0.91253704396499646</v>
      </c>
      <c r="K51" s="192">
        <v>0.88355366457087936</v>
      </c>
      <c r="L51" s="192">
        <v>0.97017085712100082</v>
      </c>
      <c r="M51" s="192"/>
      <c r="N51" s="192"/>
      <c r="O51" s="192"/>
    </row>
    <row r="52" spans="1:31" ht="15.75" thickBot="1" x14ac:dyDescent="0.3">
      <c r="A52" s="331"/>
      <c r="B52" s="328"/>
      <c r="C52" s="110" t="s">
        <v>8</v>
      </c>
      <c r="D52" s="153">
        <f t="shared" ref="D52:O52" si="10">SUM(D49:D51)</f>
        <v>0</v>
      </c>
      <c r="E52" s="153">
        <f t="shared" si="10"/>
        <v>0</v>
      </c>
      <c r="F52" s="153">
        <f t="shared" si="10"/>
        <v>0</v>
      </c>
      <c r="G52" s="153">
        <f t="shared" si="10"/>
        <v>0</v>
      </c>
      <c r="H52" s="153">
        <f t="shared" si="10"/>
        <v>0</v>
      </c>
      <c r="I52" s="153">
        <f t="shared" si="10"/>
        <v>29.322482999999995</v>
      </c>
      <c r="J52" s="153">
        <f t="shared" si="10"/>
        <v>28.487573399999995</v>
      </c>
      <c r="K52" s="153">
        <f t="shared" si="10"/>
        <v>27.863429419999992</v>
      </c>
      <c r="L52" s="153">
        <f>SUM(L49:L51)</f>
        <v>28.107918019999985</v>
      </c>
      <c r="M52" s="153">
        <f t="shared" si="10"/>
        <v>0</v>
      </c>
      <c r="N52" s="153">
        <f t="shared" si="10"/>
        <v>0</v>
      </c>
      <c r="O52" s="153">
        <f t="shared" si="10"/>
        <v>0</v>
      </c>
    </row>
    <row r="53" spans="1:31" s="130" customFormat="1" ht="15" customHeight="1" x14ac:dyDescent="0.25">
      <c r="A53" s="320" t="s">
        <v>56</v>
      </c>
      <c r="B53" s="323">
        <v>0</v>
      </c>
      <c r="C53" s="8" t="s">
        <v>5</v>
      </c>
      <c r="D53" s="183"/>
      <c r="E53" s="154"/>
      <c r="F53" s="154"/>
      <c r="G53" s="154"/>
      <c r="H53" s="154"/>
      <c r="I53" s="154">
        <v>0.8085106382978724</v>
      </c>
      <c r="J53" s="154">
        <v>0.8085106382978724</v>
      </c>
      <c r="K53" s="154">
        <v>0.8085106382978724</v>
      </c>
      <c r="L53" s="154">
        <v>0.80851063829787251</v>
      </c>
      <c r="M53" s="154"/>
      <c r="N53" s="154"/>
      <c r="O53" s="154"/>
    </row>
    <row r="54" spans="1:31" s="130" customFormat="1" ht="15" x14ac:dyDescent="0.25">
      <c r="A54" s="321"/>
      <c r="B54" s="324"/>
      <c r="C54" s="8" t="s">
        <v>6</v>
      </c>
      <c r="D54" s="184"/>
      <c r="E54" s="185"/>
      <c r="F54" s="185"/>
      <c r="G54" s="185"/>
      <c r="H54" s="185"/>
      <c r="I54" s="154">
        <v>0.1276595744680851</v>
      </c>
      <c r="J54" s="154">
        <v>0.12765957446808512</v>
      </c>
      <c r="K54" s="154">
        <v>0.1276595744680851</v>
      </c>
      <c r="L54" s="154">
        <v>0.12765957446808512</v>
      </c>
      <c r="M54" s="185"/>
      <c r="N54" s="185"/>
      <c r="O54" s="185"/>
    </row>
    <row r="55" spans="1:31" s="130" customFormat="1" ht="15.75" thickBot="1" x14ac:dyDescent="0.3">
      <c r="A55" s="321"/>
      <c r="B55" s="324"/>
      <c r="C55" s="8" t="s">
        <v>7</v>
      </c>
      <c r="D55" s="186"/>
      <c r="E55" s="155"/>
      <c r="F55" s="155"/>
      <c r="G55" s="155"/>
      <c r="H55" s="155"/>
      <c r="I55" s="155">
        <v>6.3829787234042548E-2</v>
      </c>
      <c r="J55" s="155">
        <v>6.3829787234042562E-2</v>
      </c>
      <c r="K55" s="155">
        <v>6.3829787234042548E-2</v>
      </c>
      <c r="L55" s="155">
        <v>6.3829787234042562E-2</v>
      </c>
      <c r="M55" s="155"/>
      <c r="N55" s="155"/>
      <c r="O55" s="155"/>
    </row>
    <row r="56" spans="1:31" s="130" customFormat="1" ht="15.75" thickBot="1" x14ac:dyDescent="0.3">
      <c r="A56" s="322"/>
      <c r="B56" s="325"/>
      <c r="C56" s="109" t="s">
        <v>8</v>
      </c>
      <c r="D56" s="156">
        <f t="shared" ref="D56:O56" si="11">SUM(D53:D55)</f>
        <v>0</v>
      </c>
      <c r="E56" s="156">
        <f t="shared" si="11"/>
        <v>0</v>
      </c>
      <c r="F56" s="156">
        <f t="shared" si="11"/>
        <v>0</v>
      </c>
      <c r="G56" s="156">
        <f t="shared" si="11"/>
        <v>0</v>
      </c>
      <c r="H56" s="156">
        <f t="shared" si="11"/>
        <v>0</v>
      </c>
      <c r="I56" s="156">
        <f t="shared" si="11"/>
        <v>1</v>
      </c>
      <c r="J56" s="156">
        <f t="shared" si="11"/>
        <v>1</v>
      </c>
      <c r="K56" s="156">
        <f t="shared" si="11"/>
        <v>1</v>
      </c>
      <c r="L56" s="156">
        <f t="shared" si="11"/>
        <v>1.0000000000000002</v>
      </c>
      <c r="M56" s="156">
        <f t="shared" si="11"/>
        <v>0</v>
      </c>
      <c r="N56" s="156">
        <f t="shared" si="11"/>
        <v>0</v>
      </c>
      <c r="O56" s="156">
        <f t="shared" si="11"/>
        <v>0</v>
      </c>
    </row>
    <row r="57" spans="1:31" ht="15.75" thickBot="1" x14ac:dyDescent="0.3">
      <c r="A57" s="131"/>
      <c r="B57" s="132"/>
      <c r="C57" s="111"/>
      <c r="D57" s="193"/>
      <c r="E57" s="193"/>
      <c r="F57" s="193"/>
      <c r="G57" s="193"/>
      <c r="H57" s="193"/>
      <c r="I57" s="193"/>
      <c r="J57" s="193"/>
      <c r="K57" s="193"/>
      <c r="L57" s="193"/>
      <c r="M57" s="193"/>
      <c r="N57" s="193"/>
      <c r="O57" s="193"/>
      <c r="R57" s="242"/>
      <c r="S57" s="242"/>
      <c r="T57" s="242"/>
      <c r="U57" s="242"/>
      <c r="V57" s="242"/>
      <c r="W57" s="242"/>
      <c r="X57" s="242"/>
      <c r="Y57" s="242"/>
      <c r="Z57" s="242"/>
      <c r="AA57" s="242"/>
      <c r="AB57" s="242"/>
      <c r="AC57" s="242"/>
      <c r="AD57" s="242"/>
      <c r="AE57" s="242"/>
    </row>
    <row r="58" spans="1:31" ht="15" customHeight="1" thickBot="1" x14ac:dyDescent="0.3">
      <c r="A58" s="278" t="s">
        <v>15</v>
      </c>
      <c r="B58" s="332"/>
      <c r="C58" s="33" t="s">
        <v>5</v>
      </c>
      <c r="D58" s="209">
        <f ca="1">SUMIF($C$9:$O$44,$C58,D$9:D$44)</f>
        <v>382.63636916132248</v>
      </c>
      <c r="E58" s="209">
        <f t="shared" ref="E58:O58" ca="1" si="12">SUMIF($C$9:$O$44,$C58,E$9:E$44)</f>
        <v>443.37387196368752</v>
      </c>
      <c r="F58" s="209">
        <f t="shared" ca="1" si="12"/>
        <v>423.70102043794208</v>
      </c>
      <c r="G58" s="209">
        <f t="shared" ca="1" si="12"/>
        <v>469.78745467342418</v>
      </c>
      <c r="H58" s="209">
        <f t="shared" ca="1" si="12"/>
        <v>597.07417375498096</v>
      </c>
      <c r="I58" s="209">
        <f t="shared" ca="1" si="12"/>
        <v>1007.2808790784285</v>
      </c>
      <c r="J58" s="209">
        <f t="shared" ca="1" si="12"/>
        <v>1083.4130455498366</v>
      </c>
      <c r="K58" s="209">
        <f t="shared" ca="1" si="12"/>
        <v>1071.6605165726248</v>
      </c>
      <c r="L58" s="209">
        <f t="shared" ca="1" si="12"/>
        <v>1103.222231638727</v>
      </c>
      <c r="M58" s="209">
        <f t="shared" ca="1" si="12"/>
        <v>613.3438762281769</v>
      </c>
      <c r="N58" s="209">
        <f t="shared" ca="1" si="12"/>
        <v>417.74475825425037</v>
      </c>
      <c r="O58" s="209">
        <f t="shared" ca="1" si="12"/>
        <v>357.33837661648948</v>
      </c>
      <c r="Q58" s="246"/>
      <c r="R58" s="227"/>
      <c r="S58" s="227"/>
      <c r="T58" s="227"/>
      <c r="U58" s="227"/>
      <c r="V58" s="227"/>
      <c r="W58" s="227"/>
      <c r="X58" s="227"/>
      <c r="Y58" s="227"/>
      <c r="Z58" s="227"/>
      <c r="AA58" s="227"/>
      <c r="AB58" s="227"/>
      <c r="AC58" s="227"/>
      <c r="AD58" s="242"/>
      <c r="AE58" s="242"/>
    </row>
    <row r="59" spans="1:31" ht="15.75" thickBot="1" x14ac:dyDescent="0.3">
      <c r="A59" s="332"/>
      <c r="B59" s="332"/>
      <c r="C59" s="34" t="s">
        <v>6</v>
      </c>
      <c r="D59" s="209">
        <f t="shared" ref="D59:O61" ca="1" si="13">SUMIF($C$9:$O$44,$C59,D$9:D$44)</f>
        <v>97.033249303065844</v>
      </c>
      <c r="E59" s="209">
        <f t="shared" ca="1" si="13"/>
        <v>88.603340053010285</v>
      </c>
      <c r="F59" s="209">
        <f t="shared" ca="1" si="13"/>
        <v>94.427171033160306</v>
      </c>
      <c r="G59" s="209">
        <f t="shared" ca="1" si="13"/>
        <v>125.15167543069207</v>
      </c>
      <c r="H59" s="209">
        <f t="shared" ca="1" si="13"/>
        <v>161.35042732775756</v>
      </c>
      <c r="I59" s="209">
        <f t="shared" ca="1" si="13"/>
        <v>221.91284405819056</v>
      </c>
      <c r="J59" s="209">
        <f t="shared" ca="1" si="13"/>
        <v>230.57091583966849</v>
      </c>
      <c r="K59" s="209">
        <f t="shared" ca="1" si="13"/>
        <v>229.81340802874217</v>
      </c>
      <c r="L59" s="209">
        <f t="shared" ca="1" si="13"/>
        <v>232.45717905977881</v>
      </c>
      <c r="M59" s="209">
        <f t="shared" ca="1" si="13"/>
        <v>151.82532895755827</v>
      </c>
      <c r="N59" s="209">
        <f t="shared" ca="1" si="13"/>
        <v>110.32410232345283</v>
      </c>
      <c r="O59" s="209">
        <f t="shared" ca="1" si="13"/>
        <v>99.918939952937734</v>
      </c>
      <c r="Q59" s="246"/>
      <c r="R59" s="227"/>
      <c r="S59" s="227"/>
      <c r="T59" s="227"/>
      <c r="U59" s="227"/>
      <c r="V59" s="227"/>
      <c r="W59" s="227"/>
      <c r="X59" s="227"/>
      <c r="Y59" s="227"/>
      <c r="Z59" s="227"/>
      <c r="AA59" s="227"/>
      <c r="AB59" s="227"/>
      <c r="AC59" s="227"/>
      <c r="AD59" s="242"/>
      <c r="AE59" s="242"/>
    </row>
    <row r="60" spans="1:31" ht="15.75" thickBot="1" x14ac:dyDescent="0.3">
      <c r="A60" s="332"/>
      <c r="B60" s="332"/>
      <c r="C60" s="35" t="s">
        <v>7</v>
      </c>
      <c r="D60" s="209">
        <f t="shared" ca="1" si="13"/>
        <v>63.765319359496722</v>
      </c>
      <c r="E60" s="209">
        <f t="shared" ca="1" si="13"/>
        <v>74.192876255212781</v>
      </c>
      <c r="F60" s="209">
        <f t="shared" ca="1" si="13"/>
        <v>67.718272980293193</v>
      </c>
      <c r="G60" s="209">
        <f t="shared" ca="1" si="13"/>
        <v>78.92557206201927</v>
      </c>
      <c r="H60" s="209">
        <f t="shared" ca="1" si="13"/>
        <v>93.016620738258595</v>
      </c>
      <c r="I60" s="209">
        <f t="shared" ca="1" si="13"/>
        <v>117.71909710660258</v>
      </c>
      <c r="J60" s="209">
        <f t="shared" ca="1" si="13"/>
        <v>141.79106218595373</v>
      </c>
      <c r="K60" s="209">
        <f t="shared" ca="1" si="13"/>
        <v>143.03356402089887</v>
      </c>
      <c r="L60" s="209">
        <f t="shared" ca="1" si="13"/>
        <v>130.85348924667869</v>
      </c>
      <c r="M60" s="209">
        <f t="shared" ca="1" si="13"/>
        <v>84.0607857115412</v>
      </c>
      <c r="N60" s="209">
        <f t="shared" ca="1" si="13"/>
        <v>78.09634107144619</v>
      </c>
      <c r="O60" s="209">
        <f t="shared" ca="1" si="13"/>
        <v>55.056541042261237</v>
      </c>
      <c r="Q60" s="246"/>
      <c r="R60" s="227"/>
      <c r="S60" s="227"/>
      <c r="T60" s="227"/>
      <c r="U60" s="227"/>
      <c r="V60" s="227"/>
      <c r="W60" s="227"/>
      <c r="X60" s="227"/>
      <c r="Y60" s="227"/>
      <c r="Z60" s="227"/>
      <c r="AA60" s="227"/>
      <c r="AB60" s="227"/>
      <c r="AC60" s="227"/>
      <c r="AD60" s="242"/>
      <c r="AE60" s="242"/>
    </row>
    <row r="61" spans="1:31" ht="13.5" customHeight="1" thickBot="1" x14ac:dyDescent="0.3">
      <c r="A61" s="332"/>
      <c r="B61" s="332"/>
      <c r="C61" s="36" t="s">
        <v>8</v>
      </c>
      <c r="D61" s="209">
        <f t="shared" ca="1" si="13"/>
        <v>543.43493782388509</v>
      </c>
      <c r="E61" s="209">
        <f t="shared" ca="1" si="13"/>
        <v>606.17008827191057</v>
      </c>
      <c r="F61" s="209">
        <f t="shared" ca="1" si="13"/>
        <v>585.84646445139549</v>
      </c>
      <c r="G61" s="209">
        <f t="shared" ca="1" si="13"/>
        <v>673.86470216613554</v>
      </c>
      <c r="H61" s="209">
        <f t="shared" ca="1" si="13"/>
        <v>851.44122182099704</v>
      </c>
      <c r="I61" s="209">
        <f t="shared" ca="1" si="13"/>
        <v>1346.9128202432216</v>
      </c>
      <c r="J61" s="209">
        <f t="shared" ca="1" si="13"/>
        <v>1455.7750235754588</v>
      </c>
      <c r="K61" s="209">
        <f t="shared" ca="1" si="13"/>
        <v>1444.507488622266</v>
      </c>
      <c r="L61" s="209">
        <f t="shared" ca="1" si="13"/>
        <v>1466.5328999451842</v>
      </c>
      <c r="M61" s="209">
        <f t="shared" ca="1" si="13"/>
        <v>849.22999089727637</v>
      </c>
      <c r="N61" s="209">
        <f t="shared" ca="1" si="13"/>
        <v>606.16520164914937</v>
      </c>
      <c r="O61" s="209">
        <f t="shared" ca="1" si="13"/>
        <v>512.31385761168849</v>
      </c>
      <c r="Q61" s="246"/>
      <c r="R61" s="227"/>
      <c r="S61" s="227"/>
      <c r="T61" s="227"/>
      <c r="U61" s="227"/>
      <c r="V61" s="227"/>
      <c r="W61" s="227"/>
      <c r="X61" s="227"/>
      <c r="Y61" s="227"/>
      <c r="Z61" s="227"/>
      <c r="AA61" s="227"/>
      <c r="AB61" s="227"/>
      <c r="AC61" s="227"/>
      <c r="AD61" s="242"/>
      <c r="AE61" s="242"/>
    </row>
    <row r="62" spans="1:31" ht="12.75" customHeight="1" thickBot="1" x14ac:dyDescent="0.3">
      <c r="A62" s="275" t="s">
        <v>16</v>
      </c>
      <c r="B62" s="318"/>
      <c r="C62" s="37" t="s">
        <v>5</v>
      </c>
      <c r="D62" s="209">
        <f t="shared" ref="D62:O65" ca="1" si="14">SUMIF($C$45:$O$56,$C62,D$45:D$56)</f>
        <v>0</v>
      </c>
      <c r="E62" s="209">
        <f t="shared" ca="1" si="14"/>
        <v>0</v>
      </c>
      <c r="F62" s="209">
        <f t="shared" ca="1" si="14"/>
        <v>0</v>
      </c>
      <c r="G62" s="209">
        <f t="shared" ca="1" si="14"/>
        <v>0</v>
      </c>
      <c r="H62" s="209">
        <f t="shared" ca="1" si="14"/>
        <v>0</v>
      </c>
      <c r="I62" s="209">
        <f t="shared" ca="1" si="14"/>
        <v>187.4969639563856</v>
      </c>
      <c r="J62" s="209">
        <f t="shared" ca="1" si="14"/>
        <v>186.99845158524715</v>
      </c>
      <c r="K62" s="209">
        <f t="shared" ca="1" si="14"/>
        <v>186.74499965827479</v>
      </c>
      <c r="L62" s="209">
        <f t="shared" ca="1" si="14"/>
        <v>187.47827429881113</v>
      </c>
      <c r="M62" s="209">
        <f t="shared" ca="1" si="14"/>
        <v>0</v>
      </c>
      <c r="N62" s="209">
        <f t="shared" ca="1" si="14"/>
        <v>0</v>
      </c>
      <c r="O62" s="209">
        <f t="shared" ca="1" si="14"/>
        <v>0</v>
      </c>
      <c r="Q62" s="246"/>
      <c r="R62" s="227"/>
      <c r="S62" s="227"/>
      <c r="T62" s="227"/>
      <c r="U62" s="227"/>
      <c r="V62" s="227"/>
      <c r="W62" s="227"/>
      <c r="X62" s="227"/>
      <c r="Y62" s="227"/>
      <c r="Z62" s="227"/>
      <c r="AA62" s="227"/>
      <c r="AB62" s="227"/>
      <c r="AC62" s="227"/>
      <c r="AD62" s="242"/>
      <c r="AE62" s="242"/>
    </row>
    <row r="63" spans="1:31" ht="12.75" customHeight="1" thickBot="1" x14ac:dyDescent="0.3">
      <c r="A63" s="318"/>
      <c r="B63" s="318"/>
      <c r="C63" s="34" t="s">
        <v>6</v>
      </c>
      <c r="D63" s="209">
        <f t="shared" ca="1" si="14"/>
        <v>0</v>
      </c>
      <c r="E63" s="209">
        <f t="shared" ca="1" si="14"/>
        <v>0</v>
      </c>
      <c r="F63" s="209">
        <f t="shared" ca="1" si="14"/>
        <v>0</v>
      </c>
      <c r="G63" s="209">
        <f t="shared" ca="1" si="14"/>
        <v>0</v>
      </c>
      <c r="H63" s="209">
        <f t="shared" ca="1" si="14"/>
        <v>0</v>
      </c>
      <c r="I63" s="209">
        <f t="shared" ca="1" si="14"/>
        <v>27.79312689862746</v>
      </c>
      <c r="J63" s="209">
        <f t="shared" ca="1" si="14"/>
        <v>27.620863091661928</v>
      </c>
      <c r="K63" s="209">
        <f t="shared" ca="1" si="14"/>
        <v>27.279154418028376</v>
      </c>
      <c r="L63" s="209">
        <f t="shared" ca="1" si="14"/>
        <v>26.703751184941932</v>
      </c>
      <c r="M63" s="209">
        <f t="shared" ca="1" si="14"/>
        <v>0</v>
      </c>
      <c r="N63" s="209">
        <f t="shared" ca="1" si="14"/>
        <v>0</v>
      </c>
      <c r="O63" s="209">
        <f t="shared" ca="1" si="14"/>
        <v>0</v>
      </c>
      <c r="Q63" s="246"/>
      <c r="R63" s="227"/>
      <c r="S63" s="227"/>
      <c r="T63" s="227"/>
      <c r="U63" s="227"/>
      <c r="V63" s="227"/>
      <c r="W63" s="227"/>
      <c r="X63" s="227"/>
      <c r="Y63" s="227"/>
      <c r="Z63" s="227"/>
      <c r="AA63" s="227"/>
      <c r="AB63" s="227"/>
      <c r="AC63" s="227"/>
      <c r="AD63" s="242"/>
      <c r="AE63" s="242"/>
    </row>
    <row r="64" spans="1:31" ht="13.5" customHeight="1" thickBot="1" x14ac:dyDescent="0.3">
      <c r="A64" s="318"/>
      <c r="B64" s="318"/>
      <c r="C64" s="34" t="s">
        <v>7</v>
      </c>
      <c r="D64" s="209">
        <f t="shared" ca="1" si="14"/>
        <v>0</v>
      </c>
      <c r="E64" s="209">
        <f t="shared" ca="1" si="14"/>
        <v>0</v>
      </c>
      <c r="F64" s="209">
        <f t="shared" ca="1" si="14"/>
        <v>0</v>
      </c>
      <c r="G64" s="209">
        <f t="shared" ca="1" si="14"/>
        <v>0</v>
      </c>
      <c r="H64" s="209">
        <f t="shared" ca="1" si="14"/>
        <v>0</v>
      </c>
      <c r="I64" s="209">
        <f t="shared" ca="1" si="14"/>
        <v>13.032392144986924</v>
      </c>
      <c r="J64" s="209">
        <f t="shared" ca="1" si="14"/>
        <v>12.86825872309093</v>
      </c>
      <c r="K64" s="209">
        <f t="shared" ca="1" si="14"/>
        <v>12.839275343696814</v>
      </c>
      <c r="L64" s="209">
        <f t="shared" ca="1" si="14"/>
        <v>12.925892536246936</v>
      </c>
      <c r="M64" s="209">
        <f t="shared" ca="1" si="14"/>
        <v>0</v>
      </c>
      <c r="N64" s="209">
        <f t="shared" ca="1" si="14"/>
        <v>0</v>
      </c>
      <c r="O64" s="209">
        <f t="shared" ca="1" si="14"/>
        <v>0</v>
      </c>
      <c r="Q64" s="246"/>
      <c r="R64" s="227"/>
      <c r="S64" s="227"/>
      <c r="T64" s="227"/>
      <c r="U64" s="227"/>
      <c r="V64" s="227"/>
      <c r="W64" s="227"/>
      <c r="X64" s="227"/>
      <c r="Y64" s="227"/>
      <c r="Z64" s="227"/>
      <c r="AA64" s="227"/>
      <c r="AB64" s="227"/>
      <c r="AC64" s="227"/>
      <c r="AD64" s="242"/>
      <c r="AE64" s="242"/>
    </row>
    <row r="65" spans="1:31" ht="13.5" customHeight="1" thickBot="1" x14ac:dyDescent="0.3">
      <c r="A65" s="318"/>
      <c r="B65" s="318"/>
      <c r="C65" s="36" t="s">
        <v>8</v>
      </c>
      <c r="D65" s="209">
        <f t="shared" ca="1" si="14"/>
        <v>0</v>
      </c>
      <c r="E65" s="209">
        <f t="shared" ca="1" si="14"/>
        <v>0</v>
      </c>
      <c r="F65" s="209">
        <f t="shared" ca="1" si="14"/>
        <v>0</v>
      </c>
      <c r="G65" s="209">
        <f t="shared" ca="1" si="14"/>
        <v>0</v>
      </c>
      <c r="H65" s="209">
        <f t="shared" ca="1" si="14"/>
        <v>0</v>
      </c>
      <c r="I65" s="209">
        <f t="shared" ca="1" si="14"/>
        <v>228.32248300000003</v>
      </c>
      <c r="J65" s="209">
        <f t="shared" ca="1" si="14"/>
        <v>227.48757340000003</v>
      </c>
      <c r="K65" s="209">
        <f t="shared" ca="1" si="14"/>
        <v>226.86342942000002</v>
      </c>
      <c r="L65" s="209">
        <f t="shared" ca="1" si="14"/>
        <v>227.10791802</v>
      </c>
      <c r="M65" s="209">
        <f t="shared" ca="1" si="14"/>
        <v>0</v>
      </c>
      <c r="N65" s="209">
        <f t="shared" ca="1" si="14"/>
        <v>0</v>
      </c>
      <c r="O65" s="209">
        <f t="shared" ca="1" si="14"/>
        <v>0</v>
      </c>
      <c r="Q65" s="246"/>
      <c r="R65" s="227"/>
      <c r="S65" s="227"/>
      <c r="T65" s="227"/>
      <c r="U65" s="227"/>
      <c r="V65" s="227"/>
      <c r="W65" s="227"/>
      <c r="X65" s="227"/>
      <c r="Y65" s="227"/>
      <c r="Z65" s="227"/>
      <c r="AA65" s="227"/>
      <c r="AB65" s="227"/>
      <c r="AC65" s="227"/>
      <c r="AD65" s="242"/>
      <c r="AE65" s="242"/>
    </row>
    <row r="66" spans="1:31" ht="12.75" customHeight="1" thickBot="1" x14ac:dyDescent="0.3">
      <c r="A66" s="275" t="s">
        <v>17</v>
      </c>
      <c r="B66" s="318"/>
      <c r="C66" s="37" t="s">
        <v>5</v>
      </c>
      <c r="D66" s="209">
        <f ca="1">D58+D62</f>
        <v>382.63636916132248</v>
      </c>
      <c r="E66" s="209">
        <f t="shared" ref="E66:O69" ca="1" si="15">E58+E62</f>
        <v>443.37387196368752</v>
      </c>
      <c r="F66" s="209">
        <f t="shared" ca="1" si="15"/>
        <v>423.70102043794208</v>
      </c>
      <c r="G66" s="209">
        <f t="shared" ca="1" si="15"/>
        <v>469.78745467342418</v>
      </c>
      <c r="H66" s="209">
        <f t="shared" ca="1" si="15"/>
        <v>597.07417375498096</v>
      </c>
      <c r="I66" s="209">
        <f t="shared" ca="1" si="15"/>
        <v>1194.7778430348142</v>
      </c>
      <c r="J66" s="209">
        <f t="shared" ca="1" si="15"/>
        <v>1270.4114971350837</v>
      </c>
      <c r="K66" s="209">
        <f t="shared" ca="1" si="15"/>
        <v>1258.4055162308996</v>
      </c>
      <c r="L66" s="209">
        <f t="shared" ca="1" si="15"/>
        <v>1290.7005059375381</v>
      </c>
      <c r="M66" s="209">
        <f t="shared" ca="1" si="15"/>
        <v>613.3438762281769</v>
      </c>
      <c r="N66" s="209">
        <f t="shared" ca="1" si="15"/>
        <v>417.74475825425037</v>
      </c>
      <c r="O66" s="209">
        <f t="shared" ca="1" si="15"/>
        <v>357.33837661648948</v>
      </c>
      <c r="Q66" s="246"/>
      <c r="R66" s="227"/>
      <c r="S66" s="227"/>
      <c r="T66" s="227"/>
      <c r="U66" s="227"/>
      <c r="V66" s="227"/>
      <c r="W66" s="227"/>
      <c r="X66" s="227"/>
      <c r="Y66" s="227"/>
      <c r="Z66" s="227"/>
      <c r="AA66" s="227"/>
      <c r="AB66" s="227"/>
      <c r="AC66" s="227"/>
      <c r="AD66" s="242"/>
      <c r="AE66" s="242"/>
    </row>
    <row r="67" spans="1:31" ht="12.75" customHeight="1" thickBot="1" x14ac:dyDescent="0.3">
      <c r="A67" s="318"/>
      <c r="B67" s="318"/>
      <c r="C67" s="34" t="s">
        <v>6</v>
      </c>
      <c r="D67" s="209">
        <f ca="1">D59+D63</f>
        <v>97.033249303065844</v>
      </c>
      <c r="E67" s="209">
        <f t="shared" ca="1" si="15"/>
        <v>88.603340053010285</v>
      </c>
      <c r="F67" s="209">
        <f t="shared" ca="1" si="15"/>
        <v>94.427171033160306</v>
      </c>
      <c r="G67" s="209">
        <f t="shared" ca="1" si="15"/>
        <v>125.15167543069207</v>
      </c>
      <c r="H67" s="209">
        <f t="shared" ca="1" si="15"/>
        <v>161.35042732775756</v>
      </c>
      <c r="I67" s="209">
        <f t="shared" ca="1" si="15"/>
        <v>249.70597095681802</v>
      </c>
      <c r="J67" s="209">
        <f t="shared" ca="1" si="15"/>
        <v>258.19177893133042</v>
      </c>
      <c r="K67" s="209">
        <f t="shared" ca="1" si="15"/>
        <v>257.09256244677056</v>
      </c>
      <c r="L67" s="209">
        <f t="shared" ca="1" si="15"/>
        <v>259.16093024472076</v>
      </c>
      <c r="M67" s="209">
        <f t="shared" ca="1" si="15"/>
        <v>151.82532895755827</v>
      </c>
      <c r="N67" s="209">
        <f t="shared" ca="1" si="15"/>
        <v>110.32410232345283</v>
      </c>
      <c r="O67" s="209">
        <f t="shared" ca="1" si="15"/>
        <v>99.918939952937734</v>
      </c>
      <c r="Q67" s="246"/>
      <c r="R67" s="227"/>
      <c r="S67" s="227"/>
      <c r="T67" s="227"/>
      <c r="U67" s="227"/>
      <c r="V67" s="227"/>
      <c r="W67" s="227"/>
      <c r="X67" s="227"/>
      <c r="Y67" s="227"/>
      <c r="Z67" s="227"/>
      <c r="AA67" s="227"/>
      <c r="AB67" s="227"/>
      <c r="AC67" s="227"/>
      <c r="AD67" s="242"/>
      <c r="AE67" s="242"/>
    </row>
    <row r="68" spans="1:31" ht="12.75" customHeight="1" thickBot="1" x14ac:dyDescent="0.3">
      <c r="A68" s="318"/>
      <c r="B68" s="318"/>
      <c r="C68" s="34" t="s">
        <v>7</v>
      </c>
      <c r="D68" s="209">
        <f ca="1">D60+D64</f>
        <v>63.765319359496722</v>
      </c>
      <c r="E68" s="209">
        <f t="shared" ca="1" si="15"/>
        <v>74.192876255212781</v>
      </c>
      <c r="F68" s="209">
        <f t="shared" ca="1" si="15"/>
        <v>67.718272980293193</v>
      </c>
      <c r="G68" s="209">
        <f t="shared" ca="1" si="15"/>
        <v>78.92557206201927</v>
      </c>
      <c r="H68" s="209">
        <f t="shared" ca="1" si="15"/>
        <v>93.016620738258595</v>
      </c>
      <c r="I68" s="209">
        <f t="shared" ca="1" si="15"/>
        <v>130.7514892515895</v>
      </c>
      <c r="J68" s="209">
        <f t="shared" ca="1" si="15"/>
        <v>154.65932090904465</v>
      </c>
      <c r="K68" s="209">
        <f t="shared" ca="1" si="15"/>
        <v>155.87283936459568</v>
      </c>
      <c r="L68" s="209">
        <f t="shared" ca="1" si="15"/>
        <v>143.77938178292564</v>
      </c>
      <c r="M68" s="209">
        <f t="shared" ca="1" si="15"/>
        <v>84.0607857115412</v>
      </c>
      <c r="N68" s="209">
        <f t="shared" ca="1" si="15"/>
        <v>78.09634107144619</v>
      </c>
      <c r="O68" s="209">
        <f t="shared" ca="1" si="15"/>
        <v>55.056541042261237</v>
      </c>
      <c r="Q68" s="246"/>
      <c r="R68" s="227"/>
      <c r="S68" s="227"/>
      <c r="T68" s="227"/>
      <c r="U68" s="227"/>
      <c r="V68" s="227"/>
      <c r="W68" s="227"/>
      <c r="X68" s="227"/>
      <c r="Y68" s="227"/>
      <c r="Z68" s="227"/>
      <c r="AA68" s="227"/>
      <c r="AB68" s="227"/>
      <c r="AC68" s="227"/>
      <c r="AD68" s="242"/>
      <c r="AE68" s="242"/>
    </row>
    <row r="69" spans="1:31" ht="13.5" customHeight="1" thickBot="1" x14ac:dyDescent="0.3">
      <c r="A69" s="319"/>
      <c r="B69" s="318"/>
      <c r="C69" s="36" t="s">
        <v>8</v>
      </c>
      <c r="D69" s="209">
        <f ca="1">D61+D65</f>
        <v>543.43493782388509</v>
      </c>
      <c r="E69" s="209">
        <f t="shared" ca="1" si="15"/>
        <v>606.17008827191057</v>
      </c>
      <c r="F69" s="209">
        <f t="shared" ca="1" si="15"/>
        <v>585.84646445139549</v>
      </c>
      <c r="G69" s="209">
        <f t="shared" ca="1" si="15"/>
        <v>673.86470216613554</v>
      </c>
      <c r="H69" s="209">
        <f t="shared" ca="1" si="15"/>
        <v>851.44122182099704</v>
      </c>
      <c r="I69" s="209">
        <f t="shared" ca="1" si="15"/>
        <v>1575.2353032432216</v>
      </c>
      <c r="J69" s="209">
        <f t="shared" ca="1" si="15"/>
        <v>1683.2625969754588</v>
      </c>
      <c r="K69" s="209">
        <f ca="1">K61+K65</f>
        <v>1671.3709180422661</v>
      </c>
      <c r="L69" s="209">
        <f t="shared" ca="1" si="15"/>
        <v>1693.6408179651842</v>
      </c>
      <c r="M69" s="209">
        <f t="shared" ca="1" si="15"/>
        <v>849.22999089727637</v>
      </c>
      <c r="N69" s="209">
        <f t="shared" ca="1" si="15"/>
        <v>606.16520164914937</v>
      </c>
      <c r="O69" s="209">
        <f t="shared" ca="1" si="15"/>
        <v>512.31385761168849</v>
      </c>
      <c r="Q69" s="246"/>
      <c r="R69" s="227"/>
      <c r="S69" s="227"/>
      <c r="T69" s="227"/>
      <c r="U69" s="227"/>
      <c r="V69" s="227"/>
      <c r="W69" s="227"/>
      <c r="X69" s="227"/>
      <c r="Y69" s="227"/>
      <c r="Z69" s="227"/>
      <c r="AA69" s="227"/>
      <c r="AB69" s="227"/>
      <c r="AC69" s="227"/>
      <c r="AD69" s="242"/>
      <c r="AE69" s="242"/>
    </row>
    <row r="70" spans="1:31" ht="15" x14ac:dyDescent="0.25">
      <c r="A70" s="133" t="s">
        <v>18</v>
      </c>
      <c r="B70" s="15"/>
      <c r="D70" s="134"/>
      <c r="E70" s="134"/>
      <c r="F70" s="134"/>
      <c r="G70" s="134"/>
      <c r="H70" s="134"/>
      <c r="I70" s="134"/>
      <c r="J70" s="134"/>
      <c r="K70" s="134"/>
      <c r="L70" s="134"/>
      <c r="M70" s="134"/>
      <c r="N70" s="134"/>
      <c r="O70" s="134"/>
      <c r="Q70" s="246"/>
      <c r="R70" s="246"/>
      <c r="S70" s="246"/>
      <c r="T70" s="246"/>
      <c r="U70" s="246"/>
      <c r="V70" s="246"/>
      <c r="W70" s="246"/>
      <c r="X70" s="246"/>
      <c r="Y70" s="246"/>
      <c r="Z70" s="246"/>
      <c r="AA70" s="246"/>
      <c r="AB70" s="246"/>
      <c r="AC70" s="246"/>
      <c r="AD70" s="246"/>
      <c r="AE70" s="246"/>
    </row>
    <row r="71" spans="1:31" s="127" customFormat="1" x14ac:dyDescent="0.2">
      <c r="A71" s="124" t="s">
        <v>23</v>
      </c>
      <c r="C71" s="112"/>
      <c r="D71" s="135"/>
      <c r="E71" s="135"/>
      <c r="F71" s="135"/>
      <c r="G71" s="135"/>
      <c r="H71" s="135"/>
      <c r="I71" s="135"/>
      <c r="J71" s="135"/>
      <c r="K71" s="135"/>
      <c r="L71" s="135"/>
      <c r="M71" s="135"/>
      <c r="N71" s="135"/>
      <c r="O71" s="136"/>
      <c r="R71" s="125"/>
      <c r="S71" s="125"/>
      <c r="T71" s="125"/>
      <c r="U71" s="125"/>
      <c r="V71" s="125"/>
      <c r="W71" s="125"/>
      <c r="X71" s="125"/>
      <c r="Y71" s="125"/>
      <c r="Z71" s="125"/>
      <c r="AA71" s="125"/>
      <c r="AB71" s="125"/>
      <c r="AC71" s="125"/>
      <c r="AD71" s="125"/>
      <c r="AE71" s="125"/>
    </row>
    <row r="72" spans="1:31" x14ac:dyDescent="0.2">
      <c r="B72" s="15"/>
      <c r="D72" s="137"/>
      <c r="E72" s="137"/>
      <c r="F72" s="137"/>
      <c r="G72" s="137"/>
      <c r="H72" s="137"/>
      <c r="I72" s="137"/>
      <c r="J72" s="137"/>
      <c r="K72" s="137"/>
      <c r="L72" s="137"/>
      <c r="M72" s="137"/>
      <c r="N72" s="137"/>
      <c r="O72" s="137"/>
    </row>
    <row r="73" spans="1:31" x14ac:dyDescent="0.2">
      <c r="B73" s="15"/>
      <c r="D73" s="137"/>
      <c r="E73" s="137"/>
      <c r="F73" s="137"/>
      <c r="G73" s="137"/>
      <c r="H73" s="137"/>
      <c r="I73" s="137"/>
      <c r="J73" s="137"/>
      <c r="K73" s="137"/>
      <c r="L73" s="137"/>
      <c r="M73" s="137"/>
      <c r="N73" s="137"/>
      <c r="O73" s="137"/>
    </row>
    <row r="74" spans="1:31" x14ac:dyDescent="0.2">
      <c r="B74" s="15"/>
      <c r="D74" s="137"/>
      <c r="E74" s="137"/>
      <c r="F74" s="137"/>
      <c r="G74" s="137"/>
      <c r="H74" s="137"/>
      <c r="I74" s="137"/>
      <c r="J74" s="137"/>
      <c r="K74" s="137"/>
      <c r="L74" s="137"/>
      <c r="M74" s="137"/>
      <c r="N74" s="137"/>
      <c r="O74" s="137"/>
    </row>
    <row r="75" spans="1:31" x14ac:dyDescent="0.2">
      <c r="B75" s="15"/>
      <c r="D75" s="137"/>
      <c r="E75" s="137"/>
      <c r="F75" s="137"/>
      <c r="G75" s="137"/>
      <c r="H75" s="137"/>
      <c r="I75" s="137"/>
      <c r="J75" s="137"/>
      <c r="K75" s="137"/>
      <c r="L75" s="137"/>
      <c r="M75" s="137"/>
      <c r="N75" s="137"/>
      <c r="O75" s="137"/>
    </row>
    <row r="76" spans="1:31" ht="15" x14ac:dyDescent="0.25">
      <c r="B76" s="138"/>
      <c r="D76" s="137"/>
      <c r="E76" s="137"/>
      <c r="F76" s="137"/>
      <c r="G76" s="137"/>
      <c r="H76" s="137"/>
      <c r="I76" s="137"/>
      <c r="J76" s="137"/>
      <c r="K76" s="137"/>
      <c r="L76" s="137"/>
      <c r="M76" s="137"/>
      <c r="N76" s="137"/>
      <c r="O76" s="137"/>
    </row>
    <row r="77" spans="1:31" ht="15" x14ac:dyDescent="0.25">
      <c r="B77" s="138"/>
      <c r="D77" s="137"/>
      <c r="E77" s="137"/>
      <c r="F77" s="137"/>
      <c r="G77" s="137"/>
      <c r="H77" s="137"/>
      <c r="I77" s="137"/>
      <c r="J77" s="137"/>
      <c r="K77" s="137"/>
      <c r="L77" s="137"/>
      <c r="M77" s="137"/>
      <c r="N77" s="137"/>
      <c r="O77" s="137"/>
    </row>
    <row r="78" spans="1:31" ht="15" x14ac:dyDescent="0.25">
      <c r="B78" s="95"/>
      <c r="D78" s="137"/>
      <c r="E78" s="137"/>
      <c r="F78" s="137"/>
      <c r="G78" s="137"/>
      <c r="H78" s="137"/>
      <c r="I78" s="137"/>
      <c r="J78" s="137"/>
      <c r="K78" s="137"/>
      <c r="L78" s="137"/>
      <c r="M78" s="137"/>
      <c r="N78" s="137"/>
      <c r="O78" s="137"/>
    </row>
    <row r="79" spans="1:31" x14ac:dyDescent="0.2">
      <c r="D79" s="137"/>
      <c r="E79" s="137"/>
      <c r="F79" s="137"/>
      <c r="G79" s="137"/>
      <c r="H79" s="137"/>
      <c r="I79" s="137"/>
      <c r="J79" s="137"/>
      <c r="K79" s="137"/>
      <c r="L79" s="137"/>
      <c r="M79" s="137"/>
      <c r="N79" s="137"/>
      <c r="O79" s="137"/>
    </row>
    <row r="80" spans="1:31" x14ac:dyDescent="0.2">
      <c r="D80" s="137"/>
      <c r="E80" s="137"/>
      <c r="F80" s="137"/>
      <c r="G80" s="137"/>
      <c r="H80" s="137"/>
      <c r="I80" s="137"/>
      <c r="J80" s="137"/>
      <c r="K80" s="137"/>
      <c r="L80" s="137"/>
      <c r="M80" s="137"/>
      <c r="N80" s="137"/>
      <c r="O80" s="137"/>
    </row>
    <row r="81" spans="4:15" x14ac:dyDescent="0.2">
      <c r="D81" s="137"/>
      <c r="E81" s="137"/>
      <c r="F81" s="137"/>
      <c r="G81" s="137"/>
      <c r="H81" s="137"/>
      <c r="I81" s="137"/>
      <c r="J81" s="137"/>
      <c r="K81" s="137"/>
      <c r="L81" s="137"/>
      <c r="M81" s="137"/>
      <c r="N81" s="137"/>
      <c r="O81" s="137"/>
    </row>
    <row r="82" spans="4:15" x14ac:dyDescent="0.2">
      <c r="D82" s="137"/>
      <c r="E82" s="137"/>
      <c r="F82" s="137"/>
      <c r="G82" s="137"/>
      <c r="H82" s="137"/>
      <c r="I82" s="137"/>
      <c r="J82" s="137"/>
      <c r="K82" s="137"/>
      <c r="L82" s="137"/>
      <c r="M82" s="137"/>
      <c r="N82" s="137"/>
      <c r="O82" s="137"/>
    </row>
    <row r="83" spans="4:15" x14ac:dyDescent="0.2">
      <c r="D83" s="137"/>
      <c r="E83" s="137"/>
      <c r="F83" s="137"/>
      <c r="G83" s="137"/>
      <c r="H83" s="137"/>
      <c r="I83" s="137"/>
      <c r="J83" s="137"/>
      <c r="K83" s="137"/>
      <c r="L83" s="137"/>
      <c r="M83" s="137"/>
      <c r="N83" s="137"/>
      <c r="O83" s="137"/>
    </row>
    <row r="84" spans="4:15" x14ac:dyDescent="0.2">
      <c r="D84" s="137"/>
      <c r="E84" s="137"/>
      <c r="F84" s="137"/>
      <c r="G84" s="137"/>
      <c r="H84" s="137"/>
      <c r="I84" s="137"/>
      <c r="J84" s="137"/>
      <c r="K84" s="137"/>
      <c r="L84" s="137"/>
      <c r="M84" s="137"/>
      <c r="N84" s="137"/>
      <c r="O84" s="137"/>
    </row>
    <row r="86" spans="4:15" x14ac:dyDescent="0.2">
      <c r="D86" s="137"/>
      <c r="E86" s="137"/>
      <c r="F86" s="137"/>
      <c r="G86" s="137"/>
      <c r="H86" s="137"/>
      <c r="I86" s="137"/>
      <c r="J86" s="137"/>
      <c r="K86" s="137"/>
      <c r="L86" s="137"/>
      <c r="M86" s="137"/>
      <c r="N86" s="137"/>
      <c r="O86" s="137"/>
    </row>
    <row r="101" spans="4:15" x14ac:dyDescent="0.2">
      <c r="D101" s="137"/>
      <c r="E101" s="137"/>
      <c r="F101" s="137"/>
      <c r="G101" s="137"/>
      <c r="H101" s="137"/>
      <c r="I101" s="137"/>
      <c r="J101" s="137"/>
      <c r="K101" s="137"/>
      <c r="L101" s="137"/>
      <c r="M101" s="137"/>
      <c r="N101" s="137"/>
      <c r="O101" s="137"/>
    </row>
    <row r="102" spans="4:15" x14ac:dyDescent="0.2">
      <c r="D102" s="137"/>
      <c r="E102" s="137"/>
      <c r="F102" s="137"/>
      <c r="G102" s="137"/>
      <c r="H102" s="137"/>
      <c r="I102" s="137"/>
      <c r="J102" s="137"/>
      <c r="K102" s="137"/>
      <c r="L102" s="137"/>
      <c r="M102" s="137"/>
      <c r="N102" s="137"/>
      <c r="O102" s="137"/>
    </row>
    <row r="103" spans="4:15" x14ac:dyDescent="0.2">
      <c r="D103" s="137"/>
      <c r="E103" s="137"/>
      <c r="F103" s="137"/>
      <c r="G103" s="137"/>
      <c r="H103" s="137"/>
      <c r="I103" s="137"/>
      <c r="J103" s="137"/>
      <c r="K103" s="137"/>
      <c r="L103" s="137"/>
      <c r="M103" s="137"/>
      <c r="N103" s="137"/>
      <c r="O103" s="137"/>
    </row>
    <row r="104" spans="4:15" x14ac:dyDescent="0.2">
      <c r="D104" s="137"/>
      <c r="E104" s="137"/>
      <c r="F104" s="137"/>
      <c r="G104" s="137"/>
      <c r="H104" s="137"/>
      <c r="I104" s="137"/>
      <c r="J104" s="137"/>
      <c r="K104" s="137"/>
      <c r="L104" s="137"/>
      <c r="M104" s="137"/>
      <c r="N104" s="137"/>
      <c r="O104" s="137"/>
    </row>
    <row r="105" spans="4:15" x14ac:dyDescent="0.2">
      <c r="D105" s="137"/>
      <c r="E105" s="137"/>
      <c r="F105" s="137"/>
      <c r="G105" s="137"/>
      <c r="H105" s="137"/>
      <c r="I105" s="137"/>
      <c r="J105" s="137"/>
      <c r="K105" s="137"/>
      <c r="L105" s="137"/>
      <c r="M105" s="137"/>
      <c r="N105" s="137"/>
      <c r="O105" s="137"/>
    </row>
    <row r="106" spans="4:15" x14ac:dyDescent="0.2">
      <c r="D106" s="137"/>
      <c r="E106" s="137"/>
      <c r="F106" s="137"/>
      <c r="G106" s="137"/>
      <c r="H106" s="137"/>
      <c r="I106" s="137"/>
      <c r="J106" s="137"/>
      <c r="K106" s="137"/>
      <c r="L106" s="137"/>
      <c r="M106" s="137"/>
      <c r="N106" s="137"/>
      <c r="O106" s="137"/>
    </row>
    <row r="107" spans="4:15" x14ac:dyDescent="0.2">
      <c r="D107" s="137"/>
      <c r="E107" s="137"/>
      <c r="F107" s="137"/>
      <c r="G107" s="137"/>
      <c r="H107" s="137"/>
      <c r="I107" s="137"/>
      <c r="J107" s="137"/>
      <c r="K107" s="137"/>
      <c r="L107" s="137"/>
      <c r="M107" s="137"/>
      <c r="N107" s="137"/>
      <c r="O107" s="137"/>
    </row>
    <row r="108" spans="4:15" x14ac:dyDescent="0.2">
      <c r="D108" s="137"/>
      <c r="E108" s="137"/>
      <c r="F108" s="137"/>
      <c r="G108" s="137"/>
      <c r="H108" s="137"/>
      <c r="I108" s="137"/>
      <c r="J108" s="137"/>
      <c r="K108" s="137"/>
      <c r="L108" s="137"/>
      <c r="M108" s="137"/>
      <c r="N108" s="137"/>
      <c r="O108" s="137"/>
    </row>
    <row r="109" spans="4:15" x14ac:dyDescent="0.2">
      <c r="D109" s="137"/>
      <c r="E109" s="137"/>
      <c r="F109" s="137"/>
      <c r="G109" s="137"/>
      <c r="H109" s="137"/>
      <c r="I109" s="137"/>
      <c r="J109" s="137"/>
      <c r="K109" s="137"/>
      <c r="L109" s="137"/>
      <c r="M109" s="137"/>
      <c r="N109" s="137"/>
      <c r="O109" s="137"/>
    </row>
    <row r="110" spans="4:15" x14ac:dyDescent="0.2">
      <c r="D110" s="137"/>
      <c r="E110" s="137"/>
      <c r="F110" s="137"/>
      <c r="G110" s="137"/>
      <c r="H110" s="137"/>
      <c r="I110" s="137"/>
      <c r="J110" s="137"/>
      <c r="K110" s="137"/>
      <c r="L110" s="137"/>
      <c r="M110" s="137"/>
      <c r="N110" s="137"/>
      <c r="O110" s="137"/>
    </row>
    <row r="111" spans="4:15" x14ac:dyDescent="0.2">
      <c r="D111" s="137"/>
      <c r="E111" s="137"/>
      <c r="F111" s="137"/>
      <c r="G111" s="137"/>
      <c r="H111" s="137"/>
      <c r="I111" s="137"/>
      <c r="J111" s="137"/>
      <c r="K111" s="137"/>
      <c r="L111" s="137"/>
      <c r="M111" s="137"/>
      <c r="N111" s="137"/>
      <c r="O111" s="137"/>
    </row>
    <row r="112" spans="4:15" x14ac:dyDescent="0.2">
      <c r="D112" s="137"/>
      <c r="E112" s="137"/>
      <c r="F112" s="137"/>
      <c r="G112" s="137"/>
      <c r="H112" s="137"/>
      <c r="I112" s="137"/>
      <c r="J112" s="137"/>
      <c r="K112" s="137"/>
      <c r="L112" s="137"/>
      <c r="M112" s="137"/>
      <c r="N112" s="137"/>
      <c r="O112" s="137"/>
    </row>
    <row r="113" spans="4:15" x14ac:dyDescent="0.2">
      <c r="D113" s="137"/>
      <c r="E113" s="137"/>
      <c r="F113" s="137"/>
      <c r="G113" s="137"/>
      <c r="H113" s="137"/>
      <c r="I113" s="137"/>
      <c r="J113" s="137"/>
      <c r="K113" s="137"/>
      <c r="L113" s="137"/>
      <c r="M113" s="137"/>
      <c r="N113" s="137"/>
      <c r="O113" s="137"/>
    </row>
    <row r="114" spans="4:15" x14ac:dyDescent="0.2">
      <c r="D114" s="137"/>
      <c r="E114" s="137"/>
      <c r="F114" s="137"/>
      <c r="G114" s="137"/>
      <c r="H114" s="137"/>
      <c r="I114" s="137"/>
      <c r="J114" s="137"/>
      <c r="K114" s="137"/>
      <c r="L114" s="137"/>
      <c r="M114" s="137"/>
      <c r="N114" s="137"/>
      <c r="O114" s="137"/>
    </row>
    <row r="115" spans="4:15" x14ac:dyDescent="0.2">
      <c r="D115" s="137"/>
      <c r="E115" s="137"/>
      <c r="F115" s="137"/>
      <c r="G115" s="137"/>
      <c r="H115" s="137"/>
      <c r="I115" s="137"/>
      <c r="J115" s="137"/>
      <c r="K115" s="137"/>
      <c r="L115" s="137"/>
      <c r="M115" s="137"/>
      <c r="N115" s="137"/>
      <c r="O115" s="137"/>
    </row>
  </sheetData>
  <mergeCells count="31">
    <mergeCell ref="A25:A28"/>
    <mergeCell ref="B25:B28"/>
    <mergeCell ref="A29:A32"/>
    <mergeCell ref="A13:A16"/>
    <mergeCell ref="B13:B16"/>
    <mergeCell ref="A17:A20"/>
    <mergeCell ref="B17:B20"/>
    <mergeCell ref="A21:A24"/>
    <mergeCell ref="B21:B24"/>
    <mergeCell ref="B29:B32"/>
    <mergeCell ref="C4:O4"/>
    <mergeCell ref="C5:O5"/>
    <mergeCell ref="D6:O6"/>
    <mergeCell ref="A9:A12"/>
    <mergeCell ref="B9:B12"/>
    <mergeCell ref="D7:O7"/>
    <mergeCell ref="A33:A36"/>
    <mergeCell ref="B33:B36"/>
    <mergeCell ref="A66:B69"/>
    <mergeCell ref="A45:A48"/>
    <mergeCell ref="B45:B48"/>
    <mergeCell ref="A53:A56"/>
    <mergeCell ref="A62:B65"/>
    <mergeCell ref="B49:B52"/>
    <mergeCell ref="B53:B56"/>
    <mergeCell ref="A49:A52"/>
    <mergeCell ref="A58:B61"/>
    <mergeCell ref="B37:B40"/>
    <mergeCell ref="A41:A44"/>
    <mergeCell ref="B41:B44"/>
    <mergeCell ref="A37:A40"/>
  </mergeCells>
  <pageMargins left="0.7" right="0.7" top="0.75" bottom="0.75" header="0.3" footer="0.3"/>
  <pageSetup paperSize="12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85" zoomScaleNormal="85" workbookViewId="0">
      <selection activeCell="N18" sqref="N18"/>
    </sheetView>
  </sheetViews>
  <sheetFormatPr defaultRowHeight="15" x14ac:dyDescent="0.25"/>
  <cols>
    <col min="1" max="1" width="22.85546875" style="95" customWidth="1"/>
    <col min="2" max="2" width="15.28515625" style="95" customWidth="1"/>
    <col min="3" max="16384" width="9.140625" style="95"/>
  </cols>
  <sheetData>
    <row r="1" spans="1:15" x14ac:dyDescent="0.25">
      <c r="A1" s="93"/>
      <c r="B1" s="113"/>
      <c r="C1" s="93"/>
      <c r="D1" s="93"/>
      <c r="E1" s="93"/>
      <c r="F1" s="93"/>
      <c r="G1" s="93"/>
      <c r="H1" s="93"/>
      <c r="I1" s="93"/>
      <c r="J1" s="93"/>
      <c r="K1" s="93"/>
      <c r="L1" s="93"/>
      <c r="M1" s="93"/>
      <c r="N1" s="93"/>
      <c r="O1" s="93"/>
    </row>
    <row r="2" spans="1:15" x14ac:dyDescent="0.25">
      <c r="A2" s="93"/>
      <c r="B2" s="113"/>
      <c r="C2" s="93"/>
      <c r="D2" s="93"/>
      <c r="E2" s="93"/>
      <c r="F2" s="93"/>
      <c r="G2" s="93"/>
      <c r="H2" s="93"/>
      <c r="I2" s="93"/>
      <c r="J2" s="93"/>
      <c r="K2" s="93"/>
      <c r="L2" s="93"/>
      <c r="M2" s="93"/>
      <c r="N2" s="93"/>
      <c r="O2" s="93"/>
    </row>
    <row r="3" spans="1:15" ht="20.25" x14ac:dyDescent="0.3">
      <c r="A3" s="93"/>
      <c r="O3" s="114"/>
    </row>
    <row r="4" spans="1:15" ht="20.25" x14ac:dyDescent="0.3">
      <c r="A4" s="93"/>
      <c r="B4" s="269" t="s">
        <v>68</v>
      </c>
      <c r="C4" s="269"/>
      <c r="D4" s="269"/>
      <c r="E4" s="269"/>
      <c r="F4" s="269"/>
      <c r="G4" s="269"/>
      <c r="H4" s="269"/>
      <c r="I4" s="269"/>
      <c r="J4" s="269"/>
      <c r="K4" s="269"/>
      <c r="L4" s="269"/>
      <c r="M4" s="269"/>
      <c r="N4" s="269"/>
      <c r="O4" s="114"/>
    </row>
    <row r="5" spans="1:15" ht="19.5" thickBot="1" x14ac:dyDescent="0.35">
      <c r="A5" s="93"/>
      <c r="B5" s="270" t="s">
        <v>62</v>
      </c>
      <c r="C5" s="254"/>
      <c r="D5" s="254"/>
      <c r="E5" s="254"/>
      <c r="F5" s="254"/>
      <c r="G5" s="254"/>
      <c r="H5" s="254"/>
      <c r="I5" s="254"/>
      <c r="J5" s="254"/>
      <c r="K5" s="254"/>
      <c r="L5" s="254"/>
      <c r="M5" s="254"/>
      <c r="N5" s="254"/>
      <c r="O5" s="215"/>
    </row>
    <row r="6" spans="1:15" ht="16.5" thickBot="1" x14ac:dyDescent="0.3">
      <c r="A6" s="115"/>
      <c r="B6" s="116"/>
      <c r="C6" s="271" t="s">
        <v>1</v>
      </c>
      <c r="D6" s="271"/>
      <c r="E6" s="271"/>
      <c r="F6" s="271"/>
      <c r="G6" s="271"/>
      <c r="H6" s="271"/>
      <c r="I6" s="271"/>
      <c r="J6" s="271"/>
      <c r="K6" s="271"/>
      <c r="L6" s="271"/>
      <c r="M6" s="271"/>
      <c r="N6" s="271"/>
      <c r="O6" s="93"/>
    </row>
    <row r="7" spans="1:15" ht="16.5" customHeight="1" thickTop="1" x14ac:dyDescent="0.25">
      <c r="A7" s="108"/>
      <c r="B7" s="108"/>
      <c r="C7" s="339" t="s">
        <v>26</v>
      </c>
      <c r="D7" s="340"/>
      <c r="E7" s="340"/>
      <c r="F7" s="340"/>
      <c r="G7" s="340"/>
      <c r="H7" s="340"/>
      <c r="I7" s="340"/>
      <c r="J7" s="340"/>
      <c r="K7" s="340"/>
      <c r="L7" s="340"/>
      <c r="M7" s="340"/>
      <c r="N7" s="341"/>
    </row>
    <row r="8" spans="1:15" x14ac:dyDescent="0.25">
      <c r="A8" s="96" t="s">
        <v>2</v>
      </c>
      <c r="B8" s="96" t="s">
        <v>3</v>
      </c>
      <c r="C8" s="97">
        <v>41275</v>
      </c>
      <c r="D8" s="97">
        <v>41306</v>
      </c>
      <c r="E8" s="97">
        <v>41334</v>
      </c>
      <c r="F8" s="97">
        <v>41365</v>
      </c>
      <c r="G8" s="97">
        <v>41395</v>
      </c>
      <c r="H8" s="97">
        <v>41426</v>
      </c>
      <c r="I8" s="97">
        <v>41456</v>
      </c>
      <c r="J8" s="97">
        <v>41487</v>
      </c>
      <c r="K8" s="97">
        <v>41518</v>
      </c>
      <c r="L8" s="97">
        <v>41548</v>
      </c>
      <c r="M8" s="97">
        <v>41579</v>
      </c>
      <c r="N8" s="97">
        <v>41609</v>
      </c>
    </row>
    <row r="9" spans="1:15" s="108" customFormat="1" ht="24.75" customHeight="1" x14ac:dyDescent="0.25">
      <c r="A9" s="117" t="s">
        <v>19</v>
      </c>
      <c r="B9" s="217">
        <v>1</v>
      </c>
      <c r="C9" s="58">
        <v>2.4</v>
      </c>
      <c r="D9" s="58">
        <v>3.2</v>
      </c>
      <c r="E9" s="58">
        <v>3.4</v>
      </c>
      <c r="F9" s="58">
        <v>5.3</v>
      </c>
      <c r="G9" s="58">
        <v>5</v>
      </c>
      <c r="H9" s="58">
        <v>5</v>
      </c>
      <c r="I9" s="58">
        <v>5.3</v>
      </c>
      <c r="J9" s="58">
        <v>5</v>
      </c>
      <c r="K9" s="58">
        <v>5.9</v>
      </c>
      <c r="L9" s="58">
        <v>6.3</v>
      </c>
      <c r="M9" s="58">
        <v>5.4</v>
      </c>
      <c r="N9" s="58">
        <v>4.2</v>
      </c>
      <c r="O9" s="118"/>
    </row>
    <row r="10" spans="1:15" s="108" customFormat="1" ht="26.25" customHeight="1" x14ac:dyDescent="0.25">
      <c r="A10" s="119" t="s">
        <v>20</v>
      </c>
      <c r="B10" s="218">
        <v>1</v>
      </c>
      <c r="C10" s="54"/>
      <c r="D10" s="54"/>
      <c r="E10" s="54"/>
      <c r="F10" s="54"/>
      <c r="G10" s="54">
        <v>12.8</v>
      </c>
      <c r="H10" s="54">
        <v>12.9</v>
      </c>
      <c r="I10" s="54">
        <v>12.9</v>
      </c>
      <c r="J10" s="54">
        <v>12.9</v>
      </c>
      <c r="K10" s="54">
        <v>13</v>
      </c>
      <c r="L10" s="54">
        <v>13.1</v>
      </c>
      <c r="M10" s="54"/>
      <c r="N10" s="54"/>
      <c r="O10" s="118"/>
    </row>
    <row r="11" spans="1:15" s="108" customFormat="1" x14ac:dyDescent="0.25">
      <c r="A11" s="117" t="s">
        <v>21</v>
      </c>
      <c r="B11" s="217">
        <v>1</v>
      </c>
      <c r="C11" s="58"/>
      <c r="D11" s="58"/>
      <c r="E11" s="58"/>
      <c r="F11" s="58"/>
      <c r="G11" s="58">
        <v>13.9</v>
      </c>
      <c r="H11" s="58">
        <v>13.9</v>
      </c>
      <c r="I11" s="58">
        <v>14.2</v>
      </c>
      <c r="J11" s="58">
        <v>14.2</v>
      </c>
      <c r="K11" s="58">
        <v>14.2</v>
      </c>
      <c r="L11" s="58">
        <v>14.2</v>
      </c>
      <c r="M11" s="58"/>
      <c r="N11" s="58"/>
      <c r="O11" s="118"/>
    </row>
    <row r="12" spans="1:15" s="108" customFormat="1" ht="14.25" customHeight="1" x14ac:dyDescent="0.25">
      <c r="A12" s="119" t="s">
        <v>57</v>
      </c>
      <c r="B12" s="218" t="s">
        <v>63</v>
      </c>
      <c r="C12" s="54"/>
      <c r="D12" s="54"/>
      <c r="E12" s="54"/>
      <c r="F12" s="54"/>
      <c r="G12" s="54">
        <v>10</v>
      </c>
      <c r="H12" s="54">
        <v>10</v>
      </c>
      <c r="I12" s="54">
        <v>14</v>
      </c>
      <c r="J12" s="54">
        <v>12</v>
      </c>
      <c r="K12" s="54">
        <v>21</v>
      </c>
      <c r="L12" s="54"/>
      <c r="M12" s="54"/>
      <c r="N12" s="54"/>
      <c r="O12" s="118"/>
    </row>
    <row r="13" spans="1:15" s="108" customFormat="1" x14ac:dyDescent="0.25">
      <c r="A13" s="117" t="s">
        <v>50</v>
      </c>
      <c r="B13" s="217" t="s">
        <v>66</v>
      </c>
      <c r="C13" s="58">
        <v>15.1</v>
      </c>
      <c r="D13" s="58">
        <v>16</v>
      </c>
      <c r="E13" s="58">
        <v>11.7</v>
      </c>
      <c r="F13" s="58">
        <v>14.5</v>
      </c>
      <c r="G13" s="58">
        <v>26.5</v>
      </c>
      <c r="H13" s="58">
        <v>26.3</v>
      </c>
      <c r="I13" s="58">
        <v>40.799999999999997</v>
      </c>
      <c r="J13" s="58">
        <v>42.5</v>
      </c>
      <c r="K13" s="58">
        <v>45.2</v>
      </c>
      <c r="L13" s="58">
        <v>37.200000000000003</v>
      </c>
      <c r="M13" s="58">
        <v>8.9</v>
      </c>
      <c r="N13" s="58">
        <v>18.2</v>
      </c>
      <c r="O13" s="118"/>
    </row>
    <row r="14" spans="1:15" s="108" customFormat="1" ht="45" x14ac:dyDescent="0.25">
      <c r="A14" s="119" t="s">
        <v>51</v>
      </c>
      <c r="B14" s="218">
        <v>1</v>
      </c>
      <c r="C14" s="54">
        <v>1.2</v>
      </c>
      <c r="D14" s="54">
        <v>1.2</v>
      </c>
      <c r="E14" s="54">
        <v>1.2</v>
      </c>
      <c r="F14" s="54">
        <v>4.2</v>
      </c>
      <c r="G14" s="54">
        <v>7.3</v>
      </c>
      <c r="H14" s="54">
        <v>5.3</v>
      </c>
      <c r="I14" s="54">
        <v>7.4</v>
      </c>
      <c r="J14" s="54">
        <v>8.1999999999999993</v>
      </c>
      <c r="K14" s="54">
        <v>9.1</v>
      </c>
      <c r="L14" s="54">
        <v>9</v>
      </c>
      <c r="M14" s="54">
        <v>2.1</v>
      </c>
      <c r="N14" s="54">
        <v>1.2</v>
      </c>
      <c r="O14" s="118"/>
    </row>
    <row r="15" spans="1:15" s="108" customFormat="1" ht="30" x14ac:dyDescent="0.25">
      <c r="A15" s="117" t="s">
        <v>52</v>
      </c>
      <c r="B15" s="217">
        <v>1</v>
      </c>
      <c r="C15" s="58"/>
      <c r="D15" s="58"/>
      <c r="E15" s="58"/>
      <c r="F15" s="58"/>
      <c r="G15" s="58">
        <v>3.1</v>
      </c>
      <c r="H15" s="58">
        <v>3.1</v>
      </c>
      <c r="I15" s="58">
        <v>4.7</v>
      </c>
      <c r="J15" s="58">
        <v>4.5999999999999996</v>
      </c>
      <c r="K15" s="58">
        <v>5.4</v>
      </c>
      <c r="L15" s="58">
        <v>3.9</v>
      </c>
      <c r="M15" s="58"/>
      <c r="N15" s="58"/>
      <c r="O15" s="118"/>
    </row>
    <row r="16" spans="1:15" s="108" customFormat="1" ht="30" x14ac:dyDescent="0.25">
      <c r="A16" s="120" t="s">
        <v>53</v>
      </c>
      <c r="B16" s="219">
        <v>1</v>
      </c>
      <c r="C16" s="67"/>
      <c r="D16" s="67"/>
      <c r="E16" s="67"/>
      <c r="F16" s="67"/>
      <c r="G16" s="67">
        <v>5</v>
      </c>
      <c r="H16" s="67">
        <v>3</v>
      </c>
      <c r="I16" s="67">
        <v>12</v>
      </c>
      <c r="J16" s="67">
        <v>11</v>
      </c>
      <c r="K16" s="67">
        <v>19</v>
      </c>
      <c r="L16" s="67">
        <v>11</v>
      </c>
      <c r="M16" s="67"/>
      <c r="N16" s="67"/>
    </row>
    <row r="17" spans="1:14" s="108" customFormat="1" x14ac:dyDescent="0.25">
      <c r="A17" s="121"/>
      <c r="B17" s="220"/>
      <c r="C17" s="194"/>
      <c r="D17" s="194"/>
      <c r="E17" s="194"/>
      <c r="F17" s="194"/>
      <c r="G17" s="194"/>
      <c r="H17" s="194"/>
      <c r="I17" s="194"/>
      <c r="J17" s="194"/>
      <c r="K17" s="194"/>
      <c r="L17" s="194"/>
      <c r="M17" s="194"/>
      <c r="N17" s="194"/>
    </row>
    <row r="18" spans="1:14" ht="30" x14ac:dyDescent="0.25">
      <c r="A18" s="98" t="s">
        <v>25</v>
      </c>
      <c r="B18" s="99"/>
      <c r="C18" s="212">
        <f>SUM(C9:C16)</f>
        <v>18.7</v>
      </c>
      <c r="D18" s="212">
        <f t="shared" ref="D18:N18" si="0">SUM(D9:D16)</f>
        <v>20.399999999999999</v>
      </c>
      <c r="E18" s="212">
        <f t="shared" si="0"/>
        <v>16.3</v>
      </c>
      <c r="F18" s="212">
        <f t="shared" si="0"/>
        <v>24</v>
      </c>
      <c r="G18" s="212">
        <f t="shared" si="0"/>
        <v>83.6</v>
      </c>
      <c r="H18" s="212">
        <f t="shared" si="0"/>
        <v>79.499999999999986</v>
      </c>
      <c r="I18" s="212">
        <f t="shared" si="0"/>
        <v>111.3</v>
      </c>
      <c r="J18" s="212">
        <f t="shared" si="0"/>
        <v>110.39999999999999</v>
      </c>
      <c r="K18" s="212">
        <f t="shared" si="0"/>
        <v>132.80000000000001</v>
      </c>
      <c r="L18" s="212">
        <f t="shared" si="0"/>
        <v>94.7</v>
      </c>
      <c r="M18" s="212">
        <f t="shared" si="0"/>
        <v>16.400000000000002</v>
      </c>
      <c r="N18" s="212">
        <f t="shared" si="0"/>
        <v>23.599999999999998</v>
      </c>
    </row>
    <row r="19" spans="1:14" x14ac:dyDescent="0.25">
      <c r="A19" s="122" t="s">
        <v>18</v>
      </c>
      <c r="B19" s="123"/>
      <c r="C19" s="112"/>
      <c r="D19" s="112"/>
      <c r="E19" s="112"/>
      <c r="F19" s="112"/>
      <c r="G19" s="112"/>
      <c r="H19" s="112"/>
      <c r="I19" s="112"/>
      <c r="J19" s="112"/>
      <c r="K19" s="112"/>
      <c r="L19" s="112"/>
      <c r="M19" s="112"/>
      <c r="N19" s="112"/>
    </row>
    <row r="20" spans="1:14" x14ac:dyDescent="0.25">
      <c r="A20" s="124" t="s">
        <v>22</v>
      </c>
      <c r="B20" s="118"/>
      <c r="C20" s="125"/>
      <c r="D20" s="125"/>
      <c r="E20" s="125"/>
      <c r="F20" s="112"/>
      <c r="G20" s="112"/>
      <c r="H20" s="112"/>
      <c r="I20" s="112"/>
      <c r="J20" s="112"/>
      <c r="K20" s="112"/>
      <c r="L20" s="112"/>
      <c r="M20" s="112"/>
      <c r="N20" s="112"/>
    </row>
    <row r="21" spans="1:14" x14ac:dyDescent="0.25">
      <c r="A21" s="124" t="s">
        <v>24</v>
      </c>
      <c r="B21" s="126"/>
      <c r="C21"/>
      <c r="D21"/>
      <c r="E21"/>
      <c r="F21"/>
      <c r="G21"/>
      <c r="H21"/>
      <c r="I21"/>
      <c r="J21"/>
      <c r="K21"/>
      <c r="L21"/>
      <c r="M21"/>
      <c r="N21"/>
    </row>
    <row r="22" spans="1:14" x14ac:dyDescent="0.25">
      <c r="B22" s="126"/>
      <c r="C22" s="16"/>
      <c r="D22" s="16"/>
      <c r="E22" s="16"/>
      <c r="F22" s="16"/>
      <c r="G22" s="16"/>
      <c r="H22" s="16"/>
      <c r="I22" s="16"/>
      <c r="J22" s="16"/>
      <c r="K22" s="16"/>
      <c r="L22" s="16"/>
      <c r="M22" s="16"/>
      <c r="N22" s="16"/>
    </row>
    <row r="23" spans="1:14" x14ac:dyDescent="0.25">
      <c r="A23" s="127" t="s">
        <v>64</v>
      </c>
      <c r="C23" s="112"/>
      <c r="D23" s="112"/>
      <c r="E23" s="112"/>
      <c r="F23" s="112"/>
      <c r="G23" s="112"/>
      <c r="H23" s="112"/>
      <c r="I23" s="112"/>
      <c r="J23" s="112"/>
      <c r="K23" s="112"/>
      <c r="L23" s="112"/>
      <c r="M23" s="112"/>
      <c r="N23" s="112"/>
    </row>
    <row r="24" spans="1:14" x14ac:dyDescent="0.25">
      <c r="A24" s="127" t="s">
        <v>67</v>
      </c>
      <c r="C24" s="112"/>
      <c r="D24" s="112"/>
      <c r="E24" s="112"/>
      <c r="F24" s="112"/>
      <c r="G24" s="112"/>
      <c r="H24" s="112"/>
      <c r="I24" s="112"/>
      <c r="J24" s="112"/>
      <c r="K24" s="112"/>
      <c r="L24" s="112"/>
      <c r="M24" s="112"/>
      <c r="N24" s="112"/>
    </row>
    <row r="25" spans="1:14" x14ac:dyDescent="0.25">
      <c r="A25" s="128"/>
      <c r="B25" s="127"/>
      <c r="C25" s="112"/>
      <c r="D25" s="112"/>
      <c r="E25" s="112"/>
      <c r="F25" s="112"/>
      <c r="G25" s="135"/>
      <c r="H25" s="112"/>
      <c r="I25" s="135"/>
      <c r="J25" s="112"/>
      <c r="K25" s="135"/>
      <c r="L25" s="112"/>
      <c r="M25" s="112"/>
      <c r="N25" s="112"/>
    </row>
    <row r="26" spans="1:14" x14ac:dyDescent="0.25">
      <c r="C26" s="112"/>
      <c r="D26" s="112"/>
      <c r="E26" s="112"/>
      <c r="F26" s="112"/>
      <c r="G26" s="135"/>
      <c r="H26" s="112"/>
      <c r="I26" s="135"/>
      <c r="J26" s="112"/>
      <c r="K26" s="135"/>
      <c r="L26" s="112"/>
      <c r="M26" s="112"/>
      <c r="N26" s="112"/>
    </row>
    <row r="27" spans="1:14" x14ac:dyDescent="0.25">
      <c r="C27" s="112"/>
      <c r="D27" s="112"/>
      <c r="E27" s="112"/>
      <c r="F27" s="112"/>
      <c r="G27" s="135"/>
      <c r="H27" s="112"/>
      <c r="I27" s="135"/>
      <c r="J27" s="112"/>
      <c r="K27" s="135"/>
      <c r="L27" s="112"/>
      <c r="M27" s="112"/>
      <c r="N27" s="112"/>
    </row>
    <row r="28" spans="1:14" x14ac:dyDescent="0.25">
      <c r="C28" s="112"/>
      <c r="D28" s="112"/>
      <c r="E28" s="112"/>
      <c r="F28" s="112"/>
      <c r="G28" s="135"/>
      <c r="H28" s="112"/>
      <c r="I28" s="135"/>
      <c r="J28" s="112"/>
      <c r="K28" s="135"/>
      <c r="L28" s="112"/>
      <c r="M28" s="112"/>
      <c r="N28" s="112"/>
    </row>
    <row r="29" spans="1:14" x14ac:dyDescent="0.25">
      <c r="C29" s="112"/>
      <c r="D29" s="112"/>
      <c r="E29" s="112"/>
      <c r="F29" s="112"/>
      <c r="G29" s="135"/>
      <c r="H29" s="112"/>
      <c r="I29" s="135"/>
      <c r="J29" s="112"/>
      <c r="K29" s="135"/>
      <c r="L29" s="112"/>
      <c r="M29" s="112"/>
      <c r="N29" s="112"/>
    </row>
    <row r="30" spans="1:14" x14ac:dyDescent="0.25">
      <c r="C30" s="112"/>
      <c r="D30" s="112"/>
      <c r="E30" s="112"/>
      <c r="F30" s="112"/>
      <c r="G30" s="135"/>
      <c r="H30" s="112"/>
      <c r="I30" s="135"/>
      <c r="J30" s="112"/>
      <c r="K30" s="135"/>
      <c r="L30" s="112"/>
      <c r="M30" s="112"/>
      <c r="N30" s="112"/>
    </row>
    <row r="31" spans="1:14" x14ac:dyDescent="0.25">
      <c r="C31" s="112"/>
      <c r="D31" s="112"/>
      <c r="E31" s="112"/>
      <c r="F31" s="112"/>
      <c r="G31" s="135"/>
      <c r="H31" s="112"/>
      <c r="I31" s="135"/>
      <c r="J31" s="112"/>
      <c r="K31" s="135"/>
      <c r="L31" s="112"/>
      <c r="M31" s="112"/>
      <c r="N31" s="112"/>
    </row>
    <row r="32" spans="1:14" x14ac:dyDescent="0.25">
      <c r="C32" s="112"/>
      <c r="D32" s="112"/>
      <c r="E32" s="112"/>
      <c r="F32" s="112"/>
      <c r="G32" s="135"/>
      <c r="H32" s="112"/>
      <c r="I32" s="135"/>
      <c r="J32" s="112"/>
      <c r="K32" s="135"/>
      <c r="L32" s="135"/>
      <c r="M32" s="112"/>
      <c r="N32" s="112"/>
    </row>
    <row r="33" spans="3:14" x14ac:dyDescent="0.25">
      <c r="C33" s="112"/>
      <c r="D33" s="112"/>
      <c r="E33" s="112"/>
      <c r="F33" s="112"/>
      <c r="G33" s="135"/>
      <c r="H33" s="112"/>
      <c r="I33" s="135"/>
      <c r="J33" s="112"/>
      <c r="K33" s="135"/>
      <c r="L33" s="112"/>
      <c r="M33" s="112"/>
      <c r="N33" s="112"/>
    </row>
    <row r="34" spans="3:14" x14ac:dyDescent="0.25">
      <c r="C34" s="112"/>
      <c r="D34" s="112"/>
      <c r="E34" s="112"/>
      <c r="F34" s="112"/>
      <c r="G34" s="135"/>
      <c r="H34" s="112"/>
      <c r="I34" s="135"/>
      <c r="J34" s="112"/>
      <c r="K34" s="135"/>
      <c r="L34" s="112"/>
      <c r="M34" s="112"/>
      <c r="N34" s="112"/>
    </row>
    <row r="35" spans="3:14" x14ac:dyDescent="0.25">
      <c r="C35" s="112"/>
      <c r="D35" s="112"/>
      <c r="E35" s="112"/>
      <c r="F35" s="112"/>
      <c r="G35" s="112"/>
      <c r="H35" s="112"/>
      <c r="I35" s="112"/>
      <c r="J35" s="112"/>
      <c r="K35" s="112"/>
      <c r="L35" s="112"/>
      <c r="M35" s="112"/>
      <c r="N35" s="112"/>
    </row>
    <row r="36" spans="3:14" x14ac:dyDescent="0.25">
      <c r="C36" s="112"/>
      <c r="D36" s="112"/>
      <c r="E36" s="112"/>
      <c r="F36" s="112"/>
      <c r="G36" s="112"/>
      <c r="H36" s="112"/>
      <c r="I36" s="112"/>
      <c r="J36" s="112"/>
      <c r="K36" s="112"/>
      <c r="L36" s="112"/>
      <c r="M36" s="112"/>
      <c r="N36" s="112"/>
    </row>
    <row r="37" spans="3:14" x14ac:dyDescent="0.25">
      <c r="C37" s="112"/>
      <c r="D37" s="112"/>
      <c r="E37" s="112"/>
      <c r="F37" s="112"/>
      <c r="G37" s="112"/>
      <c r="H37" s="112"/>
      <c r="I37" s="112"/>
      <c r="J37" s="112"/>
      <c r="K37" s="112"/>
      <c r="L37" s="112"/>
      <c r="M37" s="112"/>
      <c r="N37" s="112"/>
    </row>
    <row r="38" spans="3:14" x14ac:dyDescent="0.25">
      <c r="C38" s="112"/>
      <c r="D38" s="112"/>
      <c r="E38" s="112"/>
      <c r="F38" s="112"/>
      <c r="G38" s="112"/>
      <c r="H38" s="112"/>
      <c r="I38" s="112"/>
      <c r="J38" s="112"/>
      <c r="K38" s="112"/>
      <c r="L38" s="112"/>
      <c r="M38" s="112"/>
      <c r="N38" s="112"/>
    </row>
    <row r="39" spans="3:14" x14ac:dyDescent="0.25">
      <c r="C39" s="112"/>
      <c r="D39" s="112"/>
      <c r="E39" s="112"/>
      <c r="F39" s="112"/>
      <c r="G39" s="112"/>
      <c r="H39" s="112"/>
      <c r="I39" s="112"/>
      <c r="J39" s="112"/>
      <c r="K39" s="112"/>
      <c r="L39" s="112"/>
      <c r="M39" s="112"/>
      <c r="N39" s="112"/>
    </row>
    <row r="40" spans="3:14" x14ac:dyDescent="0.25">
      <c r="C40" s="112"/>
      <c r="D40" s="112"/>
      <c r="E40" s="112"/>
      <c r="F40" s="112"/>
      <c r="G40" s="112"/>
      <c r="H40" s="112"/>
      <c r="I40" s="112"/>
      <c r="J40" s="112"/>
      <c r="K40" s="112"/>
      <c r="L40" s="112"/>
      <c r="M40" s="112"/>
      <c r="N40" s="112"/>
    </row>
  </sheetData>
  <mergeCells count="4">
    <mergeCell ref="C6:N6"/>
    <mergeCell ref="C7:N7"/>
    <mergeCell ref="B5:N5"/>
    <mergeCell ref="B4:N4"/>
  </mergeCells>
  <pageMargins left="0.7" right="0.7" top="0.75" bottom="0.75" header="0.3" footer="0.3"/>
  <pageSetup paperSize="12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4"/>
  <sheetViews>
    <sheetView zoomScale="85" zoomScaleNormal="85" workbookViewId="0">
      <selection activeCell="P17" sqref="P17"/>
    </sheetView>
  </sheetViews>
  <sheetFormatPr defaultRowHeight="15" x14ac:dyDescent="0.25"/>
  <cols>
    <col min="1" max="1" width="13.5703125" customWidth="1"/>
    <col min="3" max="3" width="11.140625" customWidth="1"/>
  </cols>
  <sheetData>
    <row r="1" spans="1:28" x14ac:dyDescent="0.25">
      <c r="A1" s="39"/>
      <c r="B1" s="39"/>
      <c r="C1" s="39"/>
      <c r="D1" s="39"/>
      <c r="E1" s="39"/>
      <c r="F1" s="39"/>
      <c r="G1" s="39"/>
      <c r="H1" s="39"/>
      <c r="I1" s="39"/>
      <c r="J1" s="39"/>
      <c r="K1" s="39"/>
      <c r="L1" s="39"/>
      <c r="M1" s="39"/>
      <c r="N1" s="39"/>
      <c r="O1" s="39"/>
    </row>
    <row r="2" spans="1:28" x14ac:dyDescent="0.25">
      <c r="A2" s="39"/>
      <c r="B2" s="39"/>
      <c r="C2" s="1"/>
      <c r="D2" s="1"/>
      <c r="E2" s="1"/>
      <c r="F2" s="1"/>
      <c r="G2" s="1"/>
      <c r="H2" s="1"/>
      <c r="I2" s="1"/>
      <c r="J2" s="1"/>
      <c r="K2" s="1"/>
      <c r="L2" s="1"/>
      <c r="M2" s="1"/>
      <c r="N2" s="1"/>
      <c r="O2" s="1"/>
    </row>
    <row r="3" spans="1:28" x14ac:dyDescent="0.25">
      <c r="A3" s="39"/>
      <c r="B3" s="39"/>
    </row>
    <row r="4" spans="1:28" ht="20.25" x14ac:dyDescent="0.3">
      <c r="A4" s="39"/>
      <c r="B4" s="39"/>
      <c r="C4" s="269" t="s">
        <v>69</v>
      </c>
      <c r="D4" s="269"/>
      <c r="E4" s="269"/>
      <c r="F4" s="269"/>
      <c r="G4" s="269"/>
      <c r="H4" s="269"/>
      <c r="I4" s="269"/>
      <c r="J4" s="269"/>
      <c r="K4" s="269"/>
      <c r="L4" s="269"/>
      <c r="M4" s="269"/>
      <c r="N4" s="269"/>
      <c r="O4" s="269"/>
    </row>
    <row r="5" spans="1:28" ht="19.5" thickBot="1" x14ac:dyDescent="0.35">
      <c r="A5" s="39"/>
      <c r="B5" s="39"/>
      <c r="C5" s="270" t="s">
        <v>62</v>
      </c>
      <c r="D5" s="270"/>
      <c r="E5" s="270"/>
      <c r="F5" s="270"/>
      <c r="G5" s="270"/>
      <c r="H5" s="270"/>
      <c r="I5" s="270"/>
      <c r="J5" s="270"/>
      <c r="K5" s="270"/>
      <c r="L5" s="270"/>
      <c r="M5" s="270"/>
      <c r="N5" s="270"/>
      <c r="O5" s="270"/>
    </row>
    <row r="6" spans="1:28" ht="16.5" thickBot="1" x14ac:dyDescent="0.3">
      <c r="A6" s="41"/>
      <c r="B6" s="42"/>
      <c r="C6" s="43"/>
      <c r="D6" s="308" t="s">
        <v>1</v>
      </c>
      <c r="E6" s="308"/>
      <c r="F6" s="308"/>
      <c r="G6" s="308"/>
      <c r="H6" s="308"/>
      <c r="I6" s="308"/>
      <c r="J6" s="308"/>
      <c r="K6" s="308"/>
      <c r="L6" s="308"/>
      <c r="M6" s="308"/>
      <c r="N6" s="308"/>
      <c r="O6" s="308"/>
    </row>
    <row r="7" spans="1:28" ht="17.25" thickTop="1" thickBot="1" x14ac:dyDescent="0.3">
      <c r="A7" s="44"/>
      <c r="B7" s="44"/>
      <c r="C7" s="44"/>
      <c r="D7" s="272" t="s">
        <v>26</v>
      </c>
      <c r="E7" s="273"/>
      <c r="F7" s="273"/>
      <c r="G7" s="273"/>
      <c r="H7" s="273"/>
      <c r="I7" s="273"/>
      <c r="J7" s="273"/>
      <c r="K7" s="273"/>
      <c r="L7" s="273"/>
      <c r="M7" s="273"/>
      <c r="N7" s="273"/>
      <c r="O7" s="274"/>
    </row>
    <row r="8" spans="1:28" ht="27" thickTop="1" thickBot="1" x14ac:dyDescent="0.3">
      <c r="A8" s="45" t="s">
        <v>2</v>
      </c>
      <c r="B8" s="46" t="s">
        <v>3</v>
      </c>
      <c r="C8" s="46" t="s">
        <v>4</v>
      </c>
      <c r="D8" s="47">
        <v>41275</v>
      </c>
      <c r="E8" s="47">
        <v>41306</v>
      </c>
      <c r="F8" s="47">
        <v>41334</v>
      </c>
      <c r="G8" s="47">
        <v>41365</v>
      </c>
      <c r="H8" s="47">
        <v>41395</v>
      </c>
      <c r="I8" s="47">
        <v>41426</v>
      </c>
      <c r="J8" s="47">
        <v>41456</v>
      </c>
      <c r="K8" s="47">
        <v>41487</v>
      </c>
      <c r="L8" s="47">
        <v>41518</v>
      </c>
      <c r="M8" s="47">
        <v>41548</v>
      </c>
      <c r="N8" s="47">
        <v>41579</v>
      </c>
      <c r="O8" s="47">
        <v>41609</v>
      </c>
      <c r="Q8" s="48"/>
      <c r="R8" s="48"/>
      <c r="S8" s="48"/>
      <c r="T8" s="48"/>
      <c r="U8" s="48"/>
      <c r="V8" s="48"/>
      <c r="W8" s="48"/>
      <c r="X8" s="48"/>
      <c r="Y8" s="48"/>
      <c r="Z8" s="48"/>
      <c r="AA8" s="48"/>
      <c r="AB8" s="48"/>
    </row>
    <row r="9" spans="1:28" ht="27" thickTop="1" x14ac:dyDescent="0.25">
      <c r="A9" s="284" t="s">
        <v>19</v>
      </c>
      <c r="B9" s="287" t="s">
        <v>70</v>
      </c>
      <c r="C9" s="84" t="s">
        <v>27</v>
      </c>
      <c r="D9" s="139">
        <v>18.313037847115385</v>
      </c>
      <c r="E9" s="139">
        <v>17.942851170192306</v>
      </c>
      <c r="F9" s="139">
        <v>18.108036077884616</v>
      </c>
      <c r="G9" s="139">
        <v>23.676027811538461</v>
      </c>
      <c r="H9" s="139">
        <v>21.906259965384617</v>
      </c>
      <c r="I9" s="139">
        <v>24.852156779807693</v>
      </c>
      <c r="J9" s="139">
        <v>28.006155008653849</v>
      </c>
      <c r="K9" s="139">
        <v>29.455846664423078</v>
      </c>
      <c r="L9" s="139">
        <v>29.801826297115383</v>
      </c>
      <c r="M9" s="139">
        <v>29.018832951923081</v>
      </c>
      <c r="N9" s="139">
        <v>19.148904585576926</v>
      </c>
      <c r="O9" s="139">
        <v>19.36172920576923</v>
      </c>
      <c r="Q9" s="48"/>
      <c r="R9" s="48"/>
      <c r="S9" s="48"/>
      <c r="T9" s="48"/>
      <c r="U9" s="48"/>
      <c r="V9" s="48"/>
      <c r="W9" s="48"/>
      <c r="X9" s="48"/>
      <c r="Y9" s="48"/>
      <c r="Z9" s="48"/>
      <c r="AA9" s="48"/>
      <c r="AB9" s="48"/>
    </row>
    <row r="10" spans="1:28" ht="26.25" x14ac:dyDescent="0.25">
      <c r="A10" s="285"/>
      <c r="B10" s="288"/>
      <c r="C10" s="84" t="s">
        <v>28</v>
      </c>
      <c r="D10" s="139">
        <v>4.4199109203846154</v>
      </c>
      <c r="E10" s="139">
        <v>4.6959205956730763</v>
      </c>
      <c r="F10" s="139">
        <v>4.8261681310576918</v>
      </c>
      <c r="G10" s="139">
        <v>6.1997688734615384</v>
      </c>
      <c r="H10" s="139">
        <v>6.8226056369230772</v>
      </c>
      <c r="I10" s="139">
        <v>6.7953012701923079</v>
      </c>
      <c r="J10" s="139">
        <v>6.7942945453846155</v>
      </c>
      <c r="K10" s="139">
        <v>7.2975201643269232</v>
      </c>
      <c r="L10" s="139">
        <v>7.1714321999038457</v>
      </c>
      <c r="M10" s="139">
        <v>7.1524612232692313</v>
      </c>
      <c r="N10" s="139">
        <v>5.2381292825000001</v>
      </c>
      <c r="O10" s="139">
        <v>4.8539207929807695</v>
      </c>
      <c r="Q10" s="48"/>
      <c r="R10" s="48"/>
      <c r="S10" s="48"/>
      <c r="T10" s="48"/>
      <c r="U10" s="48"/>
      <c r="V10" s="48"/>
      <c r="W10" s="48"/>
      <c r="X10" s="48"/>
      <c r="Y10" s="48"/>
      <c r="Z10" s="48"/>
      <c r="AA10" s="48"/>
      <c r="AB10" s="48"/>
    </row>
    <row r="11" spans="1:28" x14ac:dyDescent="0.25">
      <c r="A11" s="285"/>
      <c r="B11" s="288"/>
      <c r="C11" s="84" t="s">
        <v>29</v>
      </c>
      <c r="D11" s="139">
        <v>1.7274188057692308</v>
      </c>
      <c r="E11" s="139">
        <v>1.9298347037500001</v>
      </c>
      <c r="F11" s="139">
        <v>1.8353555475000001</v>
      </c>
      <c r="G11" s="139">
        <v>2.021316345096154</v>
      </c>
      <c r="H11" s="139">
        <v>1.5027154460576924</v>
      </c>
      <c r="I11" s="139">
        <v>1.6242593178846154</v>
      </c>
      <c r="J11" s="139">
        <v>1.7618176793269231</v>
      </c>
      <c r="K11" s="139">
        <v>1.6936050650000001</v>
      </c>
      <c r="L11" s="139">
        <v>1.615600219326923</v>
      </c>
      <c r="M11" s="139">
        <v>1.7322196174038462</v>
      </c>
      <c r="N11" s="139">
        <v>1.7564757555769233</v>
      </c>
      <c r="O11" s="139">
        <v>1.5336224423076923</v>
      </c>
      <c r="Q11" s="48"/>
      <c r="R11" s="48"/>
      <c r="S11" s="48"/>
      <c r="T11" s="48"/>
      <c r="U11" s="48"/>
      <c r="V11" s="48"/>
      <c r="W11" s="48"/>
      <c r="X11" s="48"/>
      <c r="Y11" s="48"/>
      <c r="Z11" s="48"/>
      <c r="AA11" s="48"/>
      <c r="AB11" s="48"/>
    </row>
    <row r="12" spans="1:28" x14ac:dyDescent="0.25">
      <c r="A12" s="285"/>
      <c r="B12" s="288"/>
      <c r="C12" s="84" t="s">
        <v>30</v>
      </c>
      <c r="D12" s="139">
        <v>11.650368466346155</v>
      </c>
      <c r="E12" s="139">
        <v>10.922764525000002</v>
      </c>
      <c r="F12" s="139">
        <v>10.38947499326923</v>
      </c>
      <c r="G12" s="139">
        <v>10.547783260576923</v>
      </c>
      <c r="H12" s="139">
        <v>10.498022219230769</v>
      </c>
      <c r="I12" s="139">
        <v>11.090378264423077</v>
      </c>
      <c r="J12" s="139">
        <v>11.477414487500001</v>
      </c>
      <c r="K12" s="139">
        <v>10.608274003846155</v>
      </c>
      <c r="L12" s="139">
        <v>11.425689155769231</v>
      </c>
      <c r="M12" s="139">
        <v>10.749168957692309</v>
      </c>
      <c r="N12" s="139">
        <v>10.458377977884615</v>
      </c>
      <c r="O12" s="139">
        <v>11.270599139423076</v>
      </c>
      <c r="Q12" s="48"/>
      <c r="R12" s="48"/>
      <c r="S12" s="48"/>
      <c r="T12" s="48"/>
      <c r="U12" s="48"/>
      <c r="V12" s="48"/>
      <c r="W12" s="48"/>
      <c r="X12" s="48"/>
      <c r="Y12" s="48"/>
      <c r="Z12" s="48"/>
      <c r="AA12" s="48"/>
      <c r="AB12" s="48"/>
    </row>
    <row r="13" spans="1:28" ht="26.25" x14ac:dyDescent="0.25">
      <c r="A13" s="285"/>
      <c r="B13" s="288"/>
      <c r="C13" s="84" t="s">
        <v>31</v>
      </c>
      <c r="D13" s="139">
        <v>5.0718329920192309</v>
      </c>
      <c r="E13" s="139">
        <v>5.9186113170192307</v>
      </c>
      <c r="F13" s="139">
        <v>8.0851586463461533</v>
      </c>
      <c r="G13" s="139">
        <v>10.275290733653847</v>
      </c>
      <c r="H13" s="139">
        <v>8.9844099903846164</v>
      </c>
      <c r="I13" s="139">
        <v>8.7746366813461538</v>
      </c>
      <c r="J13" s="139">
        <v>10.095581009615385</v>
      </c>
      <c r="K13" s="139">
        <v>10.626351019230768</v>
      </c>
      <c r="L13" s="139">
        <v>10.398501060576923</v>
      </c>
      <c r="M13" s="139">
        <v>10.706000681730769</v>
      </c>
      <c r="N13" s="139">
        <v>7.2235364311538461</v>
      </c>
      <c r="O13" s="139">
        <v>6.8672009153846156</v>
      </c>
      <c r="Q13" s="48"/>
      <c r="R13" s="48"/>
      <c r="S13" s="48"/>
      <c r="T13" s="48"/>
      <c r="U13" s="48"/>
      <c r="V13" s="48"/>
      <c r="W13" s="48"/>
      <c r="X13" s="48"/>
      <c r="Y13" s="48"/>
      <c r="Z13" s="48"/>
      <c r="AA13" s="48"/>
      <c r="AB13" s="48"/>
    </row>
    <row r="14" spans="1:28" x14ac:dyDescent="0.25">
      <c r="A14" s="285"/>
      <c r="B14" s="288"/>
      <c r="C14" s="84" t="s">
        <v>32</v>
      </c>
      <c r="D14" s="139">
        <v>7.0320874833653848</v>
      </c>
      <c r="E14" s="139">
        <v>6.9118985296153852</v>
      </c>
      <c r="F14" s="139">
        <v>7.8047297562500004</v>
      </c>
      <c r="G14" s="139">
        <v>9.1604273027884613</v>
      </c>
      <c r="H14" s="139">
        <v>11.038504904807693</v>
      </c>
      <c r="I14" s="139">
        <v>10.575603599038461</v>
      </c>
      <c r="J14" s="139">
        <v>11.049518056730768</v>
      </c>
      <c r="K14" s="139">
        <v>10.873852277884614</v>
      </c>
      <c r="L14" s="139">
        <v>11.353667949038462</v>
      </c>
      <c r="M14" s="139">
        <v>10.269653445192308</v>
      </c>
      <c r="N14" s="139">
        <v>7.3332619629807692</v>
      </c>
      <c r="O14" s="139">
        <v>7.3851744023076931</v>
      </c>
      <c r="Q14" s="48"/>
      <c r="R14" s="48"/>
      <c r="S14" s="48"/>
      <c r="T14" s="48"/>
      <c r="U14" s="48"/>
      <c r="V14" s="48"/>
      <c r="W14" s="48"/>
      <c r="X14" s="48"/>
      <c r="Y14" s="48"/>
      <c r="Z14" s="48"/>
      <c r="AA14" s="48"/>
      <c r="AB14" s="48"/>
    </row>
    <row r="15" spans="1:28" x14ac:dyDescent="0.25">
      <c r="A15" s="285"/>
      <c r="B15" s="288"/>
      <c r="C15" s="84" t="s">
        <v>33</v>
      </c>
      <c r="D15" s="139">
        <v>0.80348636441346155</v>
      </c>
      <c r="E15" s="139">
        <v>0.87579584617307693</v>
      </c>
      <c r="F15" s="139">
        <v>0.85086969827884618</v>
      </c>
      <c r="G15" s="139">
        <v>1.5954165593269232</v>
      </c>
      <c r="H15" s="139">
        <v>1.9157192772115386</v>
      </c>
      <c r="I15" s="139">
        <v>2.290288311923077</v>
      </c>
      <c r="J15" s="139">
        <v>1.6964938047115385</v>
      </c>
      <c r="K15" s="139">
        <v>1.9836509687499999</v>
      </c>
      <c r="L15" s="139">
        <v>2.0128027868269234</v>
      </c>
      <c r="M15" s="139">
        <v>1.7224628153846155</v>
      </c>
      <c r="N15" s="139">
        <v>0.96580884538461542</v>
      </c>
      <c r="O15" s="139">
        <v>0.94953604462499996</v>
      </c>
      <c r="Q15" s="48"/>
      <c r="R15" s="48"/>
      <c r="S15" s="48"/>
      <c r="T15" s="48"/>
      <c r="U15" s="48"/>
      <c r="V15" s="48"/>
      <c r="W15" s="48"/>
      <c r="X15" s="48"/>
      <c r="Y15" s="48"/>
      <c r="Z15" s="48"/>
      <c r="AA15" s="48"/>
      <c r="AB15" s="48"/>
    </row>
    <row r="16" spans="1:28" x14ac:dyDescent="0.25">
      <c r="A16" s="285"/>
      <c r="B16" s="288"/>
      <c r="C16" s="85" t="s">
        <v>7</v>
      </c>
      <c r="D16" s="139">
        <v>107.28881759615385</v>
      </c>
      <c r="E16" s="139">
        <v>118.33746182692309</v>
      </c>
      <c r="F16" s="139">
        <v>125.30446307692307</v>
      </c>
      <c r="G16" s="139">
        <v>119.26787496153847</v>
      </c>
      <c r="H16" s="139">
        <v>124.47897866346155</v>
      </c>
      <c r="I16" s="139">
        <v>117.53193820192308</v>
      </c>
      <c r="J16" s="139">
        <v>120.31826385576923</v>
      </c>
      <c r="K16" s="139">
        <v>122.27399045192308</v>
      </c>
      <c r="L16" s="139">
        <v>131.83183408653849</v>
      </c>
      <c r="M16" s="139">
        <v>126.72506087499998</v>
      </c>
      <c r="N16" s="139">
        <v>127.27085207692309</v>
      </c>
      <c r="O16" s="139">
        <v>107.60729621153847</v>
      </c>
      <c r="Q16" s="48"/>
      <c r="R16" s="48"/>
      <c r="S16" s="48"/>
      <c r="T16" s="48"/>
      <c r="U16" s="48"/>
      <c r="V16" s="48"/>
      <c r="W16" s="48"/>
      <c r="X16" s="48"/>
      <c r="Y16" s="48"/>
      <c r="Z16" s="48"/>
      <c r="AA16" s="48"/>
      <c r="AB16" s="48"/>
    </row>
    <row r="17" spans="1:32" ht="27" thickBot="1" x14ac:dyDescent="0.3">
      <c r="A17" s="286"/>
      <c r="B17" s="289"/>
      <c r="C17" s="84" t="s">
        <v>8</v>
      </c>
      <c r="D17" s="139">
        <v>156.30696047556731</v>
      </c>
      <c r="E17" s="139">
        <v>167.53513851434616</v>
      </c>
      <c r="F17" s="139">
        <v>177.20425592750965</v>
      </c>
      <c r="G17" s="139">
        <v>182.74390584798078</v>
      </c>
      <c r="H17" s="139">
        <v>187.14721610346155</v>
      </c>
      <c r="I17" s="139">
        <v>183.53456242653846</v>
      </c>
      <c r="J17" s="139">
        <v>191.19953844769228</v>
      </c>
      <c r="K17" s="139">
        <v>194.81309061538465</v>
      </c>
      <c r="L17" s="139">
        <v>205.61135375509616</v>
      </c>
      <c r="M17" s="139">
        <v>198.07586056759618</v>
      </c>
      <c r="N17" s="139">
        <v>179.39534691798079</v>
      </c>
      <c r="O17" s="139">
        <v>159.82907915433651</v>
      </c>
      <c r="Q17" s="48"/>
      <c r="R17" s="48"/>
      <c r="S17" s="48"/>
      <c r="T17" s="48"/>
      <c r="U17" s="48"/>
      <c r="V17" s="48"/>
      <c r="W17" s="48"/>
      <c r="X17" s="48"/>
      <c r="Y17" s="48"/>
      <c r="Z17" s="48"/>
      <c r="AA17" s="48"/>
      <c r="AB17" s="48"/>
    </row>
    <row r="18" spans="1:32" ht="27" thickTop="1" x14ac:dyDescent="0.25">
      <c r="A18" s="309" t="s">
        <v>71</v>
      </c>
      <c r="B18" s="306" t="s">
        <v>70</v>
      </c>
      <c r="C18" s="82" t="s">
        <v>27</v>
      </c>
      <c r="D18" s="140">
        <v>0</v>
      </c>
      <c r="E18" s="140">
        <v>0</v>
      </c>
      <c r="F18" s="140">
        <v>0</v>
      </c>
      <c r="G18" s="140">
        <v>0</v>
      </c>
      <c r="H18" s="140">
        <v>5.5274795554000002</v>
      </c>
      <c r="I18" s="140">
        <v>17.743714390000001</v>
      </c>
      <c r="J18" s="140">
        <v>28.285986479999998</v>
      </c>
      <c r="K18" s="140">
        <v>20.574863814</v>
      </c>
      <c r="L18" s="140">
        <v>18.854416603999997</v>
      </c>
      <c r="M18" s="140">
        <v>11.05807194</v>
      </c>
      <c r="N18" s="140">
        <v>0</v>
      </c>
      <c r="O18" s="140">
        <v>0</v>
      </c>
      <c r="P18" s="49"/>
      <c r="Q18" s="50"/>
      <c r="R18" s="50"/>
      <c r="S18" s="50"/>
      <c r="T18" s="50"/>
      <c r="U18" s="50"/>
      <c r="V18" s="50"/>
      <c r="W18" s="50"/>
      <c r="X18" s="50"/>
      <c r="Y18" s="50"/>
      <c r="Z18" s="50"/>
      <c r="AA18" s="50"/>
      <c r="AB18" s="51"/>
      <c r="AC18" s="51"/>
      <c r="AD18" s="51"/>
      <c r="AE18" s="51"/>
      <c r="AF18" s="51"/>
    </row>
    <row r="19" spans="1:32" ht="26.25" x14ac:dyDescent="0.25">
      <c r="A19" s="310"/>
      <c r="B19" s="306"/>
      <c r="C19" s="82" t="s">
        <v>28</v>
      </c>
      <c r="D19" s="140">
        <v>0</v>
      </c>
      <c r="E19" s="140">
        <v>0</v>
      </c>
      <c r="F19" s="140">
        <v>0</v>
      </c>
      <c r="G19" s="140">
        <v>0</v>
      </c>
      <c r="H19" s="140">
        <v>14.48184517</v>
      </c>
      <c r="I19" s="140">
        <v>11.091023585</v>
      </c>
      <c r="J19" s="140">
        <v>21.275374704000001</v>
      </c>
      <c r="K19" s="140">
        <v>14.6981755</v>
      </c>
      <c r="L19" s="140">
        <v>16.691999178</v>
      </c>
      <c r="M19" s="140">
        <v>5.2725779052999995</v>
      </c>
      <c r="N19" s="140">
        <v>0</v>
      </c>
      <c r="O19" s="140">
        <v>0</v>
      </c>
      <c r="P19" s="52"/>
      <c r="Q19" s="48"/>
      <c r="R19" s="48"/>
      <c r="S19" s="48"/>
      <c r="T19" s="48"/>
      <c r="U19" s="48"/>
      <c r="V19" s="48"/>
      <c r="W19" s="48"/>
      <c r="X19" s="48"/>
      <c r="Y19" s="48"/>
      <c r="Z19" s="48"/>
      <c r="AA19" s="48"/>
      <c r="AB19" s="51"/>
      <c r="AC19" s="51"/>
      <c r="AD19" s="51"/>
      <c r="AE19" s="51"/>
      <c r="AF19" s="51"/>
    </row>
    <row r="20" spans="1:32" x14ac:dyDescent="0.25">
      <c r="A20" s="310"/>
      <c r="B20" s="306"/>
      <c r="C20" s="82" t="s">
        <v>29</v>
      </c>
      <c r="D20" s="140">
        <v>0</v>
      </c>
      <c r="E20" s="140">
        <v>0</v>
      </c>
      <c r="F20" s="140">
        <v>0</v>
      </c>
      <c r="G20" s="140">
        <v>0</v>
      </c>
      <c r="H20" s="140">
        <v>0</v>
      </c>
      <c r="I20" s="140">
        <v>0</v>
      </c>
      <c r="J20" s="140">
        <v>0</v>
      </c>
      <c r="K20" s="140">
        <v>0</v>
      </c>
      <c r="L20" s="140">
        <v>0</v>
      </c>
      <c r="M20" s="140">
        <v>0</v>
      </c>
      <c r="N20" s="140">
        <v>0</v>
      </c>
      <c r="O20" s="140">
        <v>0</v>
      </c>
      <c r="P20" s="7"/>
      <c r="Q20" s="51"/>
      <c r="R20" s="51"/>
      <c r="S20" s="51"/>
      <c r="T20" s="51"/>
      <c r="U20" s="51"/>
      <c r="V20" s="51"/>
      <c r="W20" s="51"/>
      <c r="X20" s="51"/>
      <c r="Y20" s="51"/>
      <c r="Z20" s="51"/>
      <c r="AA20" s="51"/>
      <c r="AB20" s="51"/>
      <c r="AC20" s="51"/>
      <c r="AD20" s="51"/>
      <c r="AE20" s="51"/>
      <c r="AF20" s="51"/>
    </row>
    <row r="21" spans="1:32" x14ac:dyDescent="0.25">
      <c r="A21" s="310"/>
      <c r="B21" s="306"/>
      <c r="C21" s="82" t="s">
        <v>30</v>
      </c>
      <c r="D21" s="140">
        <v>0</v>
      </c>
      <c r="E21" s="140">
        <v>0</v>
      </c>
      <c r="F21" s="140">
        <v>0</v>
      </c>
      <c r="G21" s="140">
        <v>0</v>
      </c>
      <c r="H21" s="140">
        <v>3.2980782055</v>
      </c>
      <c r="I21" s="140">
        <v>3.0033995297000002</v>
      </c>
      <c r="J21" s="140">
        <v>4.1751619084999998</v>
      </c>
      <c r="K21" s="140">
        <v>3.7414018572000001</v>
      </c>
      <c r="L21" s="140">
        <v>3.3131021033999999</v>
      </c>
      <c r="M21" s="140">
        <v>1.3769780218999998</v>
      </c>
      <c r="N21" s="140">
        <v>0</v>
      </c>
      <c r="O21" s="140">
        <v>0</v>
      </c>
      <c r="P21" s="7"/>
      <c r="Q21" s="51"/>
      <c r="R21" s="51"/>
      <c r="S21" s="51"/>
      <c r="T21" s="51"/>
      <c r="U21" s="51"/>
      <c r="V21" s="51"/>
      <c r="W21" s="51"/>
      <c r="X21" s="51"/>
      <c r="Y21" s="51"/>
      <c r="Z21" s="51"/>
      <c r="AA21" s="51"/>
      <c r="AB21" s="51"/>
      <c r="AC21" s="51"/>
      <c r="AD21" s="51"/>
      <c r="AE21" s="51"/>
      <c r="AF21" s="51"/>
    </row>
    <row r="22" spans="1:32" ht="26.25" x14ac:dyDescent="0.25">
      <c r="A22" s="310"/>
      <c r="B22" s="306"/>
      <c r="C22" s="82" t="s">
        <v>31</v>
      </c>
      <c r="D22" s="140">
        <v>0</v>
      </c>
      <c r="E22" s="140">
        <v>0</v>
      </c>
      <c r="F22" s="140">
        <v>0</v>
      </c>
      <c r="G22" s="140">
        <v>0</v>
      </c>
      <c r="H22" s="140">
        <v>0.30801656915000003</v>
      </c>
      <c r="I22" s="140">
        <v>2.4571013574</v>
      </c>
      <c r="J22" s="140">
        <v>4.6626151299999998</v>
      </c>
      <c r="K22" s="140">
        <v>2.7038261115999997</v>
      </c>
      <c r="L22" s="140">
        <v>2.1449123463999999</v>
      </c>
      <c r="M22" s="140">
        <v>1.5090773025999999</v>
      </c>
      <c r="N22" s="140">
        <v>0</v>
      </c>
      <c r="O22" s="140">
        <v>0</v>
      </c>
      <c r="P22" s="7"/>
      <c r="Q22" s="51"/>
      <c r="R22" s="51"/>
      <c r="S22" s="51"/>
      <c r="T22" s="51"/>
      <c r="U22" s="51"/>
      <c r="V22" s="51"/>
      <c r="W22" s="51"/>
      <c r="X22" s="51"/>
      <c r="Y22" s="51"/>
      <c r="Z22" s="51"/>
      <c r="AA22" s="51"/>
      <c r="AB22" s="51"/>
      <c r="AC22" s="51"/>
      <c r="AD22" s="51"/>
      <c r="AE22" s="51"/>
      <c r="AF22" s="51"/>
    </row>
    <row r="23" spans="1:32" x14ac:dyDescent="0.25">
      <c r="A23" s="310"/>
      <c r="B23" s="306"/>
      <c r="C23" s="82" t="s">
        <v>32</v>
      </c>
      <c r="D23" s="140">
        <v>0</v>
      </c>
      <c r="E23" s="140">
        <v>0</v>
      </c>
      <c r="F23" s="140">
        <v>0</v>
      </c>
      <c r="G23" s="140">
        <v>0</v>
      </c>
      <c r="H23" s="140">
        <v>8.2494967469999985</v>
      </c>
      <c r="I23" s="140">
        <v>7.2150064251000003</v>
      </c>
      <c r="J23" s="140">
        <v>13.158182068</v>
      </c>
      <c r="K23" s="140">
        <v>9.8558733158000003</v>
      </c>
      <c r="L23" s="140">
        <v>12.360941502999999</v>
      </c>
      <c r="M23" s="140">
        <v>1.5827314028999999</v>
      </c>
      <c r="N23" s="140">
        <v>0</v>
      </c>
      <c r="O23" s="140">
        <v>0</v>
      </c>
      <c r="P23" s="7"/>
      <c r="Q23" s="51"/>
      <c r="R23" s="51"/>
      <c r="S23" s="51"/>
      <c r="T23" s="51"/>
      <c r="U23" s="51"/>
      <c r="V23" s="51"/>
      <c r="W23" s="51"/>
      <c r="X23" s="51"/>
      <c r="Y23" s="51"/>
      <c r="Z23" s="51"/>
      <c r="AA23" s="51"/>
      <c r="AB23" s="51"/>
      <c r="AC23" s="51"/>
      <c r="AD23" s="51"/>
      <c r="AE23" s="51"/>
      <c r="AF23" s="51"/>
    </row>
    <row r="24" spans="1:32" x14ac:dyDescent="0.25">
      <c r="A24" s="310"/>
      <c r="B24" s="306"/>
      <c r="C24" s="82" t="s">
        <v>33</v>
      </c>
      <c r="D24" s="140">
        <v>0</v>
      </c>
      <c r="E24" s="140">
        <v>0</v>
      </c>
      <c r="F24" s="140">
        <v>0</v>
      </c>
      <c r="G24" s="140">
        <v>0</v>
      </c>
      <c r="H24" s="140">
        <v>3.8239073017999998</v>
      </c>
      <c r="I24" s="140">
        <v>3.8088561815999999</v>
      </c>
      <c r="J24" s="140">
        <v>7.5524151026999995</v>
      </c>
      <c r="K24" s="140">
        <v>5.3163626544999998</v>
      </c>
      <c r="L24" s="140">
        <v>5.4028576123000001</v>
      </c>
      <c r="M24" s="140">
        <v>1.0182908768999999</v>
      </c>
      <c r="N24" s="140">
        <v>0</v>
      </c>
      <c r="O24" s="140">
        <v>0</v>
      </c>
      <c r="P24" s="7"/>
      <c r="Q24" s="51"/>
      <c r="R24" s="51"/>
      <c r="S24" s="51"/>
      <c r="T24" s="51"/>
      <c r="U24" s="51"/>
      <c r="V24" s="51"/>
      <c r="W24" s="51"/>
      <c r="X24" s="51"/>
      <c r="Y24" s="51"/>
      <c r="Z24" s="51"/>
      <c r="AA24" s="51"/>
      <c r="AB24" s="51"/>
      <c r="AC24" s="51"/>
      <c r="AD24" s="51"/>
      <c r="AE24" s="51"/>
      <c r="AF24" s="51"/>
    </row>
    <row r="25" spans="1:32" x14ac:dyDescent="0.25">
      <c r="A25" s="310"/>
      <c r="B25" s="306"/>
      <c r="C25" s="83" t="s">
        <v>7</v>
      </c>
      <c r="D25" s="141">
        <v>0</v>
      </c>
      <c r="E25" s="141">
        <v>0</v>
      </c>
      <c r="F25" s="141">
        <v>0</v>
      </c>
      <c r="G25" s="141">
        <v>0</v>
      </c>
      <c r="H25" s="141">
        <v>8.1862139594999999</v>
      </c>
      <c r="I25" s="141">
        <v>8.9504555930000009</v>
      </c>
      <c r="J25" s="141">
        <v>17.497327067999997</v>
      </c>
      <c r="K25" s="141">
        <v>12.16604424</v>
      </c>
      <c r="L25" s="141">
        <v>12.229736482</v>
      </c>
      <c r="M25" s="141">
        <v>1.5850048756999999</v>
      </c>
      <c r="N25" s="141">
        <v>0</v>
      </c>
      <c r="O25" s="141">
        <v>0</v>
      </c>
      <c r="P25" s="7"/>
      <c r="Q25" s="51"/>
      <c r="R25" s="51"/>
      <c r="S25" s="51"/>
      <c r="T25" s="51"/>
      <c r="U25" s="51"/>
      <c r="V25" s="51"/>
      <c r="W25" s="51"/>
      <c r="X25" s="51"/>
      <c r="Y25" s="51"/>
      <c r="Z25" s="51"/>
      <c r="AA25" s="51"/>
      <c r="AB25" s="51"/>
      <c r="AC25" s="51"/>
      <c r="AD25" s="51"/>
      <c r="AE25" s="51"/>
      <c r="AF25" s="51"/>
    </row>
    <row r="26" spans="1:32" ht="27" thickBot="1" x14ac:dyDescent="0.3">
      <c r="A26" s="311"/>
      <c r="B26" s="307"/>
      <c r="C26" s="82" t="s">
        <v>8</v>
      </c>
      <c r="D26" s="202">
        <v>0</v>
      </c>
      <c r="E26" s="202">
        <v>0</v>
      </c>
      <c r="F26" s="202">
        <v>0</v>
      </c>
      <c r="G26" s="202">
        <v>0</v>
      </c>
      <c r="H26" s="202">
        <v>43.875037508349997</v>
      </c>
      <c r="I26" s="202">
        <v>54.269557061800008</v>
      </c>
      <c r="J26" s="202">
        <v>96.607062461200002</v>
      </c>
      <c r="K26" s="202">
        <v>69.056547493100013</v>
      </c>
      <c r="L26" s="202">
        <v>70.997965829099996</v>
      </c>
      <c r="M26" s="202">
        <v>23.402732325299997</v>
      </c>
      <c r="N26" s="202">
        <v>0</v>
      </c>
      <c r="O26" s="202">
        <v>0</v>
      </c>
      <c r="P26" s="7"/>
      <c r="Q26" s="53"/>
      <c r="R26" s="53"/>
      <c r="S26" s="53"/>
      <c r="T26" s="53"/>
      <c r="U26" s="53"/>
      <c r="V26" s="53"/>
      <c r="W26" s="53"/>
      <c r="X26" s="51"/>
      <c r="Y26" s="51"/>
      <c r="Z26" s="51"/>
      <c r="AA26" s="51"/>
      <c r="AB26" s="51"/>
      <c r="AC26" s="51"/>
      <c r="AD26" s="51"/>
      <c r="AE26" s="51"/>
      <c r="AF26" s="51"/>
    </row>
    <row r="27" spans="1:32" ht="27" thickTop="1" x14ac:dyDescent="0.25">
      <c r="A27" s="290" t="s">
        <v>72</v>
      </c>
      <c r="B27" s="290" t="s">
        <v>70</v>
      </c>
      <c r="C27" s="84" t="s">
        <v>27</v>
      </c>
      <c r="D27" s="105">
        <v>0</v>
      </c>
      <c r="E27" s="105">
        <v>0</v>
      </c>
      <c r="F27" s="105">
        <v>0</v>
      </c>
      <c r="G27" s="105">
        <v>0</v>
      </c>
      <c r="H27" s="105">
        <v>0.42172943929000001</v>
      </c>
      <c r="I27" s="105">
        <v>0.93879776197999998</v>
      </c>
      <c r="J27" s="105">
        <v>1.1981441772999999</v>
      </c>
      <c r="K27" s="105">
        <v>0.91088267456000005</v>
      </c>
      <c r="L27" s="105">
        <v>0.75645840521000007</v>
      </c>
      <c r="M27" s="105">
        <v>0.69952818159000008</v>
      </c>
      <c r="N27" s="105">
        <v>0</v>
      </c>
      <c r="O27" s="105">
        <v>0</v>
      </c>
      <c r="P27" s="7"/>
      <c r="Q27" s="51"/>
      <c r="R27" s="51"/>
      <c r="S27" s="51"/>
      <c r="T27" s="51"/>
      <c r="U27" s="51"/>
      <c r="V27" s="51"/>
      <c r="W27" s="51"/>
      <c r="X27" s="51"/>
      <c r="Y27" s="51"/>
      <c r="Z27" s="51"/>
      <c r="AA27" s="51"/>
      <c r="AB27" s="51"/>
      <c r="AC27" s="51"/>
      <c r="AD27" s="51"/>
      <c r="AE27" s="51"/>
      <c r="AF27" s="51"/>
    </row>
    <row r="28" spans="1:32" ht="26.25" x14ac:dyDescent="0.25">
      <c r="A28" s="291"/>
      <c r="B28" s="293"/>
      <c r="C28" s="84" t="s">
        <v>28</v>
      </c>
      <c r="D28" s="105">
        <v>0</v>
      </c>
      <c r="E28" s="105">
        <v>0</v>
      </c>
      <c r="F28" s="105">
        <v>0</v>
      </c>
      <c r="G28" s="105">
        <v>0</v>
      </c>
      <c r="H28" s="105">
        <v>0.50234007299000005</v>
      </c>
      <c r="I28" s="105">
        <v>0.32998100871000002</v>
      </c>
      <c r="J28" s="105">
        <v>0.65599046842999997</v>
      </c>
      <c r="K28" s="105">
        <v>0.47266775337</v>
      </c>
      <c r="L28" s="105">
        <v>0.60153829462999997</v>
      </c>
      <c r="M28" s="105">
        <v>0.16769433377999998</v>
      </c>
      <c r="N28" s="105">
        <v>0</v>
      </c>
      <c r="O28" s="105">
        <v>0</v>
      </c>
      <c r="P28" s="7"/>
      <c r="Q28" s="51"/>
      <c r="R28" s="51"/>
      <c r="S28" s="51"/>
      <c r="T28" s="51"/>
      <c r="U28" s="51"/>
      <c r="V28" s="51"/>
      <c r="W28" s="51"/>
      <c r="X28" s="51"/>
      <c r="Y28" s="51"/>
      <c r="Z28" s="51"/>
      <c r="AA28" s="51"/>
      <c r="AB28" s="51"/>
      <c r="AC28" s="51"/>
      <c r="AD28" s="51"/>
      <c r="AE28" s="51"/>
      <c r="AF28" s="51"/>
    </row>
    <row r="29" spans="1:32" x14ac:dyDescent="0.25">
      <c r="A29" s="291"/>
      <c r="B29" s="293"/>
      <c r="C29" s="84" t="s">
        <v>29</v>
      </c>
      <c r="D29" s="105">
        <v>0</v>
      </c>
      <c r="E29" s="105">
        <v>0</v>
      </c>
      <c r="F29" s="105">
        <v>0</v>
      </c>
      <c r="G29" s="105">
        <v>0</v>
      </c>
      <c r="H29" s="105">
        <v>0</v>
      </c>
      <c r="I29" s="105">
        <v>0</v>
      </c>
      <c r="J29" s="105">
        <v>0</v>
      </c>
      <c r="K29" s="105">
        <v>0</v>
      </c>
      <c r="L29" s="105">
        <v>0</v>
      </c>
      <c r="M29" s="105">
        <v>0</v>
      </c>
      <c r="N29" s="105">
        <v>0</v>
      </c>
      <c r="O29" s="105">
        <v>0</v>
      </c>
      <c r="P29" s="7"/>
      <c r="Q29" s="51"/>
      <c r="R29" s="51"/>
      <c r="S29" s="51"/>
      <c r="T29" s="51"/>
      <c r="U29" s="51"/>
      <c r="V29" s="51"/>
      <c r="W29" s="51"/>
      <c r="X29" s="51"/>
      <c r="Y29" s="51"/>
      <c r="Z29" s="51"/>
      <c r="AA29" s="51"/>
      <c r="AB29" s="51"/>
      <c r="AC29" s="51"/>
      <c r="AD29" s="51"/>
      <c r="AE29" s="51"/>
      <c r="AF29" s="51"/>
    </row>
    <row r="30" spans="1:32" x14ac:dyDescent="0.25">
      <c r="A30" s="291"/>
      <c r="B30" s="293"/>
      <c r="C30" s="84" t="s">
        <v>30</v>
      </c>
      <c r="D30" s="105">
        <v>0</v>
      </c>
      <c r="E30" s="105">
        <v>0</v>
      </c>
      <c r="F30" s="105">
        <v>0</v>
      </c>
      <c r="G30" s="105">
        <v>0</v>
      </c>
      <c r="H30" s="105">
        <v>0.14792911172000001</v>
      </c>
      <c r="I30" s="105">
        <v>0.14158207608999998</v>
      </c>
      <c r="J30" s="105">
        <v>0.20306729149</v>
      </c>
      <c r="K30" s="105">
        <v>0.16630679395</v>
      </c>
      <c r="L30" s="105">
        <v>0.15719093548000002</v>
      </c>
      <c r="M30" s="105">
        <v>7.5085725862999997E-2</v>
      </c>
      <c r="N30" s="105">
        <v>0</v>
      </c>
      <c r="O30" s="105">
        <v>0</v>
      </c>
      <c r="P30" s="7"/>
      <c r="Q30" s="51"/>
      <c r="R30" s="51"/>
      <c r="S30" s="51"/>
      <c r="T30" s="51"/>
      <c r="U30" s="51"/>
      <c r="V30" s="51"/>
      <c r="W30" s="51"/>
      <c r="X30" s="51"/>
      <c r="Y30" s="51"/>
      <c r="Z30" s="51"/>
      <c r="AA30" s="51"/>
      <c r="AB30" s="51"/>
      <c r="AC30" s="51"/>
      <c r="AD30" s="51"/>
      <c r="AE30" s="51"/>
      <c r="AF30" s="51"/>
    </row>
    <row r="31" spans="1:32" ht="26.25" x14ac:dyDescent="0.25">
      <c r="A31" s="291"/>
      <c r="B31" s="293"/>
      <c r="C31" s="84" t="s">
        <v>31</v>
      </c>
      <c r="D31" s="105">
        <v>0</v>
      </c>
      <c r="E31" s="105">
        <v>0</v>
      </c>
      <c r="F31" s="105">
        <v>0</v>
      </c>
      <c r="G31" s="105">
        <v>0</v>
      </c>
      <c r="H31" s="105">
        <v>9.7064957449000011E-2</v>
      </c>
      <c r="I31" s="105">
        <v>0.23524927543000002</v>
      </c>
      <c r="J31" s="105">
        <v>0.32447165707999998</v>
      </c>
      <c r="K31" s="105">
        <v>0.22246657995999999</v>
      </c>
      <c r="L31" s="105">
        <v>0.16629339545999999</v>
      </c>
      <c r="M31" s="105">
        <v>0.15941746158999998</v>
      </c>
      <c r="N31" s="105">
        <v>0</v>
      </c>
      <c r="O31" s="105">
        <v>0</v>
      </c>
      <c r="P31" s="7"/>
      <c r="Q31" s="51"/>
      <c r="R31" s="51"/>
      <c r="S31" s="51"/>
      <c r="T31" s="51"/>
      <c r="U31" s="51"/>
      <c r="V31" s="51"/>
      <c r="W31" s="51"/>
      <c r="X31" s="51"/>
      <c r="Y31" s="51"/>
      <c r="Z31" s="51"/>
      <c r="AA31" s="51"/>
      <c r="AB31" s="51"/>
      <c r="AC31" s="51"/>
      <c r="AD31" s="51"/>
      <c r="AE31" s="51"/>
      <c r="AF31" s="51"/>
    </row>
    <row r="32" spans="1:32" x14ac:dyDescent="0.25">
      <c r="A32" s="291"/>
      <c r="B32" s="293"/>
      <c r="C32" s="84" t="s">
        <v>32</v>
      </c>
      <c r="D32" s="105">
        <v>0</v>
      </c>
      <c r="E32" s="105">
        <v>0</v>
      </c>
      <c r="F32" s="105">
        <v>0</v>
      </c>
      <c r="G32" s="105">
        <v>0</v>
      </c>
      <c r="H32" s="105">
        <v>0.20184053467999999</v>
      </c>
      <c r="I32" s="105">
        <v>0.19573066045999998</v>
      </c>
      <c r="J32" s="105">
        <v>0.31749889944999998</v>
      </c>
      <c r="K32" s="105">
        <v>0.22948255212000002</v>
      </c>
      <c r="L32" s="105">
        <v>0.27063641721999998</v>
      </c>
      <c r="M32" s="105">
        <v>8.9106555530999998E-2</v>
      </c>
      <c r="N32" s="105">
        <v>0</v>
      </c>
      <c r="O32" s="105">
        <v>0</v>
      </c>
      <c r="P32" s="7"/>
      <c r="Q32" s="51"/>
      <c r="R32" s="51"/>
      <c r="S32" s="51"/>
      <c r="T32" s="51"/>
      <c r="U32" s="51"/>
      <c r="V32" s="51"/>
      <c r="W32" s="51"/>
      <c r="X32" s="51"/>
      <c r="Y32" s="51"/>
      <c r="Z32" s="51"/>
      <c r="AA32" s="51"/>
      <c r="AB32" s="51"/>
      <c r="AC32" s="51"/>
      <c r="AD32" s="51"/>
      <c r="AE32" s="51"/>
      <c r="AF32" s="51"/>
    </row>
    <row r="33" spans="1:36" x14ac:dyDescent="0.25">
      <c r="A33" s="291"/>
      <c r="B33" s="293"/>
      <c r="C33" s="84" t="s">
        <v>33</v>
      </c>
      <c r="D33" s="105">
        <v>0</v>
      </c>
      <c r="E33" s="105">
        <v>0</v>
      </c>
      <c r="F33" s="105">
        <v>0</v>
      </c>
      <c r="G33" s="105">
        <v>0</v>
      </c>
      <c r="H33" s="105">
        <v>0.16509402976000001</v>
      </c>
      <c r="I33" s="105">
        <v>0.16405764808000001</v>
      </c>
      <c r="J33" s="105">
        <v>0.18301748346999999</v>
      </c>
      <c r="K33" s="105">
        <v>0.1632282357</v>
      </c>
      <c r="L33" s="105">
        <v>0.16060696571999999</v>
      </c>
      <c r="M33" s="105">
        <v>9.4981014436999994E-2</v>
      </c>
      <c r="N33" s="105">
        <v>0</v>
      </c>
      <c r="O33" s="105">
        <v>0</v>
      </c>
      <c r="P33" s="7"/>
      <c r="Q33" s="51"/>
      <c r="R33" s="51"/>
      <c r="S33" s="51"/>
      <c r="T33" s="51"/>
      <c r="U33" s="51"/>
      <c r="V33" s="51"/>
      <c r="W33" s="51"/>
      <c r="X33" s="51"/>
      <c r="Y33" s="51"/>
      <c r="Z33" s="51"/>
      <c r="AA33" s="51"/>
      <c r="AB33" s="51"/>
      <c r="AC33" s="51"/>
      <c r="AD33" s="51"/>
      <c r="AE33" s="51"/>
      <c r="AF33" s="51"/>
    </row>
    <row r="34" spans="1:36" x14ac:dyDescent="0.25">
      <c r="A34" s="291"/>
      <c r="B34" s="293"/>
      <c r="C34" s="85" t="s">
        <v>7</v>
      </c>
      <c r="D34" s="142">
        <v>0</v>
      </c>
      <c r="E34" s="142">
        <v>0</v>
      </c>
      <c r="F34" s="142">
        <v>0</v>
      </c>
      <c r="G34" s="142">
        <v>0</v>
      </c>
      <c r="H34" s="142">
        <v>0.53593957117000002</v>
      </c>
      <c r="I34" s="142">
        <v>0.54162248738000007</v>
      </c>
      <c r="J34" s="142">
        <v>0.83498224461999992</v>
      </c>
      <c r="K34" s="142">
        <v>0.70506599856000007</v>
      </c>
      <c r="L34" s="142">
        <v>0.53198022917999999</v>
      </c>
      <c r="M34" s="142">
        <v>0.34109704864999996</v>
      </c>
      <c r="N34" s="142">
        <v>0</v>
      </c>
      <c r="O34" s="142">
        <v>0</v>
      </c>
      <c r="P34" s="55"/>
      <c r="Q34" s="56"/>
      <c r="R34" s="56"/>
      <c r="S34" s="56"/>
      <c r="T34" s="56"/>
      <c r="U34" s="56"/>
      <c r="V34" s="56"/>
      <c r="W34" s="56"/>
      <c r="X34" s="48"/>
      <c r="Y34" s="48"/>
      <c r="Z34" s="48"/>
      <c r="AA34" s="48"/>
      <c r="AB34" s="48"/>
      <c r="AC34" s="48"/>
      <c r="AD34" s="51"/>
      <c r="AE34" s="51"/>
      <c r="AF34" s="51"/>
    </row>
    <row r="35" spans="1:36" ht="27" thickBot="1" x14ac:dyDescent="0.3">
      <c r="A35" s="292"/>
      <c r="B35" s="294"/>
      <c r="C35" s="84" t="s">
        <v>8</v>
      </c>
      <c r="D35" s="203">
        <v>0</v>
      </c>
      <c r="E35" s="203">
        <v>0</v>
      </c>
      <c r="F35" s="203">
        <v>0</v>
      </c>
      <c r="G35" s="203">
        <v>0</v>
      </c>
      <c r="H35" s="203">
        <v>2.0719377170589999</v>
      </c>
      <c r="I35" s="203">
        <v>2.5470209181300003</v>
      </c>
      <c r="J35" s="203">
        <v>3.7171722218399998</v>
      </c>
      <c r="K35" s="203">
        <v>2.8701005882200001</v>
      </c>
      <c r="L35" s="203">
        <v>2.6447046429000003</v>
      </c>
      <c r="M35" s="203">
        <v>1.6269103214409997</v>
      </c>
      <c r="N35" s="203">
        <v>0</v>
      </c>
      <c r="O35" s="203">
        <v>0</v>
      </c>
      <c r="P35" s="7"/>
      <c r="Q35" s="51"/>
      <c r="R35" s="51"/>
      <c r="S35" s="51"/>
      <c r="T35" s="51"/>
      <c r="U35" s="51"/>
      <c r="V35" s="51"/>
      <c r="W35" s="51"/>
      <c r="X35" s="51"/>
      <c r="Y35" s="51"/>
      <c r="Z35" s="51"/>
      <c r="AA35" s="51"/>
      <c r="AB35" s="51"/>
      <c r="AC35" s="51"/>
      <c r="AD35" s="51"/>
      <c r="AE35" s="51"/>
      <c r="AF35" s="51"/>
    </row>
    <row r="36" spans="1:36" ht="27" thickTop="1" x14ac:dyDescent="0.25">
      <c r="A36" s="300" t="s">
        <v>73</v>
      </c>
      <c r="B36" s="300" t="s">
        <v>70</v>
      </c>
      <c r="C36" s="82" t="s">
        <v>27</v>
      </c>
      <c r="D36" s="141">
        <f t="shared" ref="D36:M53" si="0">0*(180/198.5)</f>
        <v>0</v>
      </c>
      <c r="E36" s="141">
        <f t="shared" si="0"/>
        <v>0</v>
      </c>
      <c r="F36" s="141">
        <f t="shared" si="0"/>
        <v>0</v>
      </c>
      <c r="G36" s="141">
        <f t="shared" si="0"/>
        <v>0</v>
      </c>
      <c r="H36" s="106">
        <f t="shared" ref="H36:M36" si="1">5.7820574374*(180/198.5)</f>
        <v>5.2431755099848862</v>
      </c>
      <c r="I36" s="106">
        <f t="shared" si="1"/>
        <v>5.2431755099848862</v>
      </c>
      <c r="J36" s="106">
        <f t="shared" si="1"/>
        <v>5.2431755099848862</v>
      </c>
      <c r="K36" s="106">
        <f t="shared" si="1"/>
        <v>5.2431755099848862</v>
      </c>
      <c r="L36" s="106">
        <f t="shared" si="1"/>
        <v>5.2431755099848862</v>
      </c>
      <c r="M36" s="106">
        <f t="shared" si="1"/>
        <v>5.2431755099848862</v>
      </c>
      <c r="N36" s="141">
        <f t="shared" ref="N36:O53" si="2">0*(180/198.5)</f>
        <v>0</v>
      </c>
      <c r="O36" s="141">
        <f t="shared" si="2"/>
        <v>0</v>
      </c>
      <c r="P36" s="7"/>
      <c r="Q36" s="51"/>
      <c r="R36" s="51"/>
      <c r="S36" s="51"/>
      <c r="T36" s="51"/>
      <c r="U36" s="51"/>
      <c r="V36" s="51"/>
      <c r="W36" s="51"/>
      <c r="X36" s="51"/>
      <c r="Y36" s="51"/>
      <c r="Z36" s="51"/>
      <c r="AA36" s="51"/>
      <c r="AB36" s="51"/>
      <c r="AC36" s="51"/>
      <c r="AD36" s="51"/>
      <c r="AE36" s="51"/>
      <c r="AF36" s="51"/>
    </row>
    <row r="37" spans="1:36" ht="26.25" x14ac:dyDescent="0.25">
      <c r="A37" s="306"/>
      <c r="B37" s="301"/>
      <c r="C37" s="82" t="s">
        <v>28</v>
      </c>
      <c r="D37" s="141">
        <f t="shared" si="0"/>
        <v>0</v>
      </c>
      <c r="E37" s="141">
        <f t="shared" si="0"/>
        <v>0</v>
      </c>
      <c r="F37" s="141">
        <f t="shared" si="0"/>
        <v>0</v>
      </c>
      <c r="G37" s="141">
        <f t="shared" si="0"/>
        <v>0</v>
      </c>
      <c r="H37" s="106">
        <f t="shared" ref="H37:M37" si="3">9.347294254*(180/198.5)</f>
        <v>8.4761358474559181</v>
      </c>
      <c r="I37" s="106">
        <f t="shared" si="3"/>
        <v>8.4761358474559181</v>
      </c>
      <c r="J37" s="106">
        <f t="shared" si="3"/>
        <v>8.4761358474559181</v>
      </c>
      <c r="K37" s="106">
        <f t="shared" si="3"/>
        <v>8.4761358474559181</v>
      </c>
      <c r="L37" s="106">
        <f t="shared" si="3"/>
        <v>8.4761358474559181</v>
      </c>
      <c r="M37" s="106">
        <f t="shared" si="3"/>
        <v>8.4761358474559181</v>
      </c>
      <c r="N37" s="141">
        <f t="shared" si="2"/>
        <v>0</v>
      </c>
      <c r="O37" s="141">
        <f t="shared" si="2"/>
        <v>0</v>
      </c>
      <c r="P37" s="7"/>
      <c r="Q37" s="51"/>
      <c r="R37" s="51"/>
      <c r="S37" s="51"/>
      <c r="T37" s="51"/>
      <c r="U37" s="51"/>
      <c r="V37" s="51"/>
      <c r="W37" s="51"/>
      <c r="X37" s="51"/>
      <c r="Y37" s="51"/>
      <c r="Z37" s="51"/>
      <c r="AA37" s="51"/>
      <c r="AB37" s="51"/>
      <c r="AC37" s="51"/>
      <c r="AD37" s="51"/>
      <c r="AE37" s="51"/>
      <c r="AF37" s="51"/>
    </row>
    <row r="38" spans="1:36" x14ac:dyDescent="0.25">
      <c r="A38" s="306"/>
      <c r="B38" s="301"/>
      <c r="C38" s="82" t="s">
        <v>29</v>
      </c>
      <c r="D38" s="141">
        <f t="shared" si="0"/>
        <v>0</v>
      </c>
      <c r="E38" s="141">
        <f t="shared" si="0"/>
        <v>0</v>
      </c>
      <c r="F38" s="141">
        <f t="shared" si="0"/>
        <v>0</v>
      </c>
      <c r="G38" s="141">
        <f t="shared" si="0"/>
        <v>0</v>
      </c>
      <c r="H38" s="106">
        <f t="shared" si="0"/>
        <v>0</v>
      </c>
      <c r="I38" s="106">
        <f t="shared" si="0"/>
        <v>0</v>
      </c>
      <c r="J38" s="106">
        <f t="shared" si="0"/>
        <v>0</v>
      </c>
      <c r="K38" s="106">
        <f t="shared" si="0"/>
        <v>0</v>
      </c>
      <c r="L38" s="106">
        <f t="shared" si="0"/>
        <v>0</v>
      </c>
      <c r="M38" s="106">
        <f t="shared" si="0"/>
        <v>0</v>
      </c>
      <c r="N38" s="141">
        <f t="shared" si="2"/>
        <v>0</v>
      </c>
      <c r="O38" s="141">
        <f t="shared" si="2"/>
        <v>0</v>
      </c>
      <c r="P38" s="7"/>
      <c r="Q38" s="51"/>
      <c r="R38" s="51"/>
      <c r="S38" s="51"/>
      <c r="T38" s="51"/>
      <c r="U38" s="51"/>
      <c r="V38" s="51"/>
      <c r="W38" s="51"/>
      <c r="X38" s="51"/>
      <c r="Y38" s="51"/>
      <c r="Z38" s="51"/>
      <c r="AA38" s="51"/>
      <c r="AB38" s="51"/>
      <c r="AC38" s="51"/>
      <c r="AD38" s="51"/>
      <c r="AE38" s="51"/>
      <c r="AF38" s="51"/>
    </row>
    <row r="39" spans="1:36" x14ac:dyDescent="0.25">
      <c r="A39" s="306"/>
      <c r="B39" s="301"/>
      <c r="C39" s="82" t="s">
        <v>30</v>
      </c>
      <c r="D39" s="141">
        <f t="shared" si="0"/>
        <v>0</v>
      </c>
      <c r="E39" s="141">
        <f t="shared" si="0"/>
        <v>0</v>
      </c>
      <c r="F39" s="141">
        <f t="shared" si="0"/>
        <v>0</v>
      </c>
      <c r="G39" s="141">
        <f t="shared" si="0"/>
        <v>0</v>
      </c>
      <c r="H39" s="106">
        <f t="shared" ref="H39:M39" si="4">0.069153936774*(180/198.5)</f>
        <v>6.2708859543173803E-2</v>
      </c>
      <c r="I39" s="106">
        <f t="shared" si="4"/>
        <v>6.2708859543173803E-2</v>
      </c>
      <c r="J39" s="106">
        <f t="shared" si="4"/>
        <v>6.2708859543173803E-2</v>
      </c>
      <c r="K39" s="106">
        <f t="shared" si="4"/>
        <v>6.2708859543173803E-2</v>
      </c>
      <c r="L39" s="106">
        <f t="shared" si="4"/>
        <v>6.2708859543173803E-2</v>
      </c>
      <c r="M39" s="106">
        <f t="shared" si="4"/>
        <v>6.2708859543173803E-2</v>
      </c>
      <c r="N39" s="141">
        <f t="shared" si="2"/>
        <v>0</v>
      </c>
      <c r="O39" s="141">
        <f t="shared" si="2"/>
        <v>0</v>
      </c>
      <c r="P39" s="7"/>
      <c r="Q39" s="51"/>
      <c r="R39" s="51"/>
      <c r="S39" s="51"/>
      <c r="T39" s="51"/>
      <c r="U39" s="51"/>
      <c r="V39" s="51"/>
      <c r="W39" s="51"/>
      <c r="X39" s="51"/>
      <c r="Y39" s="51"/>
      <c r="Z39" s="51"/>
      <c r="AA39" s="51"/>
      <c r="AB39" s="51"/>
      <c r="AC39" s="51"/>
      <c r="AD39" s="51"/>
      <c r="AE39" s="51"/>
      <c r="AF39" s="51"/>
    </row>
    <row r="40" spans="1:36" ht="26.25" x14ac:dyDescent="0.25">
      <c r="A40" s="306"/>
      <c r="B40" s="301"/>
      <c r="C40" s="82" t="s">
        <v>31</v>
      </c>
      <c r="D40" s="141">
        <f t="shared" si="0"/>
        <v>0</v>
      </c>
      <c r="E40" s="141">
        <f t="shared" si="0"/>
        <v>0</v>
      </c>
      <c r="F40" s="141">
        <f t="shared" si="0"/>
        <v>0</v>
      </c>
      <c r="G40" s="141">
        <f t="shared" si="0"/>
        <v>0</v>
      </c>
      <c r="H40" s="106">
        <f t="shared" ref="H40:M40" si="5">0.55419170786*(180/198.5)</f>
        <v>0.50254159906700258</v>
      </c>
      <c r="I40" s="106">
        <f t="shared" si="5"/>
        <v>0.50254159906700258</v>
      </c>
      <c r="J40" s="106">
        <f t="shared" si="5"/>
        <v>0.50254159906700258</v>
      </c>
      <c r="K40" s="106">
        <f t="shared" si="5"/>
        <v>0.50254159906700258</v>
      </c>
      <c r="L40" s="106">
        <f t="shared" si="5"/>
        <v>0.50254159906700258</v>
      </c>
      <c r="M40" s="106">
        <f t="shared" si="5"/>
        <v>0.50254159906700258</v>
      </c>
      <c r="N40" s="141">
        <f t="shared" si="2"/>
        <v>0</v>
      </c>
      <c r="O40" s="141">
        <f t="shared" si="2"/>
        <v>0</v>
      </c>
      <c r="P40" s="7"/>
      <c r="Q40" s="51"/>
      <c r="R40" s="51"/>
      <c r="S40" s="51"/>
      <c r="T40" s="51"/>
      <c r="U40" s="51"/>
      <c r="V40" s="51"/>
      <c r="W40" s="51"/>
      <c r="X40" s="51"/>
      <c r="Y40" s="51"/>
      <c r="Z40" s="51"/>
      <c r="AA40" s="51"/>
      <c r="AB40" s="51"/>
      <c r="AC40" s="51"/>
      <c r="AD40" s="51"/>
      <c r="AE40" s="51"/>
      <c r="AF40" s="51"/>
    </row>
    <row r="41" spans="1:36" x14ac:dyDescent="0.25">
      <c r="A41" s="306"/>
      <c r="B41" s="301"/>
      <c r="C41" s="82" t="s">
        <v>32</v>
      </c>
      <c r="D41" s="141">
        <f t="shared" si="0"/>
        <v>0</v>
      </c>
      <c r="E41" s="141">
        <f t="shared" si="0"/>
        <v>0</v>
      </c>
      <c r="F41" s="141">
        <f t="shared" si="0"/>
        <v>0</v>
      </c>
      <c r="G41" s="141">
        <f t="shared" si="0"/>
        <v>0</v>
      </c>
      <c r="H41" s="106">
        <f t="shared" ref="H41:M41" si="6">0.45083306711*(180/198.5)</f>
        <v>0.40881587949521409</v>
      </c>
      <c r="I41" s="106">
        <f t="shared" si="6"/>
        <v>0.40881587949521409</v>
      </c>
      <c r="J41" s="106">
        <f t="shared" si="6"/>
        <v>0.40881587949521409</v>
      </c>
      <c r="K41" s="106">
        <f t="shared" si="6"/>
        <v>0.40881587949521409</v>
      </c>
      <c r="L41" s="106">
        <f t="shared" si="6"/>
        <v>0.40881587949521409</v>
      </c>
      <c r="M41" s="106">
        <f t="shared" si="6"/>
        <v>0.40881587949521409</v>
      </c>
      <c r="N41" s="141">
        <f t="shared" si="2"/>
        <v>0</v>
      </c>
      <c r="O41" s="141">
        <f t="shared" si="2"/>
        <v>0</v>
      </c>
      <c r="P41" s="7"/>
      <c r="Q41" s="51"/>
      <c r="R41" s="51"/>
      <c r="S41" s="51"/>
      <c r="T41" s="51"/>
      <c r="U41" s="51"/>
      <c r="V41" s="51"/>
      <c r="W41" s="51"/>
      <c r="X41" s="51"/>
      <c r="Y41" s="51"/>
      <c r="Z41" s="51"/>
      <c r="AA41" s="51"/>
      <c r="AB41" s="51"/>
      <c r="AC41" s="51"/>
      <c r="AD41" s="51"/>
      <c r="AE41" s="51"/>
      <c r="AF41" s="51"/>
      <c r="AG41" s="7"/>
      <c r="AH41" s="7"/>
      <c r="AI41" s="7"/>
      <c r="AJ41" s="7"/>
    </row>
    <row r="42" spans="1:36" x14ac:dyDescent="0.25">
      <c r="A42" s="306"/>
      <c r="B42" s="301"/>
      <c r="C42" s="82" t="s">
        <v>33</v>
      </c>
      <c r="D42" s="141">
        <f t="shared" si="0"/>
        <v>0</v>
      </c>
      <c r="E42" s="141">
        <f t="shared" si="0"/>
        <v>0</v>
      </c>
      <c r="F42" s="141">
        <f t="shared" si="0"/>
        <v>0</v>
      </c>
      <c r="G42" s="141">
        <f t="shared" si="0"/>
        <v>0</v>
      </c>
      <c r="H42" s="106">
        <f t="shared" ref="H42:M42" si="7">0.9634588818*(180/198.5)</f>
        <v>0.87366548475566752</v>
      </c>
      <c r="I42" s="106">
        <f t="shared" si="7"/>
        <v>0.87366548475566752</v>
      </c>
      <c r="J42" s="106">
        <f t="shared" si="7"/>
        <v>0.87366548475566752</v>
      </c>
      <c r="K42" s="106">
        <f t="shared" si="7"/>
        <v>0.87366548475566752</v>
      </c>
      <c r="L42" s="106">
        <f t="shared" si="7"/>
        <v>0.87366548475566752</v>
      </c>
      <c r="M42" s="106">
        <f t="shared" si="7"/>
        <v>0.87366548475566752</v>
      </c>
      <c r="N42" s="141">
        <f t="shared" si="2"/>
        <v>0</v>
      </c>
      <c r="O42" s="141">
        <f t="shared" si="2"/>
        <v>0</v>
      </c>
      <c r="P42" s="7"/>
      <c r="Q42" s="51"/>
      <c r="R42" s="51"/>
      <c r="S42" s="51"/>
      <c r="T42" s="51"/>
      <c r="U42" s="51"/>
      <c r="V42" s="51"/>
      <c r="W42" s="51"/>
      <c r="X42" s="51"/>
      <c r="Y42" s="51"/>
      <c r="Z42" s="51"/>
      <c r="AA42" s="51"/>
      <c r="AB42" s="51"/>
      <c r="AC42" s="51"/>
      <c r="AD42" s="51"/>
      <c r="AE42" s="51"/>
      <c r="AF42" s="51"/>
      <c r="AG42" s="7"/>
      <c r="AH42" s="7"/>
      <c r="AI42" s="7"/>
      <c r="AJ42" s="7"/>
    </row>
    <row r="43" spans="1:36" x14ac:dyDescent="0.25">
      <c r="A43" s="306"/>
      <c r="B43" s="301"/>
      <c r="C43" s="83" t="s">
        <v>7</v>
      </c>
      <c r="D43" s="141">
        <f t="shared" si="0"/>
        <v>0</v>
      </c>
      <c r="E43" s="141">
        <f t="shared" si="0"/>
        <v>0</v>
      </c>
      <c r="F43" s="141">
        <f t="shared" si="0"/>
        <v>0</v>
      </c>
      <c r="G43" s="141">
        <f t="shared" si="0"/>
        <v>0</v>
      </c>
      <c r="H43" s="141">
        <f t="shared" ref="H43:M43" si="8">26.833010715*(180/198.5)</f>
        <v>24.332201152141057</v>
      </c>
      <c r="I43" s="141">
        <f t="shared" si="8"/>
        <v>24.332201152141057</v>
      </c>
      <c r="J43" s="141">
        <f t="shared" si="8"/>
        <v>24.332201152141057</v>
      </c>
      <c r="K43" s="141">
        <f t="shared" si="8"/>
        <v>24.332201152141057</v>
      </c>
      <c r="L43" s="141">
        <f t="shared" si="8"/>
        <v>24.332201152141057</v>
      </c>
      <c r="M43" s="141">
        <f t="shared" si="8"/>
        <v>24.332201152141057</v>
      </c>
      <c r="N43" s="141">
        <f t="shared" si="2"/>
        <v>0</v>
      </c>
      <c r="O43" s="141">
        <f t="shared" si="2"/>
        <v>0</v>
      </c>
      <c r="P43" s="7"/>
      <c r="Q43" s="56"/>
      <c r="R43" s="56"/>
      <c r="S43" s="56"/>
      <c r="T43" s="56"/>
      <c r="U43" s="56"/>
      <c r="V43" s="56"/>
      <c r="W43" s="56"/>
      <c r="X43" s="48"/>
      <c r="Y43" s="48"/>
      <c r="Z43" s="48"/>
      <c r="AA43" s="48"/>
      <c r="AB43" s="48"/>
      <c r="AC43" s="48"/>
      <c r="AD43" s="51"/>
      <c r="AE43" s="51"/>
      <c r="AF43" s="51"/>
      <c r="AG43" s="7"/>
      <c r="AH43" s="7"/>
      <c r="AI43" s="7"/>
      <c r="AJ43" s="7"/>
    </row>
    <row r="44" spans="1:36" ht="27" thickBot="1" x14ac:dyDescent="0.3">
      <c r="A44" s="307"/>
      <c r="B44" s="302"/>
      <c r="C44" s="82" t="s">
        <v>8</v>
      </c>
      <c r="D44" s="141">
        <f t="shared" si="0"/>
        <v>0</v>
      </c>
      <c r="E44" s="141">
        <f t="shared" si="0"/>
        <v>0</v>
      </c>
      <c r="F44" s="141">
        <f t="shared" si="0"/>
        <v>0</v>
      </c>
      <c r="G44" s="141">
        <f t="shared" si="0"/>
        <v>0</v>
      </c>
      <c r="H44" s="141">
        <f t="shared" ref="H44:M44" si="9">43.999999999944*(180/198.5)</f>
        <v>39.899244332442926</v>
      </c>
      <c r="I44" s="141">
        <f t="shared" si="9"/>
        <v>39.899244332442926</v>
      </c>
      <c r="J44" s="141">
        <f t="shared" si="9"/>
        <v>39.899244332442926</v>
      </c>
      <c r="K44" s="141">
        <f t="shared" si="9"/>
        <v>39.899244332442926</v>
      </c>
      <c r="L44" s="141">
        <f t="shared" si="9"/>
        <v>39.899244332442926</v>
      </c>
      <c r="M44" s="141">
        <f t="shared" si="9"/>
        <v>39.899244332442926</v>
      </c>
      <c r="N44" s="141">
        <f t="shared" si="2"/>
        <v>0</v>
      </c>
      <c r="O44" s="141">
        <f t="shared" si="2"/>
        <v>0</v>
      </c>
      <c r="P44" s="7"/>
      <c r="Q44" s="51"/>
      <c r="R44" s="252"/>
      <c r="S44" s="252"/>
      <c r="T44" s="252"/>
      <c r="U44" s="252"/>
      <c r="V44" s="252"/>
      <c r="W44" s="252"/>
      <c r="X44" s="51"/>
      <c r="Y44" s="51"/>
      <c r="Z44" s="51"/>
      <c r="AA44" s="51"/>
      <c r="AB44" s="51"/>
      <c r="AC44" s="51"/>
      <c r="AD44" s="51"/>
      <c r="AE44" s="51"/>
      <c r="AF44" s="51"/>
      <c r="AG44" s="7"/>
      <c r="AH44" s="7"/>
      <c r="AI44" s="7"/>
      <c r="AJ44" s="7"/>
    </row>
    <row r="45" spans="1:36" ht="27" thickTop="1" x14ac:dyDescent="0.25">
      <c r="A45" s="290" t="s">
        <v>74</v>
      </c>
      <c r="B45" s="290" t="s">
        <v>70</v>
      </c>
      <c r="C45" s="84" t="s">
        <v>27</v>
      </c>
      <c r="D45" s="142">
        <f t="shared" si="0"/>
        <v>0</v>
      </c>
      <c r="E45" s="142">
        <f t="shared" si="0"/>
        <v>0</v>
      </c>
      <c r="F45" s="142">
        <f t="shared" si="0"/>
        <v>0</v>
      </c>
      <c r="G45" s="142">
        <f t="shared" si="0"/>
        <v>0</v>
      </c>
      <c r="H45" s="105">
        <f t="shared" ref="H45:M45" si="10">19.38850387*(180/198.5)</f>
        <v>17.581514844332492</v>
      </c>
      <c r="I45" s="105">
        <f t="shared" si="10"/>
        <v>17.581514844332492</v>
      </c>
      <c r="J45" s="105">
        <f t="shared" si="10"/>
        <v>17.581514844332492</v>
      </c>
      <c r="K45" s="105">
        <f t="shared" si="10"/>
        <v>17.581514844332492</v>
      </c>
      <c r="L45" s="105">
        <f t="shared" si="10"/>
        <v>17.581514844332492</v>
      </c>
      <c r="M45" s="105">
        <f t="shared" si="10"/>
        <v>17.581514844332492</v>
      </c>
      <c r="N45" s="142">
        <f t="shared" si="2"/>
        <v>0</v>
      </c>
      <c r="O45" s="142">
        <f t="shared" si="2"/>
        <v>0</v>
      </c>
      <c r="P45" s="7"/>
      <c r="Q45" s="51"/>
      <c r="R45" s="252"/>
      <c r="S45" s="252"/>
      <c r="T45" s="252"/>
      <c r="U45" s="252"/>
      <c r="V45" s="252"/>
      <c r="W45" s="252"/>
      <c r="X45" s="51"/>
      <c r="Y45" s="51"/>
      <c r="Z45" s="51"/>
      <c r="AA45" s="51"/>
      <c r="AB45" s="51"/>
      <c r="AC45" s="51"/>
      <c r="AD45" s="51"/>
      <c r="AE45" s="51"/>
      <c r="AF45" s="51"/>
      <c r="AG45" s="7"/>
      <c r="AH45" s="7"/>
      <c r="AI45" s="7"/>
      <c r="AJ45" s="7"/>
    </row>
    <row r="46" spans="1:36" ht="26.25" x14ac:dyDescent="0.25">
      <c r="A46" s="291"/>
      <c r="B46" s="293"/>
      <c r="C46" s="84" t="s">
        <v>28</v>
      </c>
      <c r="D46" s="142">
        <f t="shared" si="0"/>
        <v>0</v>
      </c>
      <c r="E46" s="142">
        <f t="shared" si="0"/>
        <v>0</v>
      </c>
      <c r="F46" s="142">
        <f t="shared" si="0"/>
        <v>0</v>
      </c>
      <c r="G46" s="142">
        <f t="shared" si="0"/>
        <v>0</v>
      </c>
      <c r="H46" s="105">
        <f t="shared" ref="H46:M46" si="11">41.226415801*(180/198.5)</f>
        <v>37.38415538629723</v>
      </c>
      <c r="I46" s="105">
        <f t="shared" si="11"/>
        <v>37.38415538629723</v>
      </c>
      <c r="J46" s="105">
        <f t="shared" si="11"/>
        <v>37.38415538629723</v>
      </c>
      <c r="K46" s="105">
        <f t="shared" si="11"/>
        <v>37.38415538629723</v>
      </c>
      <c r="L46" s="105">
        <f t="shared" si="11"/>
        <v>37.38415538629723</v>
      </c>
      <c r="M46" s="105">
        <f t="shared" si="11"/>
        <v>37.38415538629723</v>
      </c>
      <c r="N46" s="142">
        <f t="shared" si="2"/>
        <v>0</v>
      </c>
      <c r="O46" s="142">
        <f t="shared" si="2"/>
        <v>0</v>
      </c>
      <c r="P46" s="7"/>
      <c r="Q46" s="51"/>
      <c r="R46" s="252"/>
      <c r="S46" s="252"/>
      <c r="T46" s="252"/>
      <c r="U46" s="252"/>
      <c r="V46" s="252"/>
      <c r="W46" s="252"/>
      <c r="X46" s="51"/>
      <c r="Y46" s="51"/>
      <c r="Z46" s="51"/>
      <c r="AA46" s="51"/>
      <c r="AB46" s="51"/>
      <c r="AC46" s="51"/>
      <c r="AD46" s="51"/>
      <c r="AE46" s="51"/>
      <c r="AF46" s="51"/>
      <c r="AG46" s="7"/>
      <c r="AH46" s="7"/>
      <c r="AI46" s="7"/>
      <c r="AJ46" s="7"/>
    </row>
    <row r="47" spans="1:36" x14ac:dyDescent="0.25">
      <c r="A47" s="291"/>
      <c r="B47" s="293"/>
      <c r="C47" s="84" t="s">
        <v>29</v>
      </c>
      <c r="D47" s="142">
        <f t="shared" si="0"/>
        <v>0</v>
      </c>
      <c r="E47" s="142">
        <f t="shared" si="0"/>
        <v>0</v>
      </c>
      <c r="F47" s="142">
        <f t="shared" si="0"/>
        <v>0</v>
      </c>
      <c r="G47" s="142">
        <f t="shared" si="0"/>
        <v>0</v>
      </c>
      <c r="H47" s="142">
        <f t="shared" ref="H47:M47" si="12">1.8506293704*(180/198.5)</f>
        <v>1.6781525776926953</v>
      </c>
      <c r="I47" s="142">
        <f t="shared" si="12"/>
        <v>1.6781525776926953</v>
      </c>
      <c r="J47" s="142">
        <f t="shared" si="12"/>
        <v>1.6781525776926953</v>
      </c>
      <c r="K47" s="142">
        <f t="shared" si="12"/>
        <v>1.6781525776926953</v>
      </c>
      <c r="L47" s="142">
        <f t="shared" si="12"/>
        <v>1.6781525776926953</v>
      </c>
      <c r="M47" s="142">
        <f t="shared" si="12"/>
        <v>1.6781525776926953</v>
      </c>
      <c r="N47" s="142">
        <f t="shared" si="2"/>
        <v>0</v>
      </c>
      <c r="O47" s="142">
        <f t="shared" si="2"/>
        <v>0</v>
      </c>
      <c r="P47" s="7"/>
      <c r="Q47" s="48"/>
      <c r="R47" s="48"/>
      <c r="S47" s="48"/>
      <c r="T47" s="48"/>
      <c r="U47" s="48"/>
      <c r="V47" s="48"/>
      <c r="W47" s="48"/>
      <c r="X47" s="51"/>
      <c r="Y47" s="51"/>
      <c r="Z47" s="51"/>
      <c r="AA47" s="51"/>
      <c r="AB47" s="51"/>
      <c r="AC47" s="51"/>
      <c r="AD47" s="51"/>
      <c r="AE47" s="51"/>
      <c r="AF47" s="51"/>
      <c r="AG47" s="7"/>
      <c r="AH47" s="7"/>
      <c r="AI47" s="7"/>
      <c r="AJ47" s="7"/>
    </row>
    <row r="48" spans="1:36" x14ac:dyDescent="0.25">
      <c r="A48" s="291"/>
      <c r="B48" s="293"/>
      <c r="C48" s="84" t="s">
        <v>30</v>
      </c>
      <c r="D48" s="142">
        <f t="shared" si="0"/>
        <v>0</v>
      </c>
      <c r="E48" s="142">
        <f t="shared" si="0"/>
        <v>0</v>
      </c>
      <c r="F48" s="142">
        <f t="shared" si="0"/>
        <v>0</v>
      </c>
      <c r="G48" s="142">
        <f t="shared" si="0"/>
        <v>0</v>
      </c>
      <c r="H48" s="142">
        <f t="shared" ref="H48:M48" si="13">22.249617203*(180/198.5)</f>
        <v>20.175975297430728</v>
      </c>
      <c r="I48" s="142">
        <f t="shared" si="13"/>
        <v>20.175975297430728</v>
      </c>
      <c r="J48" s="142">
        <f t="shared" si="13"/>
        <v>20.175975297430728</v>
      </c>
      <c r="K48" s="142">
        <f t="shared" si="13"/>
        <v>20.175975297430728</v>
      </c>
      <c r="L48" s="142">
        <f t="shared" si="13"/>
        <v>20.175975297430728</v>
      </c>
      <c r="M48" s="142">
        <f t="shared" si="13"/>
        <v>20.175975297430728</v>
      </c>
      <c r="N48" s="142">
        <f t="shared" si="2"/>
        <v>0</v>
      </c>
      <c r="O48" s="142">
        <f t="shared" si="2"/>
        <v>0</v>
      </c>
      <c r="P48" s="7"/>
      <c r="Q48" s="48"/>
      <c r="R48" s="48"/>
      <c r="S48" s="48"/>
      <c r="T48" s="48"/>
      <c r="U48" s="48"/>
      <c r="V48" s="48"/>
      <c r="W48" s="48"/>
      <c r="X48" s="51"/>
      <c r="Y48" s="51"/>
      <c r="Z48" s="51"/>
      <c r="AA48" s="51"/>
      <c r="AB48" s="51"/>
      <c r="AC48" s="51"/>
      <c r="AD48" s="51"/>
      <c r="AE48" s="51"/>
      <c r="AF48" s="51"/>
      <c r="AG48" s="7"/>
      <c r="AH48" s="7"/>
      <c r="AI48" s="7"/>
      <c r="AJ48" s="7"/>
    </row>
    <row r="49" spans="1:36" ht="26.25" x14ac:dyDescent="0.25">
      <c r="A49" s="291"/>
      <c r="B49" s="293"/>
      <c r="C49" s="84" t="s">
        <v>31</v>
      </c>
      <c r="D49" s="142">
        <f t="shared" si="0"/>
        <v>0</v>
      </c>
      <c r="E49" s="142">
        <f t="shared" si="0"/>
        <v>0</v>
      </c>
      <c r="F49" s="142">
        <f t="shared" si="0"/>
        <v>0</v>
      </c>
      <c r="G49" s="142">
        <f t="shared" si="0"/>
        <v>0</v>
      </c>
      <c r="H49" s="105">
        <f t="shared" ref="H49:M49" si="14">5.9469338289*(180/198.5)</f>
        <v>5.3926855879193951</v>
      </c>
      <c r="I49" s="105">
        <f t="shared" si="14"/>
        <v>5.3926855879193951</v>
      </c>
      <c r="J49" s="105">
        <f t="shared" si="14"/>
        <v>5.3926855879193951</v>
      </c>
      <c r="K49" s="105">
        <f t="shared" si="14"/>
        <v>5.3926855879193951</v>
      </c>
      <c r="L49" s="105">
        <f t="shared" si="14"/>
        <v>5.3926855879193951</v>
      </c>
      <c r="M49" s="105">
        <f t="shared" si="14"/>
        <v>5.3926855879193951</v>
      </c>
      <c r="N49" s="142">
        <f t="shared" si="2"/>
        <v>0</v>
      </c>
      <c r="O49" s="142">
        <f t="shared" si="2"/>
        <v>0</v>
      </c>
      <c r="P49" s="7"/>
      <c r="Q49" s="51"/>
      <c r="R49" s="51"/>
      <c r="S49" s="51"/>
      <c r="T49" s="51"/>
      <c r="U49" s="51"/>
      <c r="V49" s="51"/>
      <c r="W49" s="51"/>
      <c r="X49" s="51"/>
      <c r="Y49" s="51"/>
      <c r="Z49" s="51"/>
      <c r="AA49" s="51"/>
      <c r="AB49" s="51"/>
      <c r="AC49" s="51"/>
      <c r="AD49" s="51"/>
      <c r="AE49" s="51"/>
      <c r="AF49" s="51"/>
      <c r="AG49" s="7"/>
      <c r="AH49" s="7"/>
      <c r="AI49" s="7"/>
      <c r="AJ49" s="7"/>
    </row>
    <row r="50" spans="1:36" x14ac:dyDescent="0.25">
      <c r="A50" s="291"/>
      <c r="B50" s="293"/>
      <c r="C50" s="84" t="s">
        <v>32</v>
      </c>
      <c r="D50" s="142">
        <f t="shared" si="0"/>
        <v>0</v>
      </c>
      <c r="E50" s="142">
        <f t="shared" si="0"/>
        <v>0</v>
      </c>
      <c r="F50" s="142">
        <f t="shared" si="0"/>
        <v>0</v>
      </c>
      <c r="G50" s="142">
        <f t="shared" si="0"/>
        <v>0</v>
      </c>
      <c r="H50" s="105">
        <f t="shared" ref="H50:M50" si="15">4.940949314*(180/198.5)</f>
        <v>4.4804578162216622</v>
      </c>
      <c r="I50" s="105">
        <f t="shared" si="15"/>
        <v>4.4804578162216622</v>
      </c>
      <c r="J50" s="105">
        <f t="shared" si="15"/>
        <v>4.4804578162216622</v>
      </c>
      <c r="K50" s="105">
        <f t="shared" si="15"/>
        <v>4.4804578162216622</v>
      </c>
      <c r="L50" s="105">
        <f t="shared" si="15"/>
        <v>4.4804578162216622</v>
      </c>
      <c r="M50" s="105">
        <f t="shared" si="15"/>
        <v>4.4804578162216622</v>
      </c>
      <c r="N50" s="142">
        <f t="shared" si="2"/>
        <v>0</v>
      </c>
      <c r="O50" s="142">
        <f t="shared" si="2"/>
        <v>0</v>
      </c>
      <c r="P50" s="7"/>
      <c r="Q50" s="51"/>
      <c r="R50" s="51"/>
      <c r="S50" s="51"/>
      <c r="T50" s="51"/>
      <c r="U50" s="51"/>
      <c r="V50" s="51"/>
      <c r="W50" s="51"/>
      <c r="X50" s="51"/>
      <c r="Y50" s="51"/>
      <c r="Z50" s="51"/>
      <c r="AA50" s="51"/>
      <c r="AB50" s="51"/>
      <c r="AC50" s="51"/>
      <c r="AD50" s="51"/>
      <c r="AE50" s="51"/>
      <c r="AF50" s="51"/>
      <c r="AG50" s="7"/>
      <c r="AH50" s="7"/>
      <c r="AI50" s="7"/>
      <c r="AJ50" s="7"/>
    </row>
    <row r="51" spans="1:36" x14ac:dyDescent="0.25">
      <c r="A51" s="291"/>
      <c r="B51" s="293"/>
      <c r="C51" s="84" t="s">
        <v>33</v>
      </c>
      <c r="D51" s="142">
        <f t="shared" si="0"/>
        <v>0</v>
      </c>
      <c r="E51" s="142">
        <f t="shared" si="0"/>
        <v>0</v>
      </c>
      <c r="F51" s="142">
        <f t="shared" si="0"/>
        <v>0</v>
      </c>
      <c r="G51" s="142">
        <f t="shared" si="0"/>
        <v>0</v>
      </c>
      <c r="H51" s="105">
        <f t="shared" ref="H51:M51" si="16">6.0961085696*(180/198.5)</f>
        <v>5.5279573930881609</v>
      </c>
      <c r="I51" s="105">
        <f t="shared" si="16"/>
        <v>5.5279573930881609</v>
      </c>
      <c r="J51" s="105">
        <f t="shared" si="16"/>
        <v>5.5279573930881609</v>
      </c>
      <c r="K51" s="105">
        <f t="shared" si="16"/>
        <v>5.5279573930881609</v>
      </c>
      <c r="L51" s="105">
        <f t="shared" si="16"/>
        <v>5.5279573930881609</v>
      </c>
      <c r="M51" s="105">
        <f t="shared" si="16"/>
        <v>5.5279573930881609</v>
      </c>
      <c r="N51" s="142">
        <f t="shared" si="2"/>
        <v>0</v>
      </c>
      <c r="O51" s="142">
        <f t="shared" si="2"/>
        <v>0</v>
      </c>
      <c r="P51" s="7"/>
      <c r="Q51" s="51"/>
      <c r="R51" s="51"/>
      <c r="S51" s="51"/>
      <c r="T51" s="51"/>
      <c r="U51" s="51"/>
      <c r="V51" s="51"/>
      <c r="W51" s="51"/>
      <c r="X51" s="51"/>
      <c r="Y51" s="51"/>
      <c r="Z51" s="51"/>
      <c r="AA51" s="51"/>
      <c r="AB51" s="51"/>
      <c r="AC51" s="51"/>
      <c r="AD51" s="51"/>
      <c r="AE51" s="51"/>
      <c r="AF51" s="51"/>
      <c r="AG51" s="7"/>
      <c r="AH51" s="7"/>
      <c r="AI51" s="7"/>
      <c r="AJ51" s="7"/>
    </row>
    <row r="52" spans="1:36" x14ac:dyDescent="0.25">
      <c r="A52" s="291"/>
      <c r="B52" s="293"/>
      <c r="C52" s="85" t="s">
        <v>7</v>
      </c>
      <c r="D52" s="142">
        <f t="shared" si="0"/>
        <v>0</v>
      </c>
      <c r="E52" s="142">
        <f t="shared" si="0"/>
        <v>0</v>
      </c>
      <c r="F52" s="142">
        <f t="shared" si="0"/>
        <v>0</v>
      </c>
      <c r="G52" s="142">
        <f t="shared" si="0"/>
        <v>0</v>
      </c>
      <c r="H52" s="142">
        <f t="shared" ref="H52:M52" si="17">52.800842044*(180/198.5)</f>
        <v>47.879856765340051</v>
      </c>
      <c r="I52" s="142">
        <f t="shared" si="17"/>
        <v>47.879856765340051</v>
      </c>
      <c r="J52" s="142">
        <f t="shared" si="17"/>
        <v>47.879856765340051</v>
      </c>
      <c r="K52" s="142">
        <f t="shared" si="17"/>
        <v>47.879856765340051</v>
      </c>
      <c r="L52" s="142">
        <f t="shared" si="17"/>
        <v>47.879856765340051</v>
      </c>
      <c r="M52" s="142">
        <f t="shared" si="17"/>
        <v>47.879856765340051</v>
      </c>
      <c r="N52" s="142">
        <f t="shared" si="2"/>
        <v>0</v>
      </c>
      <c r="O52" s="142">
        <f t="shared" si="2"/>
        <v>0</v>
      </c>
      <c r="P52" s="7"/>
      <c r="Q52" s="56"/>
      <c r="R52" s="56"/>
      <c r="S52" s="56"/>
      <c r="T52" s="56"/>
      <c r="U52" s="56"/>
      <c r="V52" s="56"/>
      <c r="W52" s="56"/>
      <c r="X52" s="51"/>
      <c r="Y52" s="48"/>
      <c r="Z52" s="48"/>
      <c r="AA52" s="48"/>
      <c r="AB52" s="48"/>
      <c r="AC52" s="48"/>
      <c r="AD52" s="48"/>
      <c r="AE52" s="51"/>
      <c r="AF52" s="51"/>
      <c r="AG52" s="7"/>
      <c r="AH52" s="7"/>
      <c r="AI52" s="7"/>
      <c r="AJ52" s="7"/>
    </row>
    <row r="53" spans="1:36" ht="27" thickBot="1" x14ac:dyDescent="0.3">
      <c r="A53" s="292"/>
      <c r="B53" s="294"/>
      <c r="C53" s="84" t="s">
        <v>8</v>
      </c>
      <c r="D53" s="142">
        <f t="shared" si="0"/>
        <v>0</v>
      </c>
      <c r="E53" s="142">
        <f t="shared" si="0"/>
        <v>0</v>
      </c>
      <c r="F53" s="142">
        <f t="shared" si="0"/>
        <v>0</v>
      </c>
      <c r="G53" s="142">
        <f t="shared" si="0"/>
        <v>0</v>
      </c>
      <c r="H53" s="142">
        <f t="shared" ref="H53:M53" si="18">154.5000000009*(180/198.5)</f>
        <v>140.10075566832242</v>
      </c>
      <c r="I53" s="142">
        <f t="shared" si="18"/>
        <v>140.10075566832242</v>
      </c>
      <c r="J53" s="142">
        <f t="shared" si="18"/>
        <v>140.10075566832242</v>
      </c>
      <c r="K53" s="142">
        <f t="shared" si="18"/>
        <v>140.10075566832242</v>
      </c>
      <c r="L53" s="142">
        <f t="shared" si="18"/>
        <v>140.10075566832242</v>
      </c>
      <c r="M53" s="142">
        <f t="shared" si="18"/>
        <v>140.10075566832242</v>
      </c>
      <c r="N53" s="142">
        <f t="shared" si="2"/>
        <v>0</v>
      </c>
      <c r="O53" s="142">
        <f t="shared" si="2"/>
        <v>0</v>
      </c>
      <c r="P53" s="7"/>
      <c r="Q53" s="51"/>
      <c r="R53" s="51"/>
      <c r="S53" s="51"/>
      <c r="T53" s="51"/>
      <c r="U53" s="51"/>
      <c r="V53" s="51"/>
      <c r="W53" s="51"/>
      <c r="X53" s="51"/>
      <c r="Y53" s="57"/>
      <c r="Z53" s="57"/>
      <c r="AA53" s="57"/>
      <c r="AB53" s="57"/>
      <c r="AC53" s="57"/>
      <c r="AD53" s="57"/>
      <c r="AE53" s="51"/>
      <c r="AF53" s="51"/>
      <c r="AG53" s="7"/>
      <c r="AH53" s="7"/>
      <c r="AI53" s="7"/>
      <c r="AJ53" s="7"/>
    </row>
    <row r="54" spans="1:36" ht="27" thickTop="1" x14ac:dyDescent="0.25">
      <c r="A54" s="290" t="s">
        <v>75</v>
      </c>
      <c r="B54" s="300" t="s">
        <v>70</v>
      </c>
      <c r="C54" s="82" t="s">
        <v>27</v>
      </c>
      <c r="D54" s="141">
        <v>4.6972322443000003</v>
      </c>
      <c r="E54" s="141">
        <v>4.7251808797999999</v>
      </c>
      <c r="F54" s="141">
        <v>4.7663988937000008</v>
      </c>
      <c r="G54" s="141">
        <v>3.1339374486999998</v>
      </c>
      <c r="H54" s="106">
        <v>4.9298407042000001</v>
      </c>
      <c r="I54" s="106">
        <v>5.6014133637000008</v>
      </c>
      <c r="J54" s="106">
        <v>5.6033315734999993</v>
      </c>
      <c r="K54" s="106">
        <v>5.7008836650000001</v>
      </c>
      <c r="L54" s="106">
        <v>5.5211536683000002</v>
      </c>
      <c r="M54" s="106">
        <v>5.5139155991999997</v>
      </c>
      <c r="N54" s="141">
        <v>5.0150662564999999</v>
      </c>
      <c r="O54" s="141">
        <v>4.9326315899999997</v>
      </c>
      <c r="P54" s="7"/>
      <c r="Q54" s="51"/>
      <c r="R54" s="51"/>
      <c r="S54" s="51"/>
      <c r="T54" s="51"/>
      <c r="U54" s="51"/>
      <c r="V54" s="51"/>
      <c r="W54" s="51"/>
      <c r="X54" s="51"/>
      <c r="Y54" s="59"/>
      <c r="Z54" s="59"/>
      <c r="AA54" s="59"/>
      <c r="AB54" s="59"/>
      <c r="AC54" s="59"/>
      <c r="AD54" s="59"/>
      <c r="AE54" s="60"/>
      <c r="AF54" s="60"/>
      <c r="AG54" s="60">
        <v>0</v>
      </c>
      <c r="AH54" s="60">
        <v>0</v>
      </c>
      <c r="AI54" s="60">
        <v>0</v>
      </c>
      <c r="AJ54" s="61">
        <v>0</v>
      </c>
    </row>
    <row r="55" spans="1:36" ht="26.25" x14ac:dyDescent="0.25">
      <c r="A55" s="291"/>
      <c r="B55" s="301"/>
      <c r="C55" s="82" t="s">
        <v>28</v>
      </c>
      <c r="D55" s="141">
        <v>1.6499201635</v>
      </c>
      <c r="E55" s="141">
        <v>1.6289717669999999</v>
      </c>
      <c r="F55" s="141">
        <v>1.6606161743000001</v>
      </c>
      <c r="G55" s="141">
        <v>0.76297386378999998</v>
      </c>
      <c r="H55" s="106">
        <v>1.7683185398999999</v>
      </c>
      <c r="I55" s="106">
        <v>1.9170461087000001</v>
      </c>
      <c r="J55" s="106">
        <v>2.0515033582999997</v>
      </c>
      <c r="K55" s="106">
        <v>2.0389301734999998</v>
      </c>
      <c r="L55" s="106">
        <v>2.0946653323</v>
      </c>
      <c r="M55" s="106">
        <v>2.0946732375000003</v>
      </c>
      <c r="N55" s="141">
        <v>2.2788974813</v>
      </c>
      <c r="O55" s="141">
        <v>2.0891456729</v>
      </c>
      <c r="P55" s="7"/>
      <c r="Q55" s="51"/>
      <c r="R55" s="51"/>
      <c r="S55" s="51"/>
      <c r="T55" s="51"/>
      <c r="U55" s="51"/>
      <c r="V55" s="51"/>
      <c r="W55" s="51"/>
      <c r="X55" s="51"/>
      <c r="Y55" s="59"/>
      <c r="Z55" s="59"/>
      <c r="AA55" s="59"/>
      <c r="AB55" s="59"/>
      <c r="AC55" s="59"/>
      <c r="AD55" s="59"/>
      <c r="AE55" s="60"/>
      <c r="AF55" s="60"/>
      <c r="AG55" s="60">
        <v>0</v>
      </c>
      <c r="AH55" s="60">
        <v>0</v>
      </c>
      <c r="AI55" s="60">
        <v>0</v>
      </c>
      <c r="AJ55" s="61">
        <v>0</v>
      </c>
    </row>
    <row r="56" spans="1:36" x14ac:dyDescent="0.25">
      <c r="A56" s="291"/>
      <c r="B56" s="301"/>
      <c r="C56" s="82" t="s">
        <v>29</v>
      </c>
      <c r="D56" s="141">
        <v>3.1475527106000004E-2</v>
      </c>
      <c r="E56" s="141">
        <v>2.9985773917999999E-2</v>
      </c>
      <c r="F56" s="141">
        <v>3.1829621769999997E-2</v>
      </c>
      <c r="G56" s="141">
        <v>1.9527263927999999E-2</v>
      </c>
      <c r="H56" s="106">
        <v>2.9346661053999998E-2</v>
      </c>
      <c r="I56" s="106">
        <v>3.1841663254999999E-2</v>
      </c>
      <c r="J56" s="106">
        <v>3.2048124872999996E-2</v>
      </c>
      <c r="K56" s="106">
        <v>3.1995060121999999E-2</v>
      </c>
      <c r="L56" s="106">
        <v>3.3052147471E-2</v>
      </c>
      <c r="M56" s="106">
        <v>3.6190701429000001E-2</v>
      </c>
      <c r="N56" s="141">
        <v>3.5333725679999997E-2</v>
      </c>
      <c r="O56" s="141">
        <v>3.3500743817999994E-2</v>
      </c>
      <c r="P56" s="7"/>
      <c r="Q56" s="51"/>
      <c r="R56" s="51"/>
      <c r="S56" s="51"/>
      <c r="T56" s="51"/>
      <c r="U56" s="51"/>
      <c r="V56" s="51"/>
      <c r="W56" s="51"/>
      <c r="X56" s="51"/>
      <c r="Y56" s="51"/>
      <c r="Z56" s="51"/>
      <c r="AA56" s="51"/>
      <c r="AB56" s="51"/>
      <c r="AC56" s="51"/>
      <c r="AD56" s="51"/>
      <c r="AE56" s="51"/>
      <c r="AF56" s="51"/>
      <c r="AG56" s="51"/>
      <c r="AH56" s="51"/>
      <c r="AI56" s="51"/>
      <c r="AJ56" s="62"/>
    </row>
    <row r="57" spans="1:36" x14ac:dyDescent="0.25">
      <c r="A57" s="291"/>
      <c r="B57" s="301"/>
      <c r="C57" s="82" t="s">
        <v>30</v>
      </c>
      <c r="D57" s="141">
        <v>0.95249388280999991</v>
      </c>
      <c r="E57" s="141">
        <v>1.0364817325</v>
      </c>
      <c r="F57" s="141">
        <v>1.0492119009</v>
      </c>
      <c r="G57" s="141">
        <v>0.55643985365000004</v>
      </c>
      <c r="H57" s="106">
        <v>1.2633796168</v>
      </c>
      <c r="I57" s="106">
        <v>1.3504002181000001</v>
      </c>
      <c r="J57" s="106">
        <v>1.4395102445000001</v>
      </c>
      <c r="K57" s="106">
        <v>1.3553926971999999</v>
      </c>
      <c r="L57" s="106">
        <v>1.2754293826999998</v>
      </c>
      <c r="M57" s="106">
        <v>1.2480776041999999</v>
      </c>
      <c r="N57" s="141">
        <v>1.1051208881000001</v>
      </c>
      <c r="O57" s="141">
        <v>1.1027463859</v>
      </c>
      <c r="P57" s="7"/>
      <c r="Q57" s="51"/>
      <c r="R57" s="51"/>
      <c r="S57" s="51"/>
      <c r="T57" s="51"/>
      <c r="U57" s="51"/>
      <c r="V57" s="51"/>
      <c r="W57" s="51"/>
      <c r="X57" s="51"/>
      <c r="Y57" s="63"/>
      <c r="Z57" s="63"/>
      <c r="AA57" s="63"/>
      <c r="AB57" s="63"/>
      <c r="AC57" s="63"/>
      <c r="AD57" s="63"/>
      <c r="AE57" s="51"/>
      <c r="AF57" s="51"/>
      <c r="AG57" s="51"/>
      <c r="AH57" s="51"/>
      <c r="AI57" s="51"/>
      <c r="AJ57" s="62"/>
    </row>
    <row r="58" spans="1:36" ht="26.25" x14ac:dyDescent="0.25">
      <c r="A58" s="291"/>
      <c r="B58" s="301"/>
      <c r="C58" s="82" t="s">
        <v>31</v>
      </c>
      <c r="D58" s="141">
        <v>0.15326910700999999</v>
      </c>
      <c r="E58" s="141">
        <v>0.15058561040999999</v>
      </c>
      <c r="F58" s="141">
        <v>0.15209001491999999</v>
      </c>
      <c r="G58" s="141">
        <v>0</v>
      </c>
      <c r="H58" s="106">
        <v>0.19493919776000002</v>
      </c>
      <c r="I58" s="106">
        <v>0.22771438573</v>
      </c>
      <c r="J58" s="106">
        <v>0.22833192244</v>
      </c>
      <c r="K58" s="106">
        <v>0.23814317981999999</v>
      </c>
      <c r="L58" s="106">
        <v>0.22674010861999999</v>
      </c>
      <c r="M58" s="106">
        <v>0.21985375753</v>
      </c>
      <c r="N58" s="141">
        <v>0.16424258539</v>
      </c>
      <c r="O58" s="141">
        <v>0.15190463214</v>
      </c>
      <c r="P58" s="7"/>
      <c r="Q58" s="51"/>
      <c r="R58" s="51"/>
      <c r="S58" s="51"/>
      <c r="T58" s="51"/>
      <c r="U58" s="51"/>
      <c r="V58" s="51"/>
      <c r="W58" s="51"/>
      <c r="X58" s="51"/>
      <c r="Y58" s="64"/>
      <c r="Z58" s="64"/>
      <c r="AA58" s="64"/>
      <c r="AB58" s="64"/>
      <c r="AC58" s="64"/>
      <c r="AD58" s="64"/>
      <c r="AE58" s="51"/>
      <c r="AF58" s="51"/>
      <c r="AG58" s="51">
        <v>0</v>
      </c>
      <c r="AH58" s="51">
        <v>0</v>
      </c>
      <c r="AI58" s="51">
        <v>0</v>
      </c>
      <c r="AJ58" s="62">
        <v>0</v>
      </c>
    </row>
    <row r="59" spans="1:36" x14ac:dyDescent="0.25">
      <c r="A59" s="291"/>
      <c r="B59" s="301"/>
      <c r="C59" s="82" t="s">
        <v>32</v>
      </c>
      <c r="D59" s="141">
        <v>0.31672422726999999</v>
      </c>
      <c r="E59" s="141">
        <v>0.31035838095999996</v>
      </c>
      <c r="F59" s="141">
        <v>0.29493574374999998</v>
      </c>
      <c r="G59" s="141">
        <v>0.17780904397</v>
      </c>
      <c r="H59" s="106">
        <v>0.41471286414999997</v>
      </c>
      <c r="I59" s="106">
        <v>0.42466273888</v>
      </c>
      <c r="J59" s="106">
        <v>0.45292394253999996</v>
      </c>
      <c r="K59" s="106">
        <v>0.45318073485999999</v>
      </c>
      <c r="L59" s="106">
        <v>0.49366608706999998</v>
      </c>
      <c r="M59" s="106">
        <v>0.64359521420999999</v>
      </c>
      <c r="N59" s="141">
        <v>0.41788426623999997</v>
      </c>
      <c r="O59" s="141">
        <v>0.30774535174000001</v>
      </c>
      <c r="P59" s="7"/>
      <c r="Q59" s="51"/>
      <c r="R59" s="51"/>
      <c r="S59" s="51"/>
      <c r="T59" s="51"/>
      <c r="U59" s="51"/>
      <c r="V59" s="51"/>
      <c r="W59" s="51"/>
      <c r="X59" s="51"/>
      <c r="Y59" s="51"/>
      <c r="Z59" s="51"/>
      <c r="AA59" s="51"/>
      <c r="AB59" s="51"/>
      <c r="AC59" s="51"/>
      <c r="AD59" s="51"/>
      <c r="AE59" s="51"/>
      <c r="AF59" s="51"/>
      <c r="AG59" s="51"/>
      <c r="AH59" s="51"/>
      <c r="AI59" s="51"/>
      <c r="AJ59" s="62"/>
    </row>
    <row r="60" spans="1:36" ht="15.75" thickBot="1" x14ac:dyDescent="0.3">
      <c r="A60" s="291"/>
      <c r="B60" s="301"/>
      <c r="C60" s="82" t="s">
        <v>33</v>
      </c>
      <c r="D60" s="141">
        <v>9.2671488038000002E-2</v>
      </c>
      <c r="E60" s="141">
        <v>9.2642223568999996E-2</v>
      </c>
      <c r="F60" s="141">
        <v>9.3604694171000008E-2</v>
      </c>
      <c r="G60" s="141">
        <v>5.5497067938000001E-2</v>
      </c>
      <c r="H60" s="106">
        <v>9.7426939649999988E-2</v>
      </c>
      <c r="I60" s="106">
        <v>0.10947688073</v>
      </c>
      <c r="J60" s="106">
        <v>0.11484401884999999</v>
      </c>
      <c r="K60" s="106">
        <v>0.11777220561</v>
      </c>
      <c r="L60" s="106">
        <v>0.11899591274</v>
      </c>
      <c r="M60" s="106">
        <v>0.10843359870000001</v>
      </c>
      <c r="N60" s="141">
        <v>9.2349139970999999E-2</v>
      </c>
      <c r="O60" s="141">
        <v>8.8490649264999999E-2</v>
      </c>
      <c r="P60" s="7"/>
      <c r="Q60" s="51"/>
      <c r="R60" s="51"/>
      <c r="S60" s="51"/>
      <c r="T60" s="51"/>
      <c r="U60" s="51"/>
      <c r="V60" s="51"/>
      <c r="W60" s="51"/>
      <c r="X60" s="51"/>
      <c r="Y60" s="51"/>
      <c r="Z60" s="51"/>
      <c r="AA60" s="51"/>
      <c r="AB60" s="51"/>
      <c r="AC60" s="51"/>
      <c r="AD60" s="51"/>
      <c r="AE60" s="51"/>
      <c r="AF60" s="51"/>
      <c r="AG60" s="65"/>
      <c r="AH60" s="65"/>
      <c r="AI60" s="65"/>
      <c r="AJ60" s="66"/>
    </row>
    <row r="61" spans="1:36" x14ac:dyDescent="0.25">
      <c r="A61" s="291"/>
      <c r="B61" s="301"/>
      <c r="C61" s="83" t="s">
        <v>7</v>
      </c>
      <c r="D61" s="141">
        <v>3.2033901571999999</v>
      </c>
      <c r="E61" s="141">
        <v>3.1105748586999997</v>
      </c>
      <c r="F61" s="141">
        <v>3.2564776553999999</v>
      </c>
      <c r="G61" s="141">
        <v>2.2165819489</v>
      </c>
      <c r="H61" s="141">
        <v>3.3759666903999999</v>
      </c>
      <c r="I61" s="141">
        <v>3.5482778290000003</v>
      </c>
      <c r="J61" s="141">
        <v>3.8169729039</v>
      </c>
      <c r="K61" s="141">
        <v>4.0004496899999999</v>
      </c>
      <c r="L61" s="141">
        <v>4.0104319977999996</v>
      </c>
      <c r="M61" s="141">
        <v>3.6363678755</v>
      </c>
      <c r="N61" s="141">
        <v>3.4853441182</v>
      </c>
      <c r="O61" s="141">
        <v>3.3183133966999998</v>
      </c>
      <c r="P61" s="7"/>
      <c r="Q61" s="56"/>
      <c r="R61" s="56"/>
      <c r="S61" s="56"/>
      <c r="T61" s="56"/>
      <c r="U61" s="56"/>
      <c r="V61" s="56"/>
      <c r="W61" s="56"/>
      <c r="X61" s="51"/>
      <c r="Y61" s="51"/>
      <c r="Z61" s="51"/>
      <c r="AA61" s="51"/>
      <c r="AB61" s="51"/>
      <c r="AC61" s="51"/>
      <c r="AD61" s="51"/>
      <c r="AE61" s="51"/>
      <c r="AF61" s="51"/>
      <c r="AG61" s="7"/>
      <c r="AH61" s="7"/>
      <c r="AI61" s="7"/>
      <c r="AJ61" s="7"/>
    </row>
    <row r="62" spans="1:36" ht="27" thickBot="1" x14ac:dyDescent="0.3">
      <c r="A62" s="292"/>
      <c r="B62" s="302"/>
      <c r="C62" s="82" t="s">
        <v>8</v>
      </c>
      <c r="D62" s="106">
        <v>11.097176797234001</v>
      </c>
      <c r="E62" s="106">
        <v>11.084781226857002</v>
      </c>
      <c r="F62" s="106">
        <v>11.305164698911002</v>
      </c>
      <c r="G62" s="106">
        <v>6.422876857276</v>
      </c>
      <c r="H62" s="106">
        <v>12.073931213913999</v>
      </c>
      <c r="I62" s="106">
        <v>13.210833188095002</v>
      </c>
      <c r="J62" s="106">
        <v>13.739466088903001</v>
      </c>
      <c r="K62" s="106">
        <v>13.936747406111998</v>
      </c>
      <c r="L62" s="106">
        <v>13.774134637001001</v>
      </c>
      <c r="M62" s="106">
        <v>13.501107588268999</v>
      </c>
      <c r="N62" s="106">
        <v>12.594238461381002</v>
      </c>
      <c r="O62" s="106">
        <v>12.024478422463</v>
      </c>
      <c r="P62" s="7"/>
      <c r="Q62" s="57"/>
      <c r="R62" s="57"/>
      <c r="S62" s="57"/>
      <c r="T62" s="57"/>
      <c r="U62" s="57"/>
      <c r="V62" s="57"/>
      <c r="W62" s="51"/>
      <c r="X62" s="51"/>
      <c r="Y62" s="51"/>
      <c r="Z62" s="51"/>
      <c r="AA62" s="51"/>
      <c r="AB62" s="51"/>
      <c r="AC62" s="51"/>
      <c r="AD62" s="51"/>
      <c r="AE62" s="51"/>
      <c r="AF62" s="51"/>
      <c r="AG62" s="7"/>
      <c r="AH62" s="7"/>
      <c r="AI62" s="7"/>
      <c r="AJ62" s="7"/>
    </row>
    <row r="63" spans="1:36" ht="27" thickTop="1" x14ac:dyDescent="0.25">
      <c r="A63" s="303" t="s">
        <v>76</v>
      </c>
      <c r="B63" s="290" t="s">
        <v>70</v>
      </c>
      <c r="C63" s="84" t="s">
        <v>27</v>
      </c>
      <c r="D63" s="107">
        <v>0</v>
      </c>
      <c r="E63" s="107">
        <v>0</v>
      </c>
      <c r="F63" s="107">
        <v>0</v>
      </c>
      <c r="G63" s="107">
        <v>0</v>
      </c>
      <c r="H63" s="107">
        <v>5.2060007815000002</v>
      </c>
      <c r="I63" s="107">
        <v>5.3947319766000001</v>
      </c>
      <c r="J63" s="107">
        <v>5.4338641275999997</v>
      </c>
      <c r="K63" s="107">
        <v>5.3901858849000002</v>
      </c>
      <c r="L63" s="107">
        <v>5.3180444002999998</v>
      </c>
      <c r="M63" s="107">
        <v>5.2929700271</v>
      </c>
      <c r="N63" s="107">
        <v>0</v>
      </c>
      <c r="O63" s="107">
        <v>0</v>
      </c>
      <c r="P63" s="68"/>
      <c r="Q63" s="69"/>
      <c r="R63" s="69"/>
      <c r="S63" s="69"/>
      <c r="T63" s="69"/>
      <c r="U63" s="69"/>
      <c r="V63" s="69"/>
      <c r="W63" s="69"/>
      <c r="X63" s="69"/>
      <c r="Y63" s="69"/>
      <c r="Z63" s="69"/>
      <c r="AA63" s="69"/>
      <c r="AB63" s="69"/>
      <c r="AC63" s="70"/>
      <c r="AD63" s="70"/>
      <c r="AE63" s="70"/>
      <c r="AF63" s="70"/>
      <c r="AG63" s="68"/>
      <c r="AH63" s="68"/>
      <c r="AI63" s="68"/>
      <c r="AJ63" s="68"/>
    </row>
    <row r="64" spans="1:36" ht="26.25" x14ac:dyDescent="0.25">
      <c r="A64" s="304"/>
      <c r="B64" s="291"/>
      <c r="C64" s="84" t="s">
        <v>28</v>
      </c>
      <c r="D64" s="107">
        <v>0</v>
      </c>
      <c r="E64" s="107">
        <v>0</v>
      </c>
      <c r="F64" s="107">
        <v>0</v>
      </c>
      <c r="G64" s="107">
        <v>0</v>
      </c>
      <c r="H64" s="107">
        <v>4.6412046862999992</v>
      </c>
      <c r="I64" s="107">
        <v>4.6513827791000004</v>
      </c>
      <c r="J64" s="107">
        <v>4.6616371937999999</v>
      </c>
      <c r="K64" s="107">
        <v>4.6718459073000007</v>
      </c>
      <c r="L64" s="107">
        <v>4.6821803699000002</v>
      </c>
      <c r="M64" s="107">
        <v>4.6923754747000004</v>
      </c>
      <c r="N64" s="107">
        <v>0</v>
      </c>
      <c r="O64" s="107">
        <v>0</v>
      </c>
      <c r="P64" s="68"/>
      <c r="Q64" s="69"/>
      <c r="R64" s="69"/>
      <c r="S64" s="69"/>
      <c r="T64" s="69"/>
      <c r="U64" s="69"/>
      <c r="V64" s="69"/>
      <c r="W64" s="69"/>
      <c r="X64" s="69"/>
      <c r="Y64" s="69"/>
      <c r="Z64" s="69"/>
      <c r="AA64" s="69"/>
      <c r="AB64" s="69"/>
      <c r="AC64" s="70"/>
      <c r="AD64" s="70"/>
      <c r="AE64" s="70"/>
      <c r="AF64" s="70"/>
      <c r="AG64" s="68"/>
      <c r="AH64" s="68"/>
      <c r="AI64" s="68"/>
      <c r="AJ64" s="68"/>
    </row>
    <row r="65" spans="1:36" x14ac:dyDescent="0.25">
      <c r="A65" s="304"/>
      <c r="B65" s="291"/>
      <c r="C65" s="84" t="s">
        <v>29</v>
      </c>
      <c r="D65" s="107">
        <v>0</v>
      </c>
      <c r="E65" s="107">
        <v>0</v>
      </c>
      <c r="F65" s="107">
        <v>0</v>
      </c>
      <c r="G65" s="107">
        <v>0</v>
      </c>
      <c r="H65" s="107">
        <v>3.2949497717000002E-2</v>
      </c>
      <c r="I65" s="107">
        <v>3.3021986612000002E-2</v>
      </c>
      <c r="J65" s="107">
        <v>3.3094634982999999E-2</v>
      </c>
      <c r="K65" s="107">
        <v>3.3167443179999999E-2</v>
      </c>
      <c r="L65" s="107">
        <v>3.3240411555000002E-2</v>
      </c>
      <c r="M65" s="107">
        <v>3.3313540459999999E-2</v>
      </c>
      <c r="N65" s="107">
        <v>0</v>
      </c>
      <c r="O65" s="107">
        <v>0</v>
      </c>
      <c r="P65" s="68"/>
      <c r="Q65" s="69"/>
      <c r="R65" s="69"/>
      <c r="S65" s="69"/>
      <c r="T65" s="69"/>
      <c r="U65" s="69"/>
      <c r="V65" s="69"/>
      <c r="W65" s="69"/>
      <c r="X65" s="69"/>
      <c r="Y65" s="69"/>
      <c r="Z65" s="69"/>
      <c r="AA65" s="69"/>
      <c r="AB65" s="69"/>
      <c r="AC65" s="70"/>
      <c r="AD65" s="70"/>
      <c r="AE65" s="70"/>
      <c r="AF65" s="70"/>
      <c r="AG65" s="68"/>
      <c r="AH65" s="68"/>
      <c r="AI65" s="68"/>
      <c r="AJ65" s="68"/>
    </row>
    <row r="66" spans="1:36" x14ac:dyDescent="0.25">
      <c r="A66" s="304"/>
      <c r="B66" s="291"/>
      <c r="C66" s="84" t="s">
        <v>30</v>
      </c>
      <c r="D66" s="107">
        <v>0</v>
      </c>
      <c r="E66" s="107">
        <v>0</v>
      </c>
      <c r="F66" s="107">
        <v>0</v>
      </c>
      <c r="G66" s="107">
        <v>0</v>
      </c>
      <c r="H66" s="107">
        <v>0.87456726230000004</v>
      </c>
      <c r="I66" s="107">
        <v>0.87647129563000004</v>
      </c>
      <c r="J66" s="107">
        <v>0.87840395974999996</v>
      </c>
      <c r="K66" s="107">
        <v>0.88031394080999992</v>
      </c>
      <c r="L66" s="107">
        <v>0.88227550603999993</v>
      </c>
      <c r="M66" s="107">
        <v>0.88412915857999996</v>
      </c>
      <c r="N66" s="107">
        <v>0</v>
      </c>
      <c r="O66" s="107">
        <v>0</v>
      </c>
      <c r="P66" s="71"/>
      <c r="Q66" s="69"/>
      <c r="R66" s="69"/>
      <c r="S66" s="69"/>
      <c r="T66" s="69"/>
      <c r="U66" s="69"/>
      <c r="V66" s="69"/>
      <c r="W66" s="69"/>
      <c r="X66" s="69"/>
      <c r="Y66" s="69"/>
      <c r="Z66" s="69"/>
      <c r="AA66" s="69"/>
      <c r="AB66" s="69"/>
      <c r="AC66" s="70"/>
      <c r="AD66" s="70"/>
      <c r="AE66" s="70"/>
      <c r="AF66" s="70"/>
      <c r="AG66" s="71"/>
      <c r="AH66" s="71"/>
      <c r="AI66" s="71"/>
      <c r="AJ66" s="71"/>
    </row>
    <row r="67" spans="1:36" ht="26.25" x14ac:dyDescent="0.25">
      <c r="A67" s="304"/>
      <c r="B67" s="291"/>
      <c r="C67" s="84" t="s">
        <v>31</v>
      </c>
      <c r="D67" s="107">
        <v>0</v>
      </c>
      <c r="E67" s="107">
        <v>0</v>
      </c>
      <c r="F67" s="107">
        <v>0</v>
      </c>
      <c r="G67" s="107">
        <v>0</v>
      </c>
      <c r="H67" s="107">
        <v>1.5897113544999999</v>
      </c>
      <c r="I67" s="107">
        <v>1.5988473560000001</v>
      </c>
      <c r="J67" s="107">
        <v>1.6067894037000001</v>
      </c>
      <c r="K67" s="107">
        <v>1.6070245958999998</v>
      </c>
      <c r="L67" s="107">
        <v>1.6041747473000001</v>
      </c>
      <c r="M67" s="107">
        <v>1.6045346405000001</v>
      </c>
      <c r="N67" s="107">
        <v>0</v>
      </c>
      <c r="O67" s="107">
        <v>0</v>
      </c>
      <c r="P67" s="71"/>
      <c r="Q67" s="69"/>
      <c r="R67" s="69"/>
      <c r="S67" s="69"/>
      <c r="T67" s="69"/>
      <c r="U67" s="69"/>
      <c r="V67" s="69"/>
      <c r="W67" s="69"/>
      <c r="X67" s="69"/>
      <c r="Y67" s="69"/>
      <c r="Z67" s="69"/>
      <c r="AA67" s="69"/>
      <c r="AB67" s="69"/>
      <c r="AC67" s="70"/>
      <c r="AD67" s="70"/>
      <c r="AE67" s="70"/>
      <c r="AF67" s="70"/>
      <c r="AG67" s="71"/>
      <c r="AH67" s="71"/>
      <c r="AI67" s="71"/>
      <c r="AJ67" s="71"/>
    </row>
    <row r="68" spans="1:36" x14ac:dyDescent="0.25">
      <c r="A68" s="304"/>
      <c r="B68" s="291"/>
      <c r="C68" s="84" t="s">
        <v>32</v>
      </c>
      <c r="D68" s="107">
        <v>0</v>
      </c>
      <c r="E68" s="107">
        <v>0</v>
      </c>
      <c r="F68" s="107">
        <v>0</v>
      </c>
      <c r="G68" s="107">
        <v>0</v>
      </c>
      <c r="H68" s="107">
        <v>1.7252149298999999</v>
      </c>
      <c r="I68" s="107">
        <v>1.7279194021000002</v>
      </c>
      <c r="J68" s="107">
        <v>1.7425236104999999</v>
      </c>
      <c r="K68" s="107">
        <v>1.7451339036</v>
      </c>
      <c r="L68" s="107">
        <v>1.7410654393</v>
      </c>
      <c r="M68" s="107">
        <v>1.7373090187</v>
      </c>
      <c r="N68" s="107">
        <v>0</v>
      </c>
      <c r="O68" s="107">
        <v>0</v>
      </c>
      <c r="P68" s="71"/>
      <c r="Q68" s="69"/>
      <c r="R68" s="69"/>
      <c r="S68" s="69"/>
      <c r="T68" s="69"/>
      <c r="U68" s="69"/>
      <c r="V68" s="69"/>
      <c r="W68" s="69"/>
      <c r="X68" s="69"/>
      <c r="Y68" s="69"/>
      <c r="Z68" s="69"/>
      <c r="AA68" s="69"/>
      <c r="AB68" s="69"/>
      <c r="AC68" s="70"/>
      <c r="AD68" s="70"/>
      <c r="AE68" s="70"/>
      <c r="AF68" s="70"/>
      <c r="AG68" s="71"/>
      <c r="AH68" s="71"/>
      <c r="AI68" s="71"/>
      <c r="AJ68" s="71"/>
    </row>
    <row r="69" spans="1:36" x14ac:dyDescent="0.25">
      <c r="A69" s="304"/>
      <c r="B69" s="291"/>
      <c r="C69" s="84" t="s">
        <v>33</v>
      </c>
      <c r="D69" s="107">
        <v>0</v>
      </c>
      <c r="E69" s="107">
        <v>0</v>
      </c>
      <c r="F69" s="107">
        <v>0</v>
      </c>
      <c r="G69" s="107">
        <v>0</v>
      </c>
      <c r="H69" s="107">
        <v>0.53268114763000007</v>
      </c>
      <c r="I69" s="107">
        <v>0.53406106988000002</v>
      </c>
      <c r="J69" s="107">
        <v>0.53395765286999997</v>
      </c>
      <c r="K69" s="107">
        <v>0.53467192518000006</v>
      </c>
      <c r="L69" s="107">
        <v>0.53652418318000006</v>
      </c>
      <c r="M69" s="107">
        <v>0.53692674555999997</v>
      </c>
      <c r="N69" s="107">
        <v>0</v>
      </c>
      <c r="O69" s="107">
        <v>0</v>
      </c>
      <c r="P69" s="71"/>
      <c r="Q69" s="69"/>
      <c r="R69" s="69"/>
      <c r="S69" s="69"/>
      <c r="T69" s="69"/>
      <c r="U69" s="69"/>
      <c r="V69" s="69"/>
      <c r="W69" s="69"/>
      <c r="X69" s="69"/>
      <c r="Y69" s="69"/>
      <c r="Z69" s="69"/>
      <c r="AA69" s="69"/>
      <c r="AB69" s="69"/>
      <c r="AC69" s="70"/>
      <c r="AD69" s="70"/>
      <c r="AE69" s="70"/>
      <c r="AF69" s="70"/>
      <c r="AG69" s="71"/>
      <c r="AH69" s="71"/>
      <c r="AI69" s="71"/>
      <c r="AJ69" s="71"/>
    </row>
    <row r="70" spans="1:36" x14ac:dyDescent="0.25">
      <c r="A70" s="304"/>
      <c r="B70" s="291"/>
      <c r="C70" s="86" t="s">
        <v>7</v>
      </c>
      <c r="D70" s="143">
        <v>0</v>
      </c>
      <c r="E70" s="143">
        <v>0</v>
      </c>
      <c r="F70" s="143">
        <v>0</v>
      </c>
      <c r="G70" s="143">
        <v>0</v>
      </c>
      <c r="H70" s="143">
        <v>5.3042534753000004</v>
      </c>
      <c r="I70" s="143">
        <v>5.3138129720999991</v>
      </c>
      <c r="J70" s="143">
        <v>5.3455850811000003</v>
      </c>
      <c r="K70" s="143">
        <v>5.3381982374000003</v>
      </c>
      <c r="L70" s="143">
        <v>5.3457085985999999</v>
      </c>
      <c r="M70" s="143">
        <v>5.3256966602000002</v>
      </c>
      <c r="N70" s="143">
        <v>0</v>
      </c>
      <c r="O70" s="143">
        <v>0</v>
      </c>
      <c r="P70" s="71"/>
      <c r="Q70" s="69"/>
      <c r="R70" s="69"/>
      <c r="S70" s="69"/>
      <c r="T70" s="69"/>
      <c r="U70" s="69"/>
      <c r="V70" s="69"/>
      <c r="W70" s="69"/>
      <c r="X70" s="69"/>
      <c r="Y70" s="69"/>
      <c r="Z70" s="69"/>
      <c r="AA70" s="69"/>
      <c r="AB70" s="69"/>
      <c r="AC70" s="70"/>
      <c r="AD70" s="70"/>
      <c r="AE70" s="70"/>
      <c r="AF70" s="70"/>
      <c r="AG70" s="71"/>
      <c r="AH70" s="71"/>
      <c r="AI70" s="71"/>
      <c r="AJ70" s="71"/>
    </row>
    <row r="71" spans="1:36" ht="27" thickBot="1" x14ac:dyDescent="0.3">
      <c r="A71" s="305"/>
      <c r="B71" s="292"/>
      <c r="C71" s="84" t="s">
        <v>8</v>
      </c>
      <c r="D71" s="105">
        <v>0</v>
      </c>
      <c r="E71" s="105">
        <v>0</v>
      </c>
      <c r="F71" s="105">
        <v>0</v>
      </c>
      <c r="G71" s="105">
        <v>0</v>
      </c>
      <c r="H71" s="105">
        <v>19.906583135146995</v>
      </c>
      <c r="I71" s="105">
        <v>20.130248838022002</v>
      </c>
      <c r="J71" s="105">
        <v>20.235855664302999</v>
      </c>
      <c r="K71" s="105">
        <v>20.200541838270002</v>
      </c>
      <c r="L71" s="105">
        <v>20.143213656175</v>
      </c>
      <c r="M71" s="105">
        <v>20.107255265800003</v>
      </c>
      <c r="N71" s="105">
        <v>0</v>
      </c>
      <c r="O71" s="105">
        <v>0</v>
      </c>
      <c r="P71" s="71"/>
      <c r="Q71" s="69"/>
      <c r="R71" s="69"/>
      <c r="S71" s="69"/>
      <c r="T71" s="69"/>
      <c r="U71" s="69"/>
      <c r="V71" s="69"/>
      <c r="W71" s="69"/>
      <c r="X71" s="69"/>
      <c r="Y71" s="69"/>
      <c r="Z71" s="69"/>
      <c r="AA71" s="69"/>
      <c r="AB71" s="69"/>
      <c r="AC71" s="70"/>
      <c r="AD71" s="70"/>
      <c r="AE71" s="70"/>
      <c r="AF71" s="70"/>
      <c r="AG71" s="71"/>
      <c r="AH71" s="71"/>
      <c r="AI71" s="71"/>
      <c r="AJ71" s="71"/>
    </row>
    <row r="72" spans="1:36" ht="27" thickTop="1" x14ac:dyDescent="0.25">
      <c r="A72" s="300" t="s">
        <v>77</v>
      </c>
      <c r="B72" s="300" t="s">
        <v>70</v>
      </c>
      <c r="C72" s="82" t="s">
        <v>27</v>
      </c>
      <c r="D72" s="141">
        <v>0</v>
      </c>
      <c r="E72" s="141">
        <v>0</v>
      </c>
      <c r="F72" s="141">
        <v>0</v>
      </c>
      <c r="G72" s="141">
        <v>0</v>
      </c>
      <c r="H72" s="106">
        <v>2.4565989963999999</v>
      </c>
      <c r="I72" s="106">
        <v>2.6013101295999999</v>
      </c>
      <c r="J72" s="106">
        <v>2.6284499608000003</v>
      </c>
      <c r="K72" s="106">
        <v>2.590517089</v>
      </c>
      <c r="L72" s="106">
        <v>2.5302167082999998</v>
      </c>
      <c r="M72" s="106">
        <v>2.5068845784999998</v>
      </c>
      <c r="N72" s="141">
        <v>0</v>
      </c>
      <c r="O72" s="141">
        <v>0</v>
      </c>
      <c r="P72" s="72"/>
      <c r="Q72" s="73"/>
      <c r="R72" s="73"/>
      <c r="S72" s="73"/>
      <c r="T72" s="73"/>
      <c r="U72" s="73"/>
      <c r="V72" s="73"/>
      <c r="W72" s="73"/>
      <c r="X72" s="73"/>
      <c r="Y72" s="73"/>
      <c r="Z72" s="73"/>
      <c r="AA72" s="73"/>
      <c r="AB72" s="73"/>
      <c r="AC72" s="73"/>
      <c r="AD72" s="73"/>
      <c r="AE72" s="73"/>
      <c r="AF72" s="73"/>
      <c r="AG72" s="68"/>
      <c r="AH72" s="68"/>
      <c r="AI72" s="68"/>
      <c r="AJ72" s="68"/>
    </row>
    <row r="73" spans="1:36" ht="26.25" x14ac:dyDescent="0.25">
      <c r="A73" s="306"/>
      <c r="B73" s="301"/>
      <c r="C73" s="82" t="s">
        <v>28</v>
      </c>
      <c r="D73" s="141">
        <v>0</v>
      </c>
      <c r="E73" s="141">
        <v>0</v>
      </c>
      <c r="F73" s="141">
        <v>0</v>
      </c>
      <c r="G73" s="141">
        <v>0</v>
      </c>
      <c r="H73" s="106">
        <v>2.9821341189999999</v>
      </c>
      <c r="I73" s="106">
        <v>2.9886691437000001</v>
      </c>
      <c r="J73" s="106">
        <v>2.9952610673</v>
      </c>
      <c r="K73" s="106">
        <v>3.0018136720999999</v>
      </c>
      <c r="L73" s="106">
        <v>3.0084621326000001</v>
      </c>
      <c r="M73" s="106">
        <v>3.0149974151999999</v>
      </c>
      <c r="N73" s="141">
        <v>0</v>
      </c>
      <c r="O73" s="141">
        <v>0</v>
      </c>
      <c r="P73" s="72"/>
      <c r="Q73" s="73"/>
      <c r="R73" s="73"/>
      <c r="S73" s="73"/>
      <c r="T73" s="73"/>
      <c r="U73" s="73"/>
      <c r="V73" s="73"/>
      <c r="W73" s="73"/>
      <c r="X73" s="73"/>
      <c r="Y73" s="73"/>
      <c r="Z73" s="73"/>
      <c r="AA73" s="73"/>
      <c r="AB73" s="73"/>
      <c r="AC73" s="73"/>
      <c r="AD73" s="73"/>
      <c r="AE73" s="73"/>
      <c r="AF73" s="73"/>
    </row>
    <row r="74" spans="1:36" x14ac:dyDescent="0.25">
      <c r="A74" s="306"/>
      <c r="B74" s="301"/>
      <c r="C74" s="82" t="s">
        <v>29</v>
      </c>
      <c r="D74" s="141">
        <v>0</v>
      </c>
      <c r="E74" s="141">
        <v>0</v>
      </c>
      <c r="F74" s="141">
        <v>0</v>
      </c>
      <c r="G74" s="141">
        <v>0</v>
      </c>
      <c r="H74" s="106">
        <v>4.7142085444999999E-3</v>
      </c>
      <c r="I74" s="106">
        <v>4.7245798032999999E-3</v>
      </c>
      <c r="J74" s="106">
        <v>4.7349738788999996E-3</v>
      </c>
      <c r="K74" s="106">
        <v>4.7453908213999996E-3</v>
      </c>
      <c r="L74" s="106">
        <v>4.7558306812E-3</v>
      </c>
      <c r="M74" s="106">
        <v>4.7662935086999992E-3</v>
      </c>
      <c r="N74" s="141">
        <v>0</v>
      </c>
      <c r="O74" s="141">
        <v>0</v>
      </c>
      <c r="P74" s="72"/>
      <c r="Q74" s="73"/>
      <c r="R74" s="73"/>
      <c r="S74" s="73"/>
      <c r="T74" s="73"/>
      <c r="U74" s="73"/>
      <c r="V74" s="73"/>
      <c r="W74" s="73"/>
      <c r="X74" s="73"/>
      <c r="Y74" s="73"/>
      <c r="Z74" s="73"/>
      <c r="AA74" s="73"/>
      <c r="AB74" s="73"/>
      <c r="AC74" s="73"/>
      <c r="AD74" s="73"/>
      <c r="AE74" s="73"/>
      <c r="AF74" s="73"/>
    </row>
    <row r="75" spans="1:36" x14ac:dyDescent="0.25">
      <c r="A75" s="306"/>
      <c r="B75" s="301"/>
      <c r="C75" s="82" t="s">
        <v>30</v>
      </c>
      <c r="D75" s="141">
        <v>0</v>
      </c>
      <c r="E75" s="141">
        <v>0</v>
      </c>
      <c r="F75" s="141">
        <v>0</v>
      </c>
      <c r="G75" s="141">
        <v>0</v>
      </c>
      <c r="H75" s="106">
        <v>2.2553203978999998</v>
      </c>
      <c r="I75" s="106">
        <v>2.2602663220000001</v>
      </c>
      <c r="J75" s="106">
        <v>2.2652423985999999</v>
      </c>
      <c r="K75" s="106">
        <v>2.2702081855</v>
      </c>
      <c r="L75" s="106">
        <v>2.2752222560999997</v>
      </c>
      <c r="M75" s="106">
        <v>2.2801588701999997</v>
      </c>
      <c r="N75" s="141">
        <v>0</v>
      </c>
      <c r="O75" s="141">
        <v>0</v>
      </c>
      <c r="P75" s="72"/>
      <c r="Q75" s="73"/>
      <c r="R75" s="73"/>
      <c r="S75" s="73"/>
      <c r="T75" s="73"/>
      <c r="U75" s="73"/>
      <c r="V75" s="73"/>
      <c r="W75" s="73"/>
      <c r="X75" s="73"/>
      <c r="Y75" s="73"/>
      <c r="Z75" s="73"/>
      <c r="AA75" s="73"/>
      <c r="AB75" s="73"/>
      <c r="AC75" s="73"/>
      <c r="AD75" s="73"/>
      <c r="AE75" s="73"/>
      <c r="AF75" s="73"/>
    </row>
    <row r="76" spans="1:36" ht="26.25" x14ac:dyDescent="0.25">
      <c r="A76" s="306"/>
      <c r="B76" s="301"/>
      <c r="C76" s="82" t="s">
        <v>31</v>
      </c>
      <c r="D76" s="141">
        <v>0</v>
      </c>
      <c r="E76" s="141">
        <v>0</v>
      </c>
      <c r="F76" s="141">
        <v>0</v>
      </c>
      <c r="G76" s="141">
        <v>0</v>
      </c>
      <c r="H76" s="106">
        <v>0.14918230163000001</v>
      </c>
      <c r="I76" s="106">
        <v>0.15394162678000001</v>
      </c>
      <c r="J76" s="106">
        <v>0.15775647682999999</v>
      </c>
      <c r="K76" s="106">
        <v>0.15551070820000001</v>
      </c>
      <c r="L76" s="106">
        <v>0.15083582717999999</v>
      </c>
      <c r="M76" s="106">
        <v>0.14867712845</v>
      </c>
      <c r="N76" s="141">
        <v>0</v>
      </c>
      <c r="O76" s="141">
        <v>0</v>
      </c>
      <c r="P76" s="72"/>
      <c r="Q76" s="73"/>
      <c r="R76" s="73"/>
      <c r="S76" s="73"/>
      <c r="T76" s="73"/>
      <c r="U76" s="73"/>
      <c r="V76" s="73"/>
      <c r="W76" s="73"/>
      <c r="X76" s="73"/>
      <c r="Y76" s="73"/>
      <c r="Z76" s="73"/>
      <c r="AA76" s="73"/>
      <c r="AB76" s="73"/>
      <c r="AC76" s="73"/>
      <c r="AD76" s="73"/>
      <c r="AE76" s="73"/>
      <c r="AF76" s="73"/>
    </row>
    <row r="77" spans="1:36" x14ac:dyDescent="0.25">
      <c r="A77" s="306"/>
      <c r="B77" s="301"/>
      <c r="C77" s="82" t="s">
        <v>32</v>
      </c>
      <c r="D77" s="141">
        <v>0</v>
      </c>
      <c r="E77" s="141">
        <v>0</v>
      </c>
      <c r="F77" s="141">
        <v>0</v>
      </c>
      <c r="G77" s="141">
        <v>0</v>
      </c>
      <c r="H77" s="106">
        <v>0.14786289603</v>
      </c>
      <c r="I77" s="106">
        <v>0.14733097959999999</v>
      </c>
      <c r="J77" s="106">
        <v>0.15614301080000001</v>
      </c>
      <c r="K77" s="106">
        <v>0.15552539348</v>
      </c>
      <c r="L77" s="106">
        <v>0.14965431023</v>
      </c>
      <c r="M77" s="106">
        <v>0.14402252043</v>
      </c>
      <c r="N77" s="141">
        <v>0</v>
      </c>
      <c r="O77" s="141">
        <v>0</v>
      </c>
      <c r="P77" s="72"/>
      <c r="Q77" s="73"/>
      <c r="R77" s="73"/>
      <c r="S77" s="73"/>
      <c r="T77" s="73"/>
      <c r="U77" s="73"/>
      <c r="V77" s="73"/>
      <c r="W77" s="73"/>
      <c r="X77" s="73"/>
      <c r="Y77" s="73"/>
      <c r="Z77" s="73"/>
      <c r="AA77" s="73"/>
      <c r="AB77" s="73"/>
      <c r="AC77" s="73"/>
      <c r="AD77" s="73"/>
      <c r="AE77" s="73"/>
      <c r="AF77" s="73"/>
    </row>
    <row r="78" spans="1:36" x14ac:dyDescent="0.25">
      <c r="A78" s="306"/>
      <c r="B78" s="301"/>
      <c r="C78" s="82" t="s">
        <v>33</v>
      </c>
      <c r="D78" s="141">
        <v>0</v>
      </c>
      <c r="E78" s="141">
        <v>0</v>
      </c>
      <c r="F78" s="141">
        <v>0</v>
      </c>
      <c r="G78" s="141">
        <v>0</v>
      </c>
      <c r="H78" s="106">
        <v>6.5804406799999993E-2</v>
      </c>
      <c r="I78" s="106">
        <v>6.6112644708999996E-2</v>
      </c>
      <c r="J78" s="106">
        <v>6.5253796586999993E-2</v>
      </c>
      <c r="K78" s="106">
        <v>6.5035495913999999E-2</v>
      </c>
      <c r="L78" s="106">
        <v>6.5709579598999993E-2</v>
      </c>
      <c r="M78" s="106">
        <v>6.5242942484999997E-2</v>
      </c>
      <c r="N78" s="141">
        <v>0</v>
      </c>
      <c r="O78" s="141">
        <v>0</v>
      </c>
      <c r="P78" s="72"/>
      <c r="Q78" s="73"/>
      <c r="R78" s="73"/>
      <c r="S78" s="73"/>
      <c r="T78" s="73"/>
      <c r="U78" s="73"/>
      <c r="V78" s="73"/>
      <c r="W78" s="73"/>
      <c r="X78" s="73"/>
      <c r="Y78" s="73"/>
      <c r="Z78" s="73"/>
      <c r="AA78" s="73"/>
      <c r="AB78" s="73"/>
      <c r="AC78" s="73"/>
      <c r="AD78" s="73"/>
      <c r="AE78" s="73"/>
      <c r="AF78" s="73"/>
    </row>
    <row r="79" spans="1:36" x14ac:dyDescent="0.25">
      <c r="A79" s="306"/>
      <c r="B79" s="301"/>
      <c r="C79" s="83" t="s">
        <v>7</v>
      </c>
      <c r="D79" s="141">
        <v>0</v>
      </c>
      <c r="E79" s="141">
        <v>0</v>
      </c>
      <c r="F79" s="141">
        <v>0</v>
      </c>
      <c r="G79" s="141">
        <v>0</v>
      </c>
      <c r="H79" s="141">
        <v>5.8634475192000002</v>
      </c>
      <c r="I79" s="141">
        <v>5.8752490699999997</v>
      </c>
      <c r="J79" s="141">
        <v>5.9045129179</v>
      </c>
      <c r="K79" s="141">
        <v>5.903018264</v>
      </c>
      <c r="L79" s="141">
        <v>5.9132399716000004</v>
      </c>
      <c r="M79" s="141">
        <v>5.9018430127999997</v>
      </c>
      <c r="N79" s="141">
        <v>0</v>
      </c>
      <c r="O79" s="141">
        <v>0</v>
      </c>
      <c r="P79" s="72"/>
      <c r="Q79" s="73"/>
      <c r="R79" s="73"/>
      <c r="S79" s="73"/>
      <c r="T79" s="73"/>
      <c r="U79" s="73"/>
      <c r="V79" s="73"/>
      <c r="W79" s="73"/>
      <c r="X79" s="73"/>
      <c r="Y79" s="73"/>
      <c r="Z79" s="73"/>
      <c r="AA79" s="73"/>
      <c r="AB79" s="73"/>
      <c r="AC79" s="73"/>
      <c r="AD79" s="73"/>
      <c r="AE79" s="73"/>
      <c r="AF79" s="73"/>
    </row>
    <row r="80" spans="1:36" ht="27" thickBot="1" x14ac:dyDescent="0.3">
      <c r="A80" s="307"/>
      <c r="B80" s="302"/>
      <c r="C80" s="87" t="s">
        <v>8</v>
      </c>
      <c r="D80" s="141">
        <v>0</v>
      </c>
      <c r="E80" s="141">
        <v>0</v>
      </c>
      <c r="F80" s="141">
        <v>0</v>
      </c>
      <c r="G80" s="141">
        <v>0</v>
      </c>
      <c r="H80" s="141">
        <v>13.925064845504501</v>
      </c>
      <c r="I80" s="141">
        <v>14.097604496192298</v>
      </c>
      <c r="J80" s="141">
        <v>14.1773546026959</v>
      </c>
      <c r="K80" s="141">
        <v>14.146374199015401</v>
      </c>
      <c r="L80" s="141">
        <v>14.098096616290201</v>
      </c>
      <c r="M80" s="141">
        <v>14.0665927615737</v>
      </c>
      <c r="N80" s="141">
        <v>0</v>
      </c>
      <c r="O80" s="141">
        <v>0</v>
      </c>
      <c r="P80" s="72"/>
      <c r="Q80" s="73"/>
      <c r="R80" s="73"/>
      <c r="S80" s="73"/>
      <c r="T80" s="73"/>
      <c r="U80" s="73"/>
      <c r="V80" s="73"/>
      <c r="W80" s="73"/>
      <c r="X80" s="73"/>
      <c r="Y80" s="73"/>
      <c r="Z80" s="73"/>
      <c r="AA80" s="73"/>
      <c r="AB80" s="73"/>
      <c r="AC80" s="73"/>
      <c r="AD80" s="73"/>
      <c r="AE80" s="73"/>
      <c r="AF80" s="73"/>
    </row>
    <row r="81" spans="1:41" ht="27" thickTop="1" x14ac:dyDescent="0.25">
      <c r="A81" s="290" t="s">
        <v>78</v>
      </c>
      <c r="B81" s="290" t="s">
        <v>70</v>
      </c>
      <c r="C81" s="84" t="s">
        <v>27</v>
      </c>
      <c r="D81" s="142">
        <v>0</v>
      </c>
      <c r="E81" s="142">
        <v>0</v>
      </c>
      <c r="F81" s="142">
        <v>0</v>
      </c>
      <c r="G81" s="142">
        <v>0</v>
      </c>
      <c r="H81" s="105">
        <v>9.7344234964999998</v>
      </c>
      <c r="I81" s="105">
        <v>12.355131614999999</v>
      </c>
      <c r="J81" s="105">
        <v>11.894414327</v>
      </c>
      <c r="K81" s="105">
        <v>11.797619758000002</v>
      </c>
      <c r="L81" s="105">
        <v>11.098602281</v>
      </c>
      <c r="M81" s="105">
        <v>10.933378623000001</v>
      </c>
      <c r="N81" s="142">
        <v>0</v>
      </c>
      <c r="O81" s="142">
        <v>0</v>
      </c>
      <c r="P81" s="72"/>
      <c r="Q81" s="73"/>
      <c r="R81" s="73"/>
      <c r="S81" s="73"/>
      <c r="T81" s="73"/>
      <c r="U81" s="73"/>
      <c r="V81" s="73"/>
      <c r="W81" s="73"/>
      <c r="X81" s="73"/>
      <c r="Y81" s="73"/>
      <c r="Z81" s="73"/>
      <c r="AA81" s="73"/>
      <c r="AB81" s="73"/>
      <c r="AC81" s="73"/>
      <c r="AD81" s="73"/>
      <c r="AE81" s="73"/>
      <c r="AF81" s="73"/>
    </row>
    <row r="82" spans="1:41" ht="26.25" x14ac:dyDescent="0.25">
      <c r="A82" s="291"/>
      <c r="B82" s="293"/>
      <c r="C82" s="84" t="s">
        <v>28</v>
      </c>
      <c r="D82" s="142">
        <v>0</v>
      </c>
      <c r="E82" s="142">
        <v>0</v>
      </c>
      <c r="F82" s="142">
        <v>0</v>
      </c>
      <c r="G82" s="142">
        <v>0</v>
      </c>
      <c r="H82" s="105">
        <v>4.3563103240999999</v>
      </c>
      <c r="I82" s="105">
        <v>4.4310545091</v>
      </c>
      <c r="J82" s="105">
        <v>4.1639107975999998</v>
      </c>
      <c r="K82" s="105">
        <v>4.3771203396000002</v>
      </c>
      <c r="L82" s="105">
        <v>4.3029235968000004</v>
      </c>
      <c r="M82" s="105">
        <v>4.6476697843999997</v>
      </c>
      <c r="N82" s="142">
        <v>0</v>
      </c>
      <c r="O82" s="142">
        <v>0</v>
      </c>
      <c r="P82" s="72"/>
      <c r="Q82" s="73"/>
      <c r="R82" s="73"/>
      <c r="S82" s="73"/>
      <c r="T82" s="73"/>
      <c r="U82" s="73"/>
      <c r="V82" s="73"/>
      <c r="W82" s="73"/>
      <c r="X82" s="73"/>
      <c r="Y82" s="73"/>
      <c r="Z82" s="73"/>
      <c r="AA82" s="73"/>
      <c r="AB82" s="73"/>
      <c r="AC82" s="73"/>
      <c r="AD82" s="73"/>
      <c r="AE82" s="73"/>
      <c r="AF82" s="73"/>
    </row>
    <row r="83" spans="1:41" x14ac:dyDescent="0.25">
      <c r="A83" s="291"/>
      <c r="B83" s="293"/>
      <c r="C83" s="84" t="s">
        <v>29</v>
      </c>
      <c r="D83" s="142">
        <v>0</v>
      </c>
      <c r="E83" s="142">
        <v>0</v>
      </c>
      <c r="F83" s="142">
        <v>0</v>
      </c>
      <c r="G83" s="142">
        <v>0</v>
      </c>
      <c r="H83" s="105">
        <v>0</v>
      </c>
      <c r="I83" s="105">
        <v>0</v>
      </c>
      <c r="J83" s="105">
        <v>0</v>
      </c>
      <c r="K83" s="105">
        <v>0</v>
      </c>
      <c r="L83" s="105">
        <v>0</v>
      </c>
      <c r="M83" s="105">
        <v>0</v>
      </c>
      <c r="N83" s="142">
        <v>0</v>
      </c>
      <c r="O83" s="142">
        <v>0</v>
      </c>
      <c r="P83" s="72"/>
      <c r="Q83" s="73"/>
      <c r="R83" s="73"/>
      <c r="S83" s="73"/>
      <c r="T83" s="73"/>
      <c r="U83" s="73"/>
      <c r="V83" s="73"/>
      <c r="W83" s="73"/>
      <c r="X83" s="73"/>
      <c r="Y83" s="73"/>
      <c r="Z83" s="73"/>
      <c r="AA83" s="73"/>
      <c r="AB83" s="73"/>
      <c r="AC83" s="73"/>
      <c r="AD83" s="73"/>
      <c r="AE83" s="73"/>
      <c r="AF83" s="73"/>
    </row>
    <row r="84" spans="1:41" x14ac:dyDescent="0.25">
      <c r="A84" s="291"/>
      <c r="B84" s="293"/>
      <c r="C84" s="84" t="s">
        <v>30</v>
      </c>
      <c r="D84" s="142">
        <v>0</v>
      </c>
      <c r="E84" s="142">
        <v>0</v>
      </c>
      <c r="F84" s="142">
        <v>0</v>
      </c>
      <c r="G84" s="142">
        <v>0</v>
      </c>
      <c r="H84" s="105">
        <v>2.1242829514999997</v>
      </c>
      <c r="I84" s="105">
        <v>1.9982176323</v>
      </c>
      <c r="J84" s="105">
        <v>2.4185527238</v>
      </c>
      <c r="K84" s="105">
        <v>2.2346327394999999</v>
      </c>
      <c r="L84" s="105">
        <v>2.0933915163000001</v>
      </c>
      <c r="M84" s="105">
        <v>1.5749269128999999</v>
      </c>
      <c r="N84" s="142">
        <v>0</v>
      </c>
      <c r="O84" s="142">
        <v>0</v>
      </c>
      <c r="P84" s="72"/>
      <c r="Q84" s="73"/>
      <c r="R84" s="73"/>
      <c r="S84" s="73"/>
      <c r="T84" s="73"/>
      <c r="U84" s="73"/>
      <c r="V84" s="73"/>
      <c r="W84" s="73"/>
      <c r="X84" s="73"/>
      <c r="Y84" s="73"/>
      <c r="Z84" s="73"/>
      <c r="AA84" s="73"/>
      <c r="AB84" s="73"/>
      <c r="AC84" s="73"/>
      <c r="AD84" s="73"/>
      <c r="AE84" s="73"/>
      <c r="AF84" s="73"/>
    </row>
    <row r="85" spans="1:41" ht="26.25" x14ac:dyDescent="0.25">
      <c r="A85" s="291"/>
      <c r="B85" s="293"/>
      <c r="C85" s="84" t="s">
        <v>31</v>
      </c>
      <c r="D85" s="142">
        <v>0</v>
      </c>
      <c r="E85" s="142">
        <v>0</v>
      </c>
      <c r="F85" s="142">
        <v>0</v>
      </c>
      <c r="G85" s="142">
        <v>0</v>
      </c>
      <c r="H85" s="105">
        <v>1.7256639057000001</v>
      </c>
      <c r="I85" s="105">
        <v>2.4799536935000002</v>
      </c>
      <c r="J85" s="105">
        <v>2.6108303240000001</v>
      </c>
      <c r="K85" s="105">
        <v>2.3791096682999999</v>
      </c>
      <c r="L85" s="105">
        <v>1.7695010565</v>
      </c>
      <c r="M85" s="105">
        <v>2.4282323308999998</v>
      </c>
      <c r="N85" s="142">
        <v>0</v>
      </c>
      <c r="O85" s="142">
        <v>0</v>
      </c>
      <c r="P85" s="72"/>
      <c r="Q85" s="73"/>
      <c r="R85" s="73"/>
      <c r="S85" s="73"/>
      <c r="T85" s="73"/>
      <c r="U85" s="73"/>
      <c r="V85" s="73"/>
      <c r="W85" s="73"/>
      <c r="X85" s="73"/>
      <c r="Y85" s="73"/>
      <c r="Z85" s="73"/>
      <c r="AA85" s="73"/>
      <c r="AB85" s="73"/>
      <c r="AC85" s="73"/>
      <c r="AD85" s="73"/>
      <c r="AE85" s="73"/>
      <c r="AF85" s="73"/>
    </row>
    <row r="86" spans="1:41" x14ac:dyDescent="0.25">
      <c r="A86" s="291"/>
      <c r="B86" s="293"/>
      <c r="C86" s="84" t="s">
        <v>32</v>
      </c>
      <c r="D86" s="142">
        <v>0</v>
      </c>
      <c r="E86" s="142">
        <v>0</v>
      </c>
      <c r="F86" s="142">
        <v>0</v>
      </c>
      <c r="G86" s="142">
        <v>0</v>
      </c>
      <c r="H86" s="105">
        <v>1.8807688680000001</v>
      </c>
      <c r="I86" s="105">
        <v>1.8723077752999999</v>
      </c>
      <c r="J86" s="105">
        <v>1.9034241993000001</v>
      </c>
      <c r="K86" s="105">
        <v>1.9013730012999999</v>
      </c>
      <c r="L86" s="105">
        <v>1.8918981042</v>
      </c>
      <c r="M86" s="105">
        <v>1.674556267</v>
      </c>
      <c r="N86" s="142">
        <v>0</v>
      </c>
      <c r="O86" s="142">
        <v>0</v>
      </c>
      <c r="P86" s="72"/>
      <c r="Q86" s="73"/>
      <c r="R86" s="73"/>
      <c r="S86" s="73"/>
      <c r="T86" s="73"/>
      <c r="U86" s="73"/>
      <c r="V86" s="73"/>
      <c r="W86" s="73"/>
      <c r="X86" s="73"/>
      <c r="Y86" s="73"/>
      <c r="Z86" s="73"/>
      <c r="AA86" s="73"/>
      <c r="AB86" s="73"/>
      <c r="AC86" s="73"/>
      <c r="AD86" s="73"/>
      <c r="AE86" s="73"/>
      <c r="AF86" s="73"/>
    </row>
    <row r="87" spans="1:41" x14ac:dyDescent="0.25">
      <c r="A87" s="291"/>
      <c r="B87" s="293"/>
      <c r="C87" s="84" t="s">
        <v>33</v>
      </c>
      <c r="D87" s="142">
        <v>0</v>
      </c>
      <c r="E87" s="142">
        <v>0</v>
      </c>
      <c r="F87" s="142">
        <v>0</v>
      </c>
      <c r="G87" s="142">
        <v>0</v>
      </c>
      <c r="H87" s="105">
        <v>1.9695185128000001</v>
      </c>
      <c r="I87" s="105">
        <v>2.0936029884999998</v>
      </c>
      <c r="J87" s="105">
        <v>2.4758517158999997</v>
      </c>
      <c r="K87" s="105">
        <v>2.2729278841</v>
      </c>
      <c r="L87" s="105">
        <v>2.2230917641000003</v>
      </c>
      <c r="M87" s="105">
        <v>1.6544744937</v>
      </c>
      <c r="N87" s="142">
        <v>0</v>
      </c>
      <c r="O87" s="142">
        <v>0</v>
      </c>
      <c r="P87" s="72"/>
      <c r="Q87" s="73"/>
      <c r="R87" s="73"/>
      <c r="S87" s="73"/>
      <c r="T87" s="73"/>
      <c r="U87" s="73"/>
      <c r="V87" s="73"/>
      <c r="W87" s="73"/>
      <c r="X87" s="73"/>
      <c r="Y87" s="73"/>
      <c r="Z87" s="73"/>
      <c r="AA87" s="73"/>
      <c r="AB87" s="73"/>
      <c r="AC87" s="73"/>
      <c r="AD87" s="73"/>
      <c r="AE87" s="73"/>
      <c r="AF87" s="73"/>
    </row>
    <row r="88" spans="1:41" x14ac:dyDescent="0.25">
      <c r="A88" s="291"/>
      <c r="B88" s="293"/>
      <c r="C88" s="85" t="s">
        <v>7</v>
      </c>
      <c r="D88" s="142">
        <v>0</v>
      </c>
      <c r="E88" s="142">
        <v>0</v>
      </c>
      <c r="F88" s="142">
        <v>0</v>
      </c>
      <c r="G88" s="142">
        <v>0</v>
      </c>
      <c r="H88" s="142">
        <v>9.2878192050999999</v>
      </c>
      <c r="I88" s="142">
        <v>8.8758288943999997</v>
      </c>
      <c r="J88" s="142">
        <v>8.7683131598999999</v>
      </c>
      <c r="K88" s="142">
        <v>8.7184929123000003</v>
      </c>
      <c r="L88" s="142">
        <v>8.672726989400001</v>
      </c>
      <c r="M88" s="142">
        <v>7.5402709237999996</v>
      </c>
      <c r="N88" s="142">
        <v>0</v>
      </c>
      <c r="O88" s="142">
        <v>0</v>
      </c>
      <c r="P88" s="72"/>
      <c r="Q88" s="73"/>
      <c r="R88" s="73"/>
      <c r="S88" s="73"/>
      <c r="T88" s="73"/>
      <c r="U88" s="73"/>
      <c r="V88" s="73"/>
      <c r="W88" s="73"/>
      <c r="X88" s="73"/>
      <c r="Y88" s="73"/>
      <c r="Z88" s="73"/>
      <c r="AA88" s="73"/>
      <c r="AB88" s="73"/>
      <c r="AC88" s="73"/>
      <c r="AD88" s="73"/>
      <c r="AE88" s="73"/>
      <c r="AF88" s="73"/>
    </row>
    <row r="89" spans="1:41" ht="27" thickBot="1" x14ac:dyDescent="0.3">
      <c r="A89" s="292"/>
      <c r="B89" s="294"/>
      <c r="C89" s="84" t="s">
        <v>8</v>
      </c>
      <c r="D89" s="142">
        <v>0</v>
      </c>
      <c r="E89" s="142">
        <v>0</v>
      </c>
      <c r="F89" s="142">
        <v>0</v>
      </c>
      <c r="G89" s="142">
        <v>0</v>
      </c>
      <c r="H89" s="142">
        <v>31.078787263700001</v>
      </c>
      <c r="I89" s="142">
        <v>34.106097108099995</v>
      </c>
      <c r="J89" s="142">
        <v>34.2352972475</v>
      </c>
      <c r="K89" s="142">
        <v>33.681276303099999</v>
      </c>
      <c r="L89" s="142">
        <v>32.052135308300002</v>
      </c>
      <c r="M89" s="142">
        <v>30.453509335699998</v>
      </c>
      <c r="N89" s="142">
        <v>0</v>
      </c>
      <c r="O89" s="142">
        <v>0</v>
      </c>
      <c r="P89" s="72"/>
      <c r="Q89" s="73"/>
      <c r="R89" s="73"/>
      <c r="S89" s="73"/>
      <c r="T89" s="73"/>
      <c r="U89" s="73"/>
      <c r="V89" s="73"/>
      <c r="W89" s="73"/>
      <c r="X89" s="73"/>
      <c r="Y89" s="73"/>
      <c r="Z89" s="73"/>
      <c r="AA89" s="73"/>
      <c r="AB89" s="73"/>
      <c r="AC89" s="73"/>
      <c r="AD89" s="73"/>
      <c r="AE89" s="73"/>
      <c r="AF89" s="73"/>
    </row>
    <row r="90" spans="1:41" ht="27" thickTop="1" x14ac:dyDescent="0.25">
      <c r="A90" s="290" t="s">
        <v>79</v>
      </c>
      <c r="B90" s="290" t="s">
        <v>70</v>
      </c>
      <c r="C90" s="82" t="s">
        <v>27</v>
      </c>
      <c r="D90" s="106">
        <v>0</v>
      </c>
      <c r="E90" s="106">
        <v>0</v>
      </c>
      <c r="F90" s="106">
        <v>0</v>
      </c>
      <c r="G90" s="106">
        <v>0</v>
      </c>
      <c r="H90" s="106">
        <v>0</v>
      </c>
      <c r="I90" s="106">
        <v>2.4894777992999999</v>
      </c>
      <c r="J90" s="106">
        <v>2.7987052505000003</v>
      </c>
      <c r="K90" s="106">
        <v>2.6150999617000004</v>
      </c>
      <c r="L90" s="106">
        <v>1.8780202985000001</v>
      </c>
      <c r="M90" s="106">
        <v>2.2217113118</v>
      </c>
      <c r="N90" s="106">
        <v>0</v>
      </c>
      <c r="O90" s="106">
        <v>0</v>
      </c>
      <c r="P90" s="72"/>
      <c r="Q90" s="48"/>
      <c r="R90" s="48"/>
      <c r="S90" s="48"/>
      <c r="T90" s="48"/>
      <c r="U90" s="48"/>
      <c r="V90" s="48"/>
      <c r="W90" s="48"/>
      <c r="X90" s="48"/>
      <c r="Y90" s="48"/>
      <c r="Z90" s="48"/>
      <c r="AA90" s="48"/>
      <c r="AB90" s="48"/>
      <c r="AC90" s="73"/>
      <c r="AD90" s="74"/>
      <c r="AE90" s="74"/>
      <c r="AF90" s="74"/>
      <c r="AG90" s="75">
        <v>65.965149822854656</v>
      </c>
      <c r="AH90" s="75">
        <v>28.122425142406055</v>
      </c>
      <c r="AI90" s="75">
        <v>31.0799257723416</v>
      </c>
      <c r="AJ90" s="75">
        <v>31.900166925888556</v>
      </c>
      <c r="AK90" s="75">
        <v>31.915233884227998</v>
      </c>
      <c r="AL90" s="75">
        <v>31.745849361670398</v>
      </c>
      <c r="AM90" s="75">
        <v>31.716525337215</v>
      </c>
      <c r="AN90" s="75">
        <v>96.838297139728596</v>
      </c>
      <c r="AO90" s="75">
        <v>97.390953649379995</v>
      </c>
    </row>
    <row r="91" spans="1:41" ht="26.25" x14ac:dyDescent="0.25">
      <c r="A91" s="291"/>
      <c r="B91" s="293"/>
      <c r="C91" s="82" t="s">
        <v>28</v>
      </c>
      <c r="D91" s="106">
        <v>0</v>
      </c>
      <c r="E91" s="106">
        <v>0</v>
      </c>
      <c r="F91" s="106">
        <v>0</v>
      </c>
      <c r="G91" s="106">
        <v>0</v>
      </c>
      <c r="H91" s="106">
        <v>1.5619115128999999</v>
      </c>
      <c r="I91" s="106">
        <v>1.4760893515</v>
      </c>
      <c r="J91" s="106">
        <v>1.9929823646</v>
      </c>
      <c r="K91" s="106">
        <v>1.8195929194</v>
      </c>
      <c r="L91" s="106">
        <v>2.0589588261</v>
      </c>
      <c r="M91" s="106">
        <v>1.4459095754</v>
      </c>
      <c r="N91" s="106">
        <v>0</v>
      </c>
      <c r="O91" s="106">
        <v>0</v>
      </c>
      <c r="P91" s="72"/>
      <c r="Q91" s="48"/>
      <c r="R91" s="48"/>
      <c r="S91" s="48"/>
      <c r="T91" s="48"/>
      <c r="U91" s="48"/>
      <c r="V91" s="48"/>
      <c r="W91" s="48"/>
      <c r="X91" s="48"/>
      <c r="Y91" s="48"/>
      <c r="Z91" s="48"/>
      <c r="AA91" s="48"/>
      <c r="AB91" s="48"/>
      <c r="AC91" s="73"/>
      <c r="AD91" s="76"/>
      <c r="AE91" s="76"/>
      <c r="AF91" s="76"/>
      <c r="AG91" s="77"/>
      <c r="AH91" s="77"/>
      <c r="AI91" s="77"/>
      <c r="AJ91" s="77"/>
      <c r="AK91" s="77"/>
      <c r="AL91" s="77"/>
      <c r="AM91" s="77"/>
      <c r="AN91" s="77"/>
      <c r="AO91" s="77"/>
    </row>
    <row r="92" spans="1:41" x14ac:dyDescent="0.25">
      <c r="A92" s="291"/>
      <c r="B92" s="293"/>
      <c r="C92" s="82" t="s">
        <v>29</v>
      </c>
      <c r="D92" s="106">
        <v>0</v>
      </c>
      <c r="E92" s="106">
        <v>0</v>
      </c>
      <c r="F92" s="106">
        <v>0</v>
      </c>
      <c r="G92" s="106">
        <v>0</v>
      </c>
      <c r="H92" s="106">
        <v>0</v>
      </c>
      <c r="I92" s="106">
        <v>0</v>
      </c>
      <c r="J92" s="106">
        <v>0</v>
      </c>
      <c r="K92" s="106">
        <v>0</v>
      </c>
      <c r="L92" s="106">
        <v>0</v>
      </c>
      <c r="M92" s="106">
        <v>0</v>
      </c>
      <c r="N92" s="106">
        <v>0</v>
      </c>
      <c r="O92" s="106">
        <v>0</v>
      </c>
      <c r="P92" s="72"/>
      <c r="Q92" s="48"/>
      <c r="R92" s="48"/>
      <c r="S92" s="48"/>
      <c r="T92" s="48"/>
      <c r="U92" s="48"/>
      <c r="V92" s="48"/>
      <c r="W92" s="48"/>
      <c r="X92" s="48"/>
      <c r="Y92" s="48"/>
      <c r="Z92" s="48"/>
      <c r="AA92" s="48"/>
      <c r="AB92" s="48"/>
      <c r="AC92" s="73"/>
      <c r="AD92" s="73"/>
      <c r="AE92" s="73"/>
      <c r="AF92" s="73"/>
      <c r="AG92" s="7"/>
      <c r="AH92" s="7"/>
      <c r="AI92" s="7"/>
      <c r="AJ92" s="7"/>
      <c r="AK92" s="7"/>
      <c r="AL92" s="7"/>
      <c r="AM92" s="7"/>
      <c r="AN92" s="7"/>
      <c r="AO92" s="7"/>
    </row>
    <row r="93" spans="1:41" x14ac:dyDescent="0.25">
      <c r="A93" s="291"/>
      <c r="B93" s="293"/>
      <c r="C93" s="82" t="s">
        <v>30</v>
      </c>
      <c r="D93" s="106">
        <v>0</v>
      </c>
      <c r="E93" s="106">
        <v>0</v>
      </c>
      <c r="F93" s="106">
        <v>0</v>
      </c>
      <c r="G93" s="106">
        <v>0</v>
      </c>
      <c r="H93" s="106">
        <v>2.5587956967999999</v>
      </c>
      <c r="I93" s="106">
        <v>2.6323676297</v>
      </c>
      <c r="J93" s="106">
        <v>3.1414732236999998</v>
      </c>
      <c r="K93" s="106">
        <v>3.1668005186000001</v>
      </c>
      <c r="L93" s="106">
        <v>3.1932144845999999</v>
      </c>
      <c r="M93" s="106">
        <v>2.7100188973999999</v>
      </c>
      <c r="N93" s="106">
        <v>0</v>
      </c>
      <c r="O93" s="106">
        <v>0</v>
      </c>
      <c r="P93" s="72"/>
      <c r="Q93" s="48"/>
      <c r="R93" s="48"/>
      <c r="S93" s="48"/>
      <c r="T93" s="48"/>
      <c r="U93" s="48"/>
      <c r="V93" s="48"/>
      <c r="W93" s="48"/>
      <c r="X93" s="48"/>
      <c r="Y93" s="48"/>
      <c r="Z93" s="48"/>
      <c r="AA93" s="48"/>
      <c r="AB93" s="48"/>
      <c r="AC93" s="73"/>
      <c r="AD93" s="73"/>
      <c r="AE93" s="73"/>
      <c r="AF93" s="73"/>
      <c r="AG93" s="7"/>
      <c r="AH93" s="7"/>
      <c r="AI93" s="7"/>
      <c r="AJ93" s="7"/>
      <c r="AK93" s="7"/>
      <c r="AL93" s="7"/>
      <c r="AM93" s="7"/>
      <c r="AN93" s="7"/>
      <c r="AO93" s="7"/>
    </row>
    <row r="94" spans="1:41" ht="26.25" x14ac:dyDescent="0.25">
      <c r="A94" s="291"/>
      <c r="B94" s="293"/>
      <c r="C94" s="82" t="s">
        <v>31</v>
      </c>
      <c r="D94" s="106">
        <v>0</v>
      </c>
      <c r="E94" s="106">
        <v>0</v>
      </c>
      <c r="F94" s="106">
        <v>0</v>
      </c>
      <c r="G94" s="106">
        <v>0</v>
      </c>
      <c r="H94" s="106">
        <v>0</v>
      </c>
      <c r="I94" s="106">
        <v>0</v>
      </c>
      <c r="J94" s="106">
        <v>0</v>
      </c>
      <c r="K94" s="106">
        <v>0</v>
      </c>
      <c r="L94" s="106">
        <v>0</v>
      </c>
      <c r="M94" s="106">
        <v>0</v>
      </c>
      <c r="N94" s="106">
        <v>0</v>
      </c>
      <c r="O94" s="106">
        <v>0</v>
      </c>
      <c r="P94" s="72"/>
      <c r="Q94" s="48"/>
      <c r="R94" s="48"/>
      <c r="S94" s="48"/>
      <c r="T94" s="48"/>
      <c r="U94" s="48"/>
      <c r="V94" s="48"/>
      <c r="W94" s="48"/>
      <c r="X94" s="48"/>
      <c r="Y94" s="48"/>
      <c r="Z94" s="48"/>
      <c r="AA94" s="48"/>
      <c r="AB94" s="48"/>
      <c r="AC94" s="73"/>
      <c r="AD94" s="73"/>
      <c r="AE94" s="73"/>
      <c r="AF94" s="73"/>
      <c r="AG94" s="7"/>
      <c r="AH94" s="7"/>
      <c r="AI94" s="7"/>
      <c r="AJ94" s="7"/>
      <c r="AK94" s="7"/>
      <c r="AL94" s="7"/>
      <c r="AM94" s="7"/>
      <c r="AN94" s="7"/>
      <c r="AO94" s="7"/>
    </row>
    <row r="95" spans="1:41" x14ac:dyDescent="0.25">
      <c r="A95" s="291"/>
      <c r="B95" s="293"/>
      <c r="C95" s="82" t="s">
        <v>32</v>
      </c>
      <c r="D95" s="106">
        <v>0</v>
      </c>
      <c r="E95" s="106">
        <v>0</v>
      </c>
      <c r="F95" s="106">
        <v>0</v>
      </c>
      <c r="G95" s="106">
        <v>0</v>
      </c>
      <c r="H95" s="106">
        <v>1.2507872445000001</v>
      </c>
      <c r="I95" s="106">
        <v>1.3226441379</v>
      </c>
      <c r="J95" s="106">
        <v>2.3622416971</v>
      </c>
      <c r="K95" s="106">
        <v>1.8155365720000001</v>
      </c>
      <c r="L95" s="106">
        <v>2.3148204993000001</v>
      </c>
      <c r="M95" s="106">
        <v>0.81888995418999999</v>
      </c>
      <c r="N95" s="106">
        <v>0</v>
      </c>
      <c r="O95" s="106">
        <v>0</v>
      </c>
      <c r="P95" s="72"/>
      <c r="Q95" s="48"/>
      <c r="R95" s="48"/>
      <c r="S95" s="48"/>
      <c r="T95" s="48"/>
      <c r="U95" s="48"/>
      <c r="V95" s="48"/>
      <c r="W95" s="48"/>
      <c r="X95" s="48"/>
      <c r="Y95" s="48"/>
      <c r="Z95" s="48"/>
      <c r="AA95" s="48"/>
      <c r="AB95" s="48"/>
      <c r="AC95" s="73"/>
      <c r="AD95" s="73"/>
      <c r="AE95" s="73"/>
      <c r="AF95" s="73"/>
      <c r="AG95" s="7"/>
      <c r="AH95" s="7"/>
      <c r="AI95" s="7"/>
      <c r="AJ95" s="7"/>
      <c r="AK95" s="7"/>
      <c r="AL95" s="7"/>
      <c r="AM95" s="7"/>
      <c r="AN95" s="7"/>
      <c r="AO95" s="7"/>
    </row>
    <row r="96" spans="1:41" x14ac:dyDescent="0.25">
      <c r="A96" s="291"/>
      <c r="B96" s="293"/>
      <c r="C96" s="82" t="s">
        <v>33</v>
      </c>
      <c r="D96" s="106">
        <v>0</v>
      </c>
      <c r="E96" s="106">
        <v>0</v>
      </c>
      <c r="F96" s="106">
        <v>0</v>
      </c>
      <c r="G96" s="106">
        <v>0</v>
      </c>
      <c r="H96" s="106">
        <v>0.93084455392999998</v>
      </c>
      <c r="I96" s="106">
        <v>1.0373264024</v>
      </c>
      <c r="J96" s="106">
        <v>1.6094397379000001</v>
      </c>
      <c r="K96" s="106">
        <v>1.3340269631000001</v>
      </c>
      <c r="L96" s="106">
        <v>1.4207393531000001</v>
      </c>
      <c r="M96" s="106">
        <v>0.68029967394000002</v>
      </c>
      <c r="N96" s="106">
        <v>0</v>
      </c>
      <c r="O96" s="106">
        <v>0</v>
      </c>
      <c r="P96" s="72"/>
      <c r="Q96" s="48"/>
      <c r="R96" s="48"/>
      <c r="S96" s="48"/>
      <c r="T96" s="48"/>
      <c r="U96" s="48"/>
      <c r="V96" s="48"/>
      <c r="W96" s="48"/>
      <c r="X96" s="48"/>
      <c r="Y96" s="48"/>
      <c r="Z96" s="48"/>
      <c r="AA96" s="48"/>
      <c r="AB96" s="48"/>
      <c r="AC96" s="73"/>
      <c r="AD96" s="73"/>
      <c r="AE96" s="73"/>
      <c r="AF96" s="73"/>
      <c r="AG96" s="7"/>
      <c r="AH96" s="7"/>
      <c r="AI96" s="7"/>
      <c r="AJ96" s="7"/>
      <c r="AK96" s="7"/>
      <c r="AL96" s="7"/>
      <c r="AM96" s="7"/>
      <c r="AN96" s="7"/>
      <c r="AO96" s="7"/>
    </row>
    <row r="97" spans="1:41" x14ac:dyDescent="0.25">
      <c r="A97" s="291"/>
      <c r="B97" s="293"/>
      <c r="C97" s="83" t="s">
        <v>7</v>
      </c>
      <c r="D97" s="141">
        <v>0</v>
      </c>
      <c r="E97" s="141">
        <v>0</v>
      </c>
      <c r="F97" s="141">
        <v>0</v>
      </c>
      <c r="G97" s="141">
        <v>0</v>
      </c>
      <c r="H97" s="141">
        <v>1.2173681129</v>
      </c>
      <c r="I97" s="141">
        <v>1.3965108901000001</v>
      </c>
      <c r="J97" s="141">
        <v>2.2635845224</v>
      </c>
      <c r="K97" s="141">
        <v>1.8655819842000001</v>
      </c>
      <c r="L97" s="141">
        <v>1.8688946576000001</v>
      </c>
      <c r="M97" s="141">
        <v>0.83370965465999991</v>
      </c>
      <c r="N97" s="141">
        <v>0</v>
      </c>
      <c r="O97" s="141">
        <v>0</v>
      </c>
      <c r="P97" s="72"/>
      <c r="Q97" s="48"/>
      <c r="R97" s="48"/>
      <c r="S97" s="48"/>
      <c r="T97" s="48"/>
      <c r="U97" s="48"/>
      <c r="V97" s="48"/>
      <c r="W97" s="48"/>
      <c r="X97" s="48"/>
      <c r="Y97" s="48"/>
      <c r="Z97" s="48"/>
      <c r="AA97" s="48"/>
      <c r="AB97" s="48"/>
      <c r="AC97" s="73"/>
      <c r="AD97" s="73"/>
      <c r="AE97" s="73"/>
      <c r="AF97" s="73"/>
      <c r="AG97" s="7"/>
      <c r="AH97" s="7"/>
      <c r="AI97" s="7"/>
      <c r="AJ97" s="7"/>
      <c r="AK97" s="7"/>
      <c r="AL97" s="7"/>
      <c r="AM97" s="7"/>
      <c r="AN97" s="7"/>
      <c r="AO97" s="7"/>
    </row>
    <row r="98" spans="1:41" ht="27" thickBot="1" x14ac:dyDescent="0.3">
      <c r="A98" s="292"/>
      <c r="B98" s="294"/>
      <c r="C98" s="87" t="s">
        <v>8</v>
      </c>
      <c r="D98" s="141">
        <v>0</v>
      </c>
      <c r="E98" s="141">
        <v>0</v>
      </c>
      <c r="F98" s="141">
        <v>0</v>
      </c>
      <c r="G98" s="141">
        <v>0</v>
      </c>
      <c r="H98" s="141">
        <v>7.5197071210299997</v>
      </c>
      <c r="I98" s="141">
        <v>10.3544162109</v>
      </c>
      <c r="J98" s="141">
        <v>14.168426796199999</v>
      </c>
      <c r="K98" s="141">
        <v>12.616638919</v>
      </c>
      <c r="L98" s="141">
        <v>12.734648119199999</v>
      </c>
      <c r="M98" s="141">
        <v>8.7105390673900001</v>
      </c>
      <c r="N98" s="141">
        <v>0</v>
      </c>
      <c r="O98" s="141">
        <v>0</v>
      </c>
      <c r="P98" s="72"/>
      <c r="Q98" s="73"/>
      <c r="R98" s="73"/>
      <c r="S98" s="73"/>
      <c r="T98" s="73"/>
      <c r="U98" s="73"/>
      <c r="V98" s="73"/>
      <c r="W98" s="73"/>
      <c r="X98" s="73"/>
      <c r="Y98" s="73"/>
      <c r="Z98" s="73"/>
      <c r="AA98" s="73"/>
      <c r="AB98" s="73"/>
      <c r="AC98" s="73"/>
      <c r="AD98" s="73"/>
      <c r="AE98" s="73"/>
      <c r="AF98" s="73"/>
      <c r="AG98" s="51"/>
      <c r="AH98" s="51"/>
      <c r="AI98" s="51"/>
      <c r="AJ98" s="51"/>
      <c r="AK98" s="7"/>
      <c r="AL98" s="7"/>
      <c r="AM98" s="7"/>
      <c r="AN98" s="7"/>
      <c r="AO98" s="7"/>
    </row>
    <row r="99" spans="1:41" ht="16.5" thickTop="1" thickBot="1" x14ac:dyDescent="0.3">
      <c r="A99" s="25"/>
      <c r="B99" s="25"/>
      <c r="C99" s="81"/>
      <c r="D99" s="201"/>
      <c r="E99" s="201"/>
      <c r="F99" s="201"/>
      <c r="G99" s="201"/>
      <c r="H99" s="201"/>
      <c r="I99" s="201"/>
      <c r="J99" s="201"/>
      <c r="K99" s="201"/>
      <c r="L99" s="201"/>
      <c r="M99" s="201"/>
      <c r="N99" s="201"/>
      <c r="O99" s="201"/>
      <c r="P99" s="72"/>
      <c r="Q99" s="73"/>
      <c r="R99" s="73"/>
      <c r="S99" s="73"/>
      <c r="T99" s="73"/>
      <c r="U99" s="73"/>
      <c r="V99" s="73"/>
      <c r="W99" s="73"/>
      <c r="X99" s="73"/>
      <c r="Y99" s="73"/>
      <c r="Z99" s="73"/>
      <c r="AA99" s="73"/>
      <c r="AB99" s="73"/>
      <c r="AC99" s="73"/>
      <c r="AD99" s="73"/>
      <c r="AE99" s="73"/>
      <c r="AF99" s="73"/>
    </row>
    <row r="100" spans="1:41" ht="27" thickBot="1" x14ac:dyDescent="0.3">
      <c r="A100" s="25"/>
      <c r="B100" s="281" t="s">
        <v>35</v>
      </c>
      <c r="C100" s="88" t="s">
        <v>27</v>
      </c>
      <c r="D100" s="211">
        <f t="shared" ref="D100:O108" ca="1" si="19">SUMIF($C$9:$O$98,$C100,D$9:D$98)</f>
        <v>23.010270091415386</v>
      </c>
      <c r="E100" s="211">
        <f t="shared" ca="1" si="19"/>
        <v>22.668032049992306</v>
      </c>
      <c r="F100" s="211">
        <f t="shared" ca="1" si="19"/>
        <v>22.874434971584616</v>
      </c>
      <c r="G100" s="211">
        <f t="shared" ca="1" si="19"/>
        <v>26.80996526023846</v>
      </c>
      <c r="H100" s="211">
        <f t="shared" ca="1" si="19"/>
        <v>73.007023292992002</v>
      </c>
      <c r="I100" s="211">
        <f t="shared" ca="1" si="19"/>
        <v>94.801424170305083</v>
      </c>
      <c r="J100" s="211">
        <f t="shared" ca="1" si="19"/>
        <v>108.67374125967123</v>
      </c>
      <c r="K100" s="211">
        <f t="shared" ca="1" si="19"/>
        <v>101.86058986590047</v>
      </c>
      <c r="L100" s="211">
        <f t="shared" ca="1" si="19"/>
        <v>98.583429017042761</v>
      </c>
      <c r="M100" s="211">
        <f t="shared" ca="1" si="19"/>
        <v>90.069983567430455</v>
      </c>
      <c r="N100" s="211">
        <f t="shared" ca="1" si="19"/>
        <v>24.163970842076925</v>
      </c>
      <c r="O100" s="211">
        <f t="shared" ca="1" si="19"/>
        <v>24.294360795769229</v>
      </c>
      <c r="P100" s="72"/>
      <c r="AC100" s="73"/>
      <c r="AD100" s="73"/>
      <c r="AE100" s="73"/>
      <c r="AF100" s="73"/>
    </row>
    <row r="101" spans="1:41" ht="27" thickBot="1" x14ac:dyDescent="0.3">
      <c r="A101" s="25"/>
      <c r="B101" s="282"/>
      <c r="C101" s="89" t="s">
        <v>28</v>
      </c>
      <c r="D101" s="211">
        <f t="shared" ca="1" si="19"/>
        <v>6.0698310838846155</v>
      </c>
      <c r="E101" s="211">
        <f t="shared" ca="1" si="19"/>
        <v>6.3248923626730758</v>
      </c>
      <c r="F101" s="211">
        <f t="shared" ca="1" si="19"/>
        <v>6.4867843053576921</v>
      </c>
      <c r="G101" s="211">
        <f t="shared" ca="1" si="19"/>
        <v>6.9627427372515385</v>
      </c>
      <c r="H101" s="211">
        <f t="shared" ca="1" si="19"/>
        <v>82.976961295866204</v>
      </c>
      <c r="I101" s="211">
        <f t="shared" ca="1" si="19"/>
        <v>79.540838989755443</v>
      </c>
      <c r="J101" s="211">
        <f t="shared" ca="1" si="19"/>
        <v>90.451245733167767</v>
      </c>
      <c r="K101" s="211">
        <f t="shared" ca="1" si="19"/>
        <v>84.237957663350073</v>
      </c>
      <c r="L101" s="211">
        <f t="shared" ca="1" si="19"/>
        <v>86.472451163986975</v>
      </c>
      <c r="M101" s="211">
        <f t="shared" ca="1" si="19"/>
        <v>74.348650183302368</v>
      </c>
      <c r="N101" s="211">
        <f t="shared" ca="1" si="19"/>
        <v>7.5170267638000006</v>
      </c>
      <c r="O101" s="211">
        <f t="shared" ca="1" si="19"/>
        <v>6.9430664658807695</v>
      </c>
      <c r="P101" s="72"/>
      <c r="AC101" s="73"/>
      <c r="AD101" s="73"/>
      <c r="AE101" s="73"/>
      <c r="AF101" s="73"/>
    </row>
    <row r="102" spans="1:41" ht="15.75" thickBot="1" x14ac:dyDescent="0.3">
      <c r="A102" s="25"/>
      <c r="B102" s="282"/>
      <c r="C102" s="89" t="s">
        <v>29</v>
      </c>
      <c r="D102" s="211">
        <f t="shared" ca="1" si="19"/>
        <v>1.7588943328752309</v>
      </c>
      <c r="E102" s="211">
        <f t="shared" ca="1" si="19"/>
        <v>1.9598204776680002</v>
      </c>
      <c r="F102" s="211">
        <f t="shared" ca="1" si="19"/>
        <v>1.8671851692700001</v>
      </c>
      <c r="G102" s="211">
        <f t="shared" ca="1" si="19"/>
        <v>2.040843609024154</v>
      </c>
      <c r="H102" s="211">
        <f t="shared" ca="1" si="19"/>
        <v>3.2478783910658877</v>
      </c>
      <c r="I102" s="211">
        <f t="shared" ca="1" si="19"/>
        <v>3.3720001252476104</v>
      </c>
      <c r="J102" s="211">
        <f t="shared" ca="1" si="19"/>
        <v>3.509847990754519</v>
      </c>
      <c r="K102" s="211">
        <f t="shared" ca="1" si="19"/>
        <v>3.4416655368160951</v>
      </c>
      <c r="L102" s="211">
        <f t="shared" ca="1" si="19"/>
        <v>3.3648011867268184</v>
      </c>
      <c r="M102" s="211">
        <f t="shared" ca="1" si="19"/>
        <v>3.4846427304942416</v>
      </c>
      <c r="N102" s="211">
        <f t="shared" ca="1" si="19"/>
        <v>1.7918094812569232</v>
      </c>
      <c r="O102" s="211">
        <f t="shared" ca="1" si="19"/>
        <v>1.5671231861256922</v>
      </c>
      <c r="P102" s="72"/>
      <c r="AC102" s="73"/>
      <c r="AD102" s="73"/>
      <c r="AE102" s="73"/>
      <c r="AF102" s="73"/>
    </row>
    <row r="103" spans="1:41" ht="15.75" thickBot="1" x14ac:dyDescent="0.3">
      <c r="A103" s="25"/>
      <c r="B103" s="282"/>
      <c r="C103" s="89" t="s">
        <v>30</v>
      </c>
      <c r="D103" s="211">
        <f t="shared" ca="1" si="19"/>
        <v>12.602862349156155</v>
      </c>
      <c r="E103" s="211">
        <f t="shared" ca="1" si="19"/>
        <v>11.959246257500002</v>
      </c>
      <c r="F103" s="211">
        <f t="shared" ca="1" si="19"/>
        <v>11.43868689416923</v>
      </c>
      <c r="G103" s="211">
        <f t="shared" ca="1" si="19"/>
        <v>11.104223114226922</v>
      </c>
      <c r="H103" s="211">
        <f t="shared" ca="1" si="19"/>
        <v>43.25905961872467</v>
      </c>
      <c r="I103" s="211">
        <f t="shared" ca="1" si="19"/>
        <v>43.59176712491697</v>
      </c>
      <c r="J103" s="211">
        <f t="shared" ca="1" si="19"/>
        <v>46.237510394813903</v>
      </c>
      <c r="K103" s="211">
        <f t="shared" ca="1" si="19"/>
        <v>44.662014893580057</v>
      </c>
      <c r="L103" s="211">
        <f t="shared" ca="1" si="19"/>
        <v>44.854199497363133</v>
      </c>
      <c r="M103" s="211">
        <f t="shared" ca="1" si="19"/>
        <v>41.137228305709201</v>
      </c>
      <c r="N103" s="211">
        <f t="shared" ca="1" si="19"/>
        <v>11.563498865984615</v>
      </c>
      <c r="O103" s="211">
        <f t="shared" ca="1" si="19"/>
        <v>12.373345525323076</v>
      </c>
      <c r="P103" s="72"/>
      <c r="AC103" s="73"/>
      <c r="AD103" s="73"/>
      <c r="AE103" s="73"/>
      <c r="AF103" s="73"/>
    </row>
    <row r="104" spans="1:41" ht="27" thickBot="1" x14ac:dyDescent="0.3">
      <c r="A104" s="25"/>
      <c r="B104" s="282"/>
      <c r="C104" s="89" t="s">
        <v>31</v>
      </c>
      <c r="D104" s="211">
        <f t="shared" ca="1" si="19"/>
        <v>5.2251020990292307</v>
      </c>
      <c r="E104" s="211">
        <f t="shared" ca="1" si="19"/>
        <v>6.069196927429231</v>
      </c>
      <c r="F104" s="211">
        <f t="shared" ca="1" si="19"/>
        <v>8.237248661266154</v>
      </c>
      <c r="G104" s="211">
        <f t="shared" ca="1" si="19"/>
        <v>10.275290733653847</v>
      </c>
      <c r="H104" s="211">
        <f t="shared" ca="1" si="19"/>
        <v>18.944215463560013</v>
      </c>
      <c r="I104" s="211">
        <f t="shared" ca="1" si="19"/>
        <v>21.822671563172555</v>
      </c>
      <c r="J104" s="211">
        <f t="shared" ca="1" si="19"/>
        <v>25.581603110651784</v>
      </c>
      <c r="K104" s="211">
        <f t="shared" ca="1" si="19"/>
        <v>23.827659049997166</v>
      </c>
      <c r="L104" s="211">
        <f t="shared" ca="1" si="19"/>
        <v>22.356185729023323</v>
      </c>
      <c r="M104" s="211">
        <f t="shared" ca="1" si="19"/>
        <v>22.671020490287166</v>
      </c>
      <c r="N104" s="211">
        <f t="shared" ca="1" si="19"/>
        <v>7.3877790165438464</v>
      </c>
      <c r="O104" s="211">
        <f t="shared" ca="1" si="19"/>
        <v>7.0191055475246156</v>
      </c>
      <c r="P104" s="72"/>
      <c r="AC104" s="73"/>
      <c r="AD104" s="73"/>
      <c r="AE104" s="73"/>
      <c r="AF104" s="73"/>
    </row>
    <row r="105" spans="1:41" ht="15.75" thickBot="1" x14ac:dyDescent="0.3">
      <c r="A105" s="25"/>
      <c r="B105" s="282"/>
      <c r="C105" s="89" t="s">
        <v>32</v>
      </c>
      <c r="D105" s="211">
        <f t="shared" ca="1" si="19"/>
        <v>7.3488117106353847</v>
      </c>
      <c r="E105" s="211">
        <f t="shared" ca="1" si="19"/>
        <v>7.2222569105753855</v>
      </c>
      <c r="F105" s="211">
        <f t="shared" ca="1" si="19"/>
        <v>8.0996655000000004</v>
      </c>
      <c r="G105" s="211">
        <f t="shared" ca="1" si="19"/>
        <v>9.3382363467584621</v>
      </c>
      <c r="H105" s="211">
        <f t="shared" ca="1" si="19"/>
        <v>29.798462684784568</v>
      </c>
      <c r="I105" s="211">
        <f t="shared" ca="1" si="19"/>
        <v>28.370479414095335</v>
      </c>
      <c r="J105" s="211">
        <f t="shared" ca="1" si="19"/>
        <v>36.031729180137646</v>
      </c>
      <c r="K105" s="211">
        <f t="shared" ca="1" si="19"/>
        <v>31.91923144676149</v>
      </c>
      <c r="L105" s="211">
        <f t="shared" ca="1" si="19"/>
        <v>35.465624005075341</v>
      </c>
      <c r="M105" s="211">
        <f t="shared" ca="1" si="19"/>
        <v>21.849138073870179</v>
      </c>
      <c r="N105" s="211">
        <f t="shared" ca="1" si="19"/>
        <v>7.7511462292207689</v>
      </c>
      <c r="O105" s="211">
        <f t="shared" ca="1" si="19"/>
        <v>7.6929197540476935</v>
      </c>
      <c r="P105" s="72"/>
      <c r="AC105" s="73"/>
      <c r="AD105" s="73"/>
      <c r="AE105" s="73"/>
      <c r="AF105" s="73"/>
    </row>
    <row r="106" spans="1:41" ht="15.75" thickBot="1" x14ac:dyDescent="0.3">
      <c r="A106" s="25"/>
      <c r="B106" s="282"/>
      <c r="C106" s="89" t="s">
        <v>33</v>
      </c>
      <c r="D106" s="211">
        <f t="shared" ca="1" si="19"/>
        <v>0.89615785245146151</v>
      </c>
      <c r="E106" s="211">
        <f t="shared" ca="1" si="19"/>
        <v>0.96843806974207691</v>
      </c>
      <c r="F106" s="211">
        <f t="shared" ca="1" si="19"/>
        <v>0.94447439244984621</v>
      </c>
      <c r="G106" s="211">
        <f t="shared" ca="1" si="19"/>
        <v>1.6509136272649232</v>
      </c>
      <c r="H106" s="211">
        <f t="shared" ca="1" si="19"/>
        <v>15.902619047425366</v>
      </c>
      <c r="I106" s="211">
        <f t="shared" ca="1" si="19"/>
        <v>16.505405005665907</v>
      </c>
      <c r="J106" s="211">
        <f t="shared" ca="1" si="19"/>
        <v>20.632896190832369</v>
      </c>
      <c r="K106" s="211">
        <f t="shared" ca="1" si="19"/>
        <v>18.189299210697833</v>
      </c>
      <c r="L106" s="211">
        <f t="shared" ca="1" si="19"/>
        <v>18.342951035409751</v>
      </c>
      <c r="M106" s="211">
        <f t="shared" ca="1" si="19"/>
        <v>12.282735038950445</v>
      </c>
      <c r="N106" s="211">
        <f t="shared" ca="1" si="19"/>
        <v>1.0581579853556153</v>
      </c>
      <c r="O106" s="211">
        <f t="shared" ca="1" si="19"/>
        <v>1.03802669389</v>
      </c>
      <c r="P106" s="72"/>
      <c r="AC106" s="73"/>
      <c r="AD106" s="73"/>
      <c r="AE106" s="73"/>
      <c r="AF106" s="73"/>
    </row>
    <row r="107" spans="1:41" ht="15.75" thickBot="1" x14ac:dyDescent="0.3">
      <c r="A107" s="25"/>
      <c r="B107" s="282"/>
      <c r="C107" s="90" t="s">
        <v>7</v>
      </c>
      <c r="D107" s="211">
        <f t="shared" ca="1" si="19"/>
        <v>110.49220775335385</v>
      </c>
      <c r="E107" s="211">
        <f t="shared" ca="1" si="19"/>
        <v>121.44803668562309</v>
      </c>
      <c r="F107" s="211">
        <f t="shared" ca="1" si="19"/>
        <v>128.56094073232308</v>
      </c>
      <c r="G107" s="211">
        <f t="shared" ca="1" si="19"/>
        <v>121.48445691043847</v>
      </c>
      <c r="H107" s="211">
        <f t="shared" ca="1" si="19"/>
        <v>230.46204511451265</v>
      </c>
      <c r="I107" s="211">
        <f t="shared" ca="1" si="19"/>
        <v>224.24575385538418</v>
      </c>
      <c r="J107" s="211">
        <f t="shared" ca="1" si="19"/>
        <v>236.96159967107039</v>
      </c>
      <c r="K107" s="211">
        <f t="shared" ca="1" si="19"/>
        <v>233.18289969586422</v>
      </c>
      <c r="L107" s="211">
        <f t="shared" ca="1" si="19"/>
        <v>242.61661093019958</v>
      </c>
      <c r="M107" s="211">
        <f t="shared" ca="1" si="19"/>
        <v>224.10110884379111</v>
      </c>
      <c r="N107" s="211">
        <f t="shared" ca="1" si="19"/>
        <v>130.7561961951231</v>
      </c>
      <c r="O107" s="211">
        <f t="shared" ca="1" si="19"/>
        <v>110.92560960823847</v>
      </c>
      <c r="P107" s="72"/>
      <c r="AC107" s="73"/>
      <c r="AD107" s="73"/>
      <c r="AE107" s="73"/>
      <c r="AF107" s="73"/>
    </row>
    <row r="108" spans="1:41" ht="27" thickBot="1" x14ac:dyDescent="0.3">
      <c r="A108" s="25"/>
      <c r="B108" s="283"/>
      <c r="C108" s="91" t="s">
        <v>8</v>
      </c>
      <c r="D108" s="211">
        <f t="shared" ca="1" si="19"/>
        <v>167.40413727280131</v>
      </c>
      <c r="E108" s="211">
        <f t="shared" ca="1" si="19"/>
        <v>178.61991974120315</v>
      </c>
      <c r="F108" s="211">
        <f t="shared" ca="1" si="19"/>
        <v>188.50942062642065</v>
      </c>
      <c r="G108" s="211">
        <f t="shared" ca="1" si="19"/>
        <v>189.16678270525679</v>
      </c>
      <c r="H108" s="211">
        <f t="shared" ca="1" si="19"/>
        <v>497.59826490893147</v>
      </c>
      <c r="I108" s="211">
        <f t="shared" ca="1" si="19"/>
        <v>512.25034024854313</v>
      </c>
      <c r="J108" s="211">
        <f t="shared" ca="1" si="19"/>
        <v>568.08017353109949</v>
      </c>
      <c r="K108" s="211">
        <f t="shared" ca="1" si="19"/>
        <v>541.32131736296742</v>
      </c>
      <c r="L108" s="211">
        <f t="shared" ca="1" si="19"/>
        <v>552.05625256482779</v>
      </c>
      <c r="M108" s="211">
        <f t="shared" ca="1" si="19"/>
        <v>489.94450723383528</v>
      </c>
      <c r="N108" s="211">
        <f t="shared" ca="1" si="19"/>
        <v>191.98958537936178</v>
      </c>
      <c r="O108" s="211">
        <f t="shared" ca="1" si="19"/>
        <v>171.85355757679952</v>
      </c>
      <c r="P108" s="72"/>
      <c r="AC108" s="73"/>
      <c r="AD108" s="73"/>
      <c r="AE108" s="73"/>
      <c r="AF108" s="73"/>
    </row>
    <row r="109" spans="1:41" x14ac:dyDescent="0.25">
      <c r="A109" s="25"/>
      <c r="B109" s="18"/>
      <c r="D109" s="78"/>
      <c r="E109" s="78"/>
      <c r="F109" s="78"/>
      <c r="G109" s="78"/>
      <c r="H109" s="78"/>
      <c r="I109" s="78"/>
      <c r="J109" s="78"/>
      <c r="K109" s="78"/>
      <c r="L109" s="78"/>
      <c r="M109" s="78"/>
      <c r="N109" s="78"/>
      <c r="O109" s="78"/>
      <c r="P109" s="72"/>
      <c r="Q109" s="73"/>
      <c r="R109" s="73"/>
      <c r="S109" s="73"/>
      <c r="T109" s="73"/>
      <c r="U109" s="73"/>
      <c r="V109" s="73"/>
      <c r="W109" s="73"/>
      <c r="X109" s="73"/>
      <c r="Y109" s="73"/>
      <c r="Z109" s="73"/>
      <c r="AA109" s="73"/>
      <c r="AB109" s="73"/>
      <c r="AC109" s="73"/>
      <c r="AD109" s="73"/>
      <c r="AE109" s="73"/>
    </row>
    <row r="110" spans="1:41" x14ac:dyDescent="0.25">
      <c r="D110" s="16"/>
      <c r="E110" s="16"/>
      <c r="F110" s="16"/>
      <c r="G110" s="16"/>
      <c r="H110" s="16"/>
      <c r="I110" s="16"/>
      <c r="J110" s="16"/>
      <c r="K110" s="16"/>
      <c r="L110" s="16"/>
      <c r="M110" s="16"/>
      <c r="N110" s="16"/>
      <c r="O110" s="16"/>
    </row>
    <row r="111" spans="1:41" x14ac:dyDescent="0.25">
      <c r="D111" s="16"/>
      <c r="E111" s="16"/>
      <c r="F111" s="16"/>
      <c r="G111" s="16"/>
      <c r="H111" s="16"/>
      <c r="I111" s="16"/>
      <c r="J111" s="16"/>
      <c r="K111" s="16"/>
      <c r="L111" s="16"/>
      <c r="M111" s="16"/>
      <c r="N111" s="16"/>
      <c r="O111" s="16"/>
    </row>
    <row r="112" spans="1:41" x14ac:dyDescent="0.25">
      <c r="A112" s="92" t="s">
        <v>18</v>
      </c>
      <c r="D112" s="16"/>
      <c r="E112" s="16"/>
      <c r="F112" s="16"/>
      <c r="G112" s="16"/>
      <c r="H112" s="16"/>
      <c r="I112" s="16"/>
      <c r="J112" s="16"/>
      <c r="K112" s="16"/>
      <c r="L112" s="16"/>
      <c r="M112" s="16"/>
      <c r="N112" s="16"/>
      <c r="O112" s="16"/>
    </row>
    <row r="113" spans="1:15" x14ac:dyDescent="0.25">
      <c r="A113" s="79" t="s">
        <v>23</v>
      </c>
      <c r="D113" s="16"/>
      <c r="E113" s="16"/>
      <c r="F113" s="16"/>
      <c r="G113" s="16"/>
      <c r="H113" s="16"/>
      <c r="I113" s="16"/>
      <c r="J113" s="16"/>
      <c r="K113" s="16"/>
      <c r="L113" s="16"/>
      <c r="M113" s="16"/>
      <c r="N113" s="16"/>
      <c r="O113" s="16"/>
    </row>
    <row r="114" spans="1:15" x14ac:dyDescent="0.25">
      <c r="A114" s="213" t="s">
        <v>61</v>
      </c>
      <c r="B114" s="213"/>
      <c r="C114" s="213"/>
      <c r="D114" s="214"/>
      <c r="E114" s="214"/>
      <c r="F114" s="16"/>
      <c r="G114" s="16"/>
      <c r="H114" s="16"/>
      <c r="I114" s="16"/>
      <c r="J114" s="16"/>
      <c r="K114" s="16"/>
      <c r="L114" s="16"/>
      <c r="M114" s="16"/>
      <c r="N114" s="16"/>
      <c r="O114" s="16"/>
    </row>
  </sheetData>
  <mergeCells count="25">
    <mergeCell ref="B100:B108"/>
    <mergeCell ref="A81:A89"/>
    <mergeCell ref="B81:B89"/>
    <mergeCell ref="A90:A98"/>
    <mergeCell ref="B90:B98"/>
    <mergeCell ref="A54:A62"/>
    <mergeCell ref="B54:B62"/>
    <mergeCell ref="A63:A71"/>
    <mergeCell ref="B63:B71"/>
    <mergeCell ref="A72:A80"/>
    <mergeCell ref="B72:B80"/>
    <mergeCell ref="A27:A35"/>
    <mergeCell ref="B27:B35"/>
    <mergeCell ref="A36:A44"/>
    <mergeCell ref="B36:B44"/>
    <mergeCell ref="A45:A53"/>
    <mergeCell ref="B45:B53"/>
    <mergeCell ref="C4:O4"/>
    <mergeCell ref="C5:O5"/>
    <mergeCell ref="D6:O6"/>
    <mergeCell ref="D7:O7"/>
    <mergeCell ref="A18:A26"/>
    <mergeCell ref="B18:B26"/>
    <mergeCell ref="A9:A17"/>
    <mergeCell ref="B9:B17"/>
  </mergeCells>
  <pageMargins left="0.7" right="0.7" top="0.75" bottom="0.75" header="0.3" footer="0.3"/>
  <pageSetup paperSize="1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Definitions and Sources</vt:lpstr>
      <vt:lpstr>SCE Program Totals w.DLF</vt:lpstr>
      <vt:lpstr>SDG&amp;E Program Totals w.DLF</vt:lpstr>
      <vt:lpstr>PG&amp;E program totals w.DLF</vt:lpstr>
      <vt:lpstr>SCE Progam Totals</vt:lpstr>
      <vt:lpstr>SDG&amp;E Program Totals</vt:lpstr>
      <vt:lpstr>PG&amp;E Program Totals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JRG</dc:creator>
  <cp:lastModifiedBy>Gannon, Jaime Rose</cp:lastModifiedBy>
  <cp:lastPrinted>2011-06-27T16:05:22Z</cp:lastPrinted>
  <dcterms:created xsi:type="dcterms:W3CDTF">2010-06-21T20:57:29Z</dcterms:created>
  <dcterms:modified xsi:type="dcterms:W3CDTF">2012-07-18T21:27:04Z</dcterms:modified>
</cp:coreProperties>
</file>