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 lockWindows="1"/>
  <bookViews>
    <workbookView xWindow="45" yWindow="105" windowWidth="23790" windowHeight="11610"/>
  </bookViews>
  <sheets>
    <sheet name="PG&amp;E Program Totals" sheetId="1" r:id="rId1"/>
    <sheet name="PG&amp;E Program Totals w.DLF" sheetId="2" r:id="rId2"/>
    <sheet name="SDG&amp;E Program Totals" sheetId="3" r:id="rId3"/>
    <sheet name="SDG&amp;E Program Totals w.DLF" sheetId="4" r:id="rId4"/>
    <sheet name="SCE Program Totals" sheetId="5" r:id="rId5"/>
    <sheet name="SCE Program Totals w.DLF" sheetId="6" r:id="rId6"/>
  </sheets>
  <externalReferences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O87" i="2" l="1"/>
  <c r="N87" i="2"/>
  <c r="M87" i="2"/>
  <c r="L87" i="2"/>
  <c r="K87" i="2"/>
  <c r="J87" i="2"/>
  <c r="I87" i="2"/>
  <c r="H87" i="2"/>
  <c r="G87" i="2"/>
  <c r="F87" i="2"/>
  <c r="E87" i="2"/>
  <c r="D87" i="2"/>
  <c r="D96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O78" i="2"/>
  <c r="N78" i="2"/>
  <c r="M78" i="2"/>
  <c r="L78" i="2"/>
  <c r="K78" i="2"/>
  <c r="J78" i="2"/>
  <c r="I78" i="2"/>
  <c r="H78" i="2"/>
  <c r="G78" i="2"/>
  <c r="F78" i="2"/>
  <c r="E78" i="2"/>
  <c r="D78" i="2"/>
  <c r="E69" i="2"/>
  <c r="F69" i="2"/>
  <c r="G69" i="2"/>
  <c r="H69" i="2"/>
  <c r="I69" i="2"/>
  <c r="J69" i="2"/>
  <c r="K69" i="2"/>
  <c r="L69" i="2"/>
  <c r="M69" i="2"/>
  <c r="N69" i="2"/>
  <c r="O69" i="2"/>
  <c r="D69" i="2"/>
  <c r="O96" i="2"/>
  <c r="N96" i="2"/>
  <c r="M96" i="2"/>
  <c r="L96" i="2"/>
  <c r="K96" i="2"/>
  <c r="J96" i="2"/>
  <c r="I96" i="2"/>
  <c r="H96" i="2"/>
  <c r="G96" i="2"/>
  <c r="F96" i="2"/>
  <c r="E96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O99" i="2"/>
  <c r="N99" i="2"/>
  <c r="M99" i="2"/>
  <c r="L99" i="2"/>
  <c r="K99" i="2"/>
  <c r="J99" i="2"/>
  <c r="I99" i="2"/>
  <c r="H99" i="2"/>
  <c r="G99" i="2"/>
  <c r="F99" i="2"/>
  <c r="E99" i="2"/>
  <c r="D99" i="2"/>
  <c r="O98" i="2"/>
  <c r="N98" i="2"/>
  <c r="M98" i="2"/>
  <c r="L98" i="2"/>
  <c r="K98" i="2"/>
  <c r="J98" i="2"/>
  <c r="I98" i="2"/>
  <c r="H98" i="2"/>
  <c r="G98" i="2"/>
  <c r="F98" i="2"/>
  <c r="E98" i="2"/>
  <c r="D98" i="2"/>
  <c r="O97" i="2"/>
  <c r="N97" i="2"/>
  <c r="M97" i="2"/>
  <c r="L97" i="2"/>
  <c r="K97" i="2"/>
  <c r="J97" i="2"/>
  <c r="I97" i="2"/>
  <c r="H97" i="2"/>
  <c r="G97" i="2"/>
  <c r="F97" i="2"/>
  <c r="E97" i="2"/>
  <c r="D97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6" i="2"/>
  <c r="N86" i="2"/>
  <c r="M86" i="2"/>
  <c r="L86" i="2"/>
  <c r="K86" i="2"/>
  <c r="J86" i="2"/>
  <c r="I86" i="2"/>
  <c r="H86" i="2"/>
  <c r="G86" i="2"/>
  <c r="F86" i="2"/>
  <c r="E86" i="2"/>
  <c r="D86" i="2"/>
  <c r="O85" i="2"/>
  <c r="N85" i="2"/>
  <c r="M85" i="2"/>
  <c r="L85" i="2"/>
  <c r="K85" i="2"/>
  <c r="J85" i="2"/>
  <c r="I85" i="2"/>
  <c r="H85" i="2"/>
  <c r="G85" i="2"/>
  <c r="F85" i="2"/>
  <c r="E85" i="2"/>
  <c r="D85" i="2"/>
  <c r="O84" i="2"/>
  <c r="N84" i="2"/>
  <c r="M84" i="2"/>
  <c r="L84" i="2"/>
  <c r="K84" i="2"/>
  <c r="J84" i="2"/>
  <c r="I84" i="2"/>
  <c r="H84" i="2"/>
  <c r="G84" i="2"/>
  <c r="F84" i="2"/>
  <c r="E84" i="2"/>
  <c r="D84" i="2"/>
  <c r="O83" i="2"/>
  <c r="N83" i="2"/>
  <c r="M83" i="2"/>
  <c r="L83" i="2"/>
  <c r="K83" i="2"/>
  <c r="J83" i="2"/>
  <c r="I83" i="2"/>
  <c r="H83" i="2"/>
  <c r="G83" i="2"/>
  <c r="F83" i="2"/>
  <c r="E83" i="2"/>
  <c r="D83" i="2"/>
  <c r="O82" i="2"/>
  <c r="N82" i="2"/>
  <c r="M82" i="2"/>
  <c r="L82" i="2"/>
  <c r="K82" i="2"/>
  <c r="J82" i="2"/>
  <c r="I82" i="2"/>
  <c r="H82" i="2"/>
  <c r="G82" i="2"/>
  <c r="F82" i="2"/>
  <c r="E82" i="2"/>
  <c r="D82" i="2"/>
  <c r="O81" i="2"/>
  <c r="N81" i="2"/>
  <c r="M81" i="2"/>
  <c r="L81" i="2"/>
  <c r="K81" i="2"/>
  <c r="J81" i="2"/>
  <c r="I81" i="2"/>
  <c r="H81" i="2"/>
  <c r="G81" i="2"/>
  <c r="F81" i="2"/>
  <c r="E81" i="2"/>
  <c r="D81" i="2"/>
  <c r="O80" i="2"/>
  <c r="N80" i="2"/>
  <c r="M80" i="2"/>
  <c r="L80" i="2"/>
  <c r="K80" i="2"/>
  <c r="J80" i="2"/>
  <c r="I80" i="2"/>
  <c r="H80" i="2"/>
  <c r="G80" i="2"/>
  <c r="F80" i="2"/>
  <c r="E80" i="2"/>
  <c r="D80" i="2"/>
  <c r="O79" i="2"/>
  <c r="N79" i="2"/>
  <c r="M79" i="2"/>
  <c r="L79" i="2"/>
  <c r="K79" i="2"/>
  <c r="J79" i="2"/>
  <c r="I79" i="2"/>
  <c r="H79" i="2"/>
  <c r="G79" i="2"/>
  <c r="F79" i="2"/>
  <c r="E79" i="2"/>
  <c r="D79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D76" i="2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D62" i="2"/>
  <c r="E62" i="2"/>
  <c r="F62" i="2"/>
  <c r="G62" i="2"/>
  <c r="H62" i="2"/>
  <c r="I62" i="2"/>
  <c r="J62" i="2"/>
  <c r="K62" i="2"/>
  <c r="L62" i="2"/>
  <c r="M62" i="2"/>
  <c r="N62" i="2"/>
  <c r="O62" i="2"/>
  <c r="D63" i="2"/>
  <c r="E63" i="2"/>
  <c r="F63" i="2"/>
  <c r="G63" i="2"/>
  <c r="H63" i="2"/>
  <c r="I63" i="2"/>
  <c r="J63" i="2"/>
  <c r="K63" i="2"/>
  <c r="L63" i="2"/>
  <c r="M63" i="2"/>
  <c r="N63" i="2"/>
  <c r="O63" i="2"/>
  <c r="D64" i="2"/>
  <c r="E64" i="2"/>
  <c r="F64" i="2"/>
  <c r="G64" i="2"/>
  <c r="H64" i="2"/>
  <c r="I64" i="2"/>
  <c r="J64" i="2"/>
  <c r="K64" i="2"/>
  <c r="L64" i="2"/>
  <c r="M64" i="2"/>
  <c r="N64" i="2"/>
  <c r="O64" i="2"/>
  <c r="D65" i="2"/>
  <c r="E65" i="2"/>
  <c r="F65" i="2"/>
  <c r="G65" i="2"/>
  <c r="H65" i="2"/>
  <c r="I65" i="2"/>
  <c r="J65" i="2"/>
  <c r="K65" i="2"/>
  <c r="L65" i="2"/>
  <c r="M65" i="2"/>
  <c r="N65" i="2"/>
  <c r="O65" i="2"/>
  <c r="D66" i="2"/>
  <c r="E66" i="2"/>
  <c r="F66" i="2"/>
  <c r="G66" i="2"/>
  <c r="H66" i="2"/>
  <c r="I66" i="2"/>
  <c r="J66" i="2"/>
  <c r="K66" i="2"/>
  <c r="L66" i="2"/>
  <c r="M66" i="2"/>
  <c r="N66" i="2"/>
  <c r="O66" i="2"/>
  <c r="D67" i="2"/>
  <c r="E67" i="2"/>
  <c r="F67" i="2"/>
  <c r="G67" i="2"/>
  <c r="H67" i="2"/>
  <c r="I67" i="2"/>
  <c r="J67" i="2"/>
  <c r="K67" i="2"/>
  <c r="L67" i="2"/>
  <c r="M67" i="2"/>
  <c r="N67" i="2"/>
  <c r="O67" i="2"/>
  <c r="D68" i="2"/>
  <c r="E68" i="2"/>
  <c r="F68" i="2"/>
  <c r="G68" i="2"/>
  <c r="H68" i="2"/>
  <c r="I68" i="2"/>
  <c r="J68" i="2"/>
  <c r="K68" i="2"/>
  <c r="L68" i="2"/>
  <c r="M68" i="2"/>
  <c r="N68" i="2"/>
  <c r="O68" i="2"/>
  <c r="E61" i="2"/>
  <c r="F61" i="2"/>
  <c r="G61" i="2"/>
  <c r="H61" i="2"/>
  <c r="I61" i="2"/>
  <c r="J61" i="2"/>
  <c r="K61" i="2"/>
  <c r="L61" i="2"/>
  <c r="M61" i="2"/>
  <c r="N61" i="2"/>
  <c r="O61" i="2"/>
  <c r="D61" i="2"/>
  <c r="D106" i="2" l="1"/>
  <c r="H71" i="6"/>
  <c r="O69" i="6"/>
  <c r="N69" i="6"/>
  <c r="M69" i="6"/>
  <c r="L69" i="6"/>
  <c r="K69" i="6"/>
  <c r="J69" i="6"/>
  <c r="I69" i="6"/>
  <c r="H69" i="6"/>
  <c r="G69" i="6"/>
  <c r="F69" i="6"/>
  <c r="E69" i="6"/>
  <c r="D69" i="6"/>
  <c r="O68" i="6"/>
  <c r="N68" i="6"/>
  <c r="M68" i="6"/>
  <c r="L68" i="6"/>
  <c r="K68" i="6"/>
  <c r="J68" i="6"/>
  <c r="I68" i="6"/>
  <c r="H68" i="6"/>
  <c r="G68" i="6"/>
  <c r="F68" i="6"/>
  <c r="E68" i="6"/>
  <c r="D68" i="6"/>
  <c r="O67" i="6"/>
  <c r="N67" i="6"/>
  <c r="M67" i="6"/>
  <c r="L67" i="6"/>
  <c r="K67" i="6"/>
  <c r="J67" i="6"/>
  <c r="I67" i="6"/>
  <c r="H67" i="6"/>
  <c r="G67" i="6"/>
  <c r="F67" i="6"/>
  <c r="E67" i="6"/>
  <c r="D67" i="6"/>
  <c r="O66" i="6"/>
  <c r="N66" i="6"/>
  <c r="M66" i="6"/>
  <c r="L66" i="6"/>
  <c r="K66" i="6"/>
  <c r="J66" i="6"/>
  <c r="I66" i="6"/>
  <c r="H66" i="6"/>
  <c r="G66" i="6"/>
  <c r="F66" i="6"/>
  <c r="E66" i="6"/>
  <c r="D66" i="6"/>
  <c r="O65" i="6"/>
  <c r="N65" i="6"/>
  <c r="M65" i="6"/>
  <c r="L65" i="6"/>
  <c r="K65" i="6"/>
  <c r="J65" i="6"/>
  <c r="I65" i="6"/>
  <c r="H65" i="6"/>
  <c r="G65" i="6"/>
  <c r="F65" i="6"/>
  <c r="E65" i="6"/>
  <c r="D65" i="6"/>
  <c r="O64" i="6"/>
  <c r="N64" i="6"/>
  <c r="M64" i="6"/>
  <c r="L64" i="6"/>
  <c r="K64" i="6"/>
  <c r="J64" i="6"/>
  <c r="I64" i="6"/>
  <c r="H64" i="6"/>
  <c r="G64" i="6"/>
  <c r="F64" i="6"/>
  <c r="E64" i="6"/>
  <c r="D64" i="6"/>
  <c r="O63" i="6"/>
  <c r="N63" i="6"/>
  <c r="M63" i="6"/>
  <c r="L63" i="6"/>
  <c r="K63" i="6"/>
  <c r="J63" i="6"/>
  <c r="I63" i="6"/>
  <c r="H63" i="6"/>
  <c r="G63" i="6"/>
  <c r="F63" i="6"/>
  <c r="E63" i="6"/>
  <c r="D63" i="6"/>
  <c r="O62" i="6"/>
  <c r="N62" i="6"/>
  <c r="M62" i="6"/>
  <c r="L62" i="6"/>
  <c r="K62" i="6"/>
  <c r="J62" i="6"/>
  <c r="I62" i="6"/>
  <c r="H62" i="6"/>
  <c r="G62" i="6"/>
  <c r="F62" i="6"/>
  <c r="E62" i="6"/>
  <c r="D62" i="6"/>
  <c r="O61" i="6"/>
  <c r="N61" i="6"/>
  <c r="M61" i="6"/>
  <c r="L61" i="6"/>
  <c r="K61" i="6"/>
  <c r="J61" i="6"/>
  <c r="I61" i="6"/>
  <c r="H61" i="6"/>
  <c r="G61" i="6"/>
  <c r="F61" i="6"/>
  <c r="E61" i="6"/>
  <c r="D61" i="6"/>
  <c r="O60" i="6"/>
  <c r="N60" i="6"/>
  <c r="M60" i="6"/>
  <c r="L60" i="6"/>
  <c r="K60" i="6"/>
  <c r="J60" i="6"/>
  <c r="I60" i="6"/>
  <c r="H60" i="6"/>
  <c r="G60" i="6"/>
  <c r="F60" i="6"/>
  <c r="E60" i="6"/>
  <c r="D60" i="6"/>
  <c r="O59" i="6"/>
  <c r="N59" i="6"/>
  <c r="M59" i="6"/>
  <c r="L59" i="6"/>
  <c r="K59" i="6"/>
  <c r="J59" i="6"/>
  <c r="I59" i="6"/>
  <c r="H59" i="6"/>
  <c r="G59" i="6"/>
  <c r="F59" i="6"/>
  <c r="E59" i="6"/>
  <c r="D59" i="6"/>
  <c r="O58" i="6"/>
  <c r="N58" i="6"/>
  <c r="M58" i="6"/>
  <c r="L58" i="6"/>
  <c r="K58" i="6"/>
  <c r="J58" i="6"/>
  <c r="I58" i="6"/>
  <c r="H58" i="6"/>
  <c r="G58" i="6"/>
  <c r="F58" i="6"/>
  <c r="E58" i="6"/>
  <c r="D58" i="6"/>
  <c r="O57" i="6"/>
  <c r="N57" i="6"/>
  <c r="M57" i="6"/>
  <c r="L57" i="6"/>
  <c r="K57" i="6"/>
  <c r="J57" i="6"/>
  <c r="I57" i="6"/>
  <c r="H57" i="6"/>
  <c r="G57" i="6"/>
  <c r="F57" i="6"/>
  <c r="E57" i="6"/>
  <c r="D57" i="6"/>
  <c r="O56" i="6"/>
  <c r="N56" i="6"/>
  <c r="M56" i="6"/>
  <c r="L56" i="6"/>
  <c r="K56" i="6"/>
  <c r="J56" i="6"/>
  <c r="I56" i="6"/>
  <c r="H56" i="6"/>
  <c r="G56" i="6"/>
  <c r="F56" i="6"/>
  <c r="E56" i="6"/>
  <c r="D56" i="6"/>
  <c r="O55" i="6"/>
  <c r="N55" i="6"/>
  <c r="M55" i="6"/>
  <c r="L55" i="6"/>
  <c r="K55" i="6"/>
  <c r="J55" i="6"/>
  <c r="I55" i="6"/>
  <c r="H55" i="6"/>
  <c r="G55" i="6"/>
  <c r="F55" i="6"/>
  <c r="E55" i="6"/>
  <c r="D55" i="6"/>
  <c r="O54" i="6"/>
  <c r="N54" i="6"/>
  <c r="M54" i="6"/>
  <c r="L54" i="6"/>
  <c r="K54" i="6"/>
  <c r="J54" i="6"/>
  <c r="I54" i="6"/>
  <c r="H54" i="6"/>
  <c r="G54" i="6"/>
  <c r="F54" i="6"/>
  <c r="E54" i="6"/>
  <c r="D54" i="6"/>
  <c r="O53" i="6"/>
  <c r="N53" i="6"/>
  <c r="M53" i="6"/>
  <c r="L53" i="6"/>
  <c r="K53" i="6"/>
  <c r="J53" i="6"/>
  <c r="I53" i="6"/>
  <c r="H53" i="6"/>
  <c r="G53" i="6"/>
  <c r="F53" i="6"/>
  <c r="E53" i="6"/>
  <c r="D53" i="6"/>
  <c r="O52" i="6"/>
  <c r="N52" i="6"/>
  <c r="M52" i="6"/>
  <c r="L52" i="6"/>
  <c r="K52" i="6"/>
  <c r="J52" i="6"/>
  <c r="I52" i="6"/>
  <c r="H52" i="6"/>
  <c r="G52" i="6"/>
  <c r="F52" i="6"/>
  <c r="E52" i="6"/>
  <c r="D52" i="6"/>
  <c r="O51" i="6"/>
  <c r="N51" i="6"/>
  <c r="M51" i="6"/>
  <c r="L51" i="6"/>
  <c r="K51" i="6"/>
  <c r="J51" i="6"/>
  <c r="I51" i="6"/>
  <c r="H51" i="6"/>
  <c r="G51" i="6"/>
  <c r="F51" i="6"/>
  <c r="E51" i="6"/>
  <c r="D51" i="6"/>
  <c r="O50" i="6"/>
  <c r="O70" i="6" s="1"/>
  <c r="N50" i="6"/>
  <c r="N70" i="6" s="1"/>
  <c r="M50" i="6"/>
  <c r="M70" i="6" s="1"/>
  <c r="L50" i="6"/>
  <c r="L70" i="6" s="1"/>
  <c r="K50" i="6"/>
  <c r="K70" i="6" s="1"/>
  <c r="J50" i="6"/>
  <c r="J70" i="6" s="1"/>
  <c r="I50" i="6"/>
  <c r="I70" i="6" s="1"/>
  <c r="H50" i="6"/>
  <c r="H70" i="6" s="1"/>
  <c r="G50" i="6"/>
  <c r="G70" i="6" s="1"/>
  <c r="F50" i="6"/>
  <c r="F70" i="6" s="1"/>
  <c r="E50" i="6"/>
  <c r="E70" i="6" s="1"/>
  <c r="D50" i="6"/>
  <c r="O73" i="6" s="1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38" i="6"/>
  <c r="N38" i="6"/>
  <c r="M38" i="6"/>
  <c r="L38" i="6"/>
  <c r="K38" i="6"/>
  <c r="J38" i="6"/>
  <c r="I38" i="6"/>
  <c r="H38" i="6"/>
  <c r="G38" i="6"/>
  <c r="F38" i="6"/>
  <c r="E38" i="6"/>
  <c r="D38" i="6"/>
  <c r="O37" i="6"/>
  <c r="N37" i="6"/>
  <c r="M37" i="6"/>
  <c r="L37" i="6"/>
  <c r="K37" i="6"/>
  <c r="J37" i="6"/>
  <c r="I37" i="6"/>
  <c r="H37" i="6"/>
  <c r="G37" i="6"/>
  <c r="F37" i="6"/>
  <c r="E37" i="6"/>
  <c r="D37" i="6"/>
  <c r="O36" i="6"/>
  <c r="N36" i="6"/>
  <c r="M36" i="6"/>
  <c r="L36" i="6"/>
  <c r="K36" i="6"/>
  <c r="J36" i="6"/>
  <c r="I36" i="6"/>
  <c r="H36" i="6"/>
  <c r="G36" i="6"/>
  <c r="F36" i="6"/>
  <c r="E36" i="6"/>
  <c r="D36" i="6"/>
  <c r="O35" i="6"/>
  <c r="N35" i="6"/>
  <c r="M35" i="6"/>
  <c r="L35" i="6"/>
  <c r="K35" i="6"/>
  <c r="J35" i="6"/>
  <c r="I35" i="6"/>
  <c r="H35" i="6"/>
  <c r="G35" i="6"/>
  <c r="F35" i="6"/>
  <c r="E35" i="6"/>
  <c r="D35" i="6"/>
  <c r="O34" i="6"/>
  <c r="N34" i="6"/>
  <c r="M34" i="6"/>
  <c r="L34" i="6"/>
  <c r="K34" i="6"/>
  <c r="J34" i="6"/>
  <c r="I34" i="6"/>
  <c r="H34" i="6"/>
  <c r="G34" i="6"/>
  <c r="F34" i="6"/>
  <c r="E34" i="6"/>
  <c r="D34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24" i="6"/>
  <c r="N24" i="6"/>
  <c r="M24" i="6"/>
  <c r="L24" i="6"/>
  <c r="K24" i="6"/>
  <c r="J24" i="6"/>
  <c r="I24" i="6"/>
  <c r="H24" i="6"/>
  <c r="G24" i="6"/>
  <c r="F24" i="6"/>
  <c r="E24" i="6"/>
  <c r="D24" i="6"/>
  <c r="O23" i="6"/>
  <c r="N23" i="6"/>
  <c r="M23" i="6"/>
  <c r="L23" i="6"/>
  <c r="K23" i="6"/>
  <c r="J23" i="6"/>
  <c r="I23" i="6"/>
  <c r="H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M21" i="6"/>
  <c r="L21" i="6"/>
  <c r="K21" i="6"/>
  <c r="J21" i="6"/>
  <c r="I21" i="6"/>
  <c r="H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G15" i="6"/>
  <c r="F15" i="6"/>
  <c r="E15" i="6"/>
  <c r="D15" i="6"/>
  <c r="O14" i="6"/>
  <c r="N14" i="6"/>
  <c r="M14" i="6"/>
  <c r="L14" i="6"/>
  <c r="K14" i="6"/>
  <c r="J14" i="6"/>
  <c r="I14" i="6"/>
  <c r="H14" i="6"/>
  <c r="G14" i="6"/>
  <c r="F14" i="6"/>
  <c r="E14" i="6"/>
  <c r="D14" i="6"/>
  <c r="O13" i="6"/>
  <c r="N13" i="6"/>
  <c r="M13" i="6"/>
  <c r="L13" i="6"/>
  <c r="K13" i="6"/>
  <c r="J13" i="6"/>
  <c r="I13" i="6"/>
  <c r="H13" i="6"/>
  <c r="G13" i="6"/>
  <c r="F13" i="6"/>
  <c r="E13" i="6"/>
  <c r="D13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9" i="6"/>
  <c r="O42" i="6" s="1"/>
  <c r="N9" i="6"/>
  <c r="N42" i="6" s="1"/>
  <c r="M9" i="6"/>
  <c r="M42" i="6" s="1"/>
  <c r="L9" i="6"/>
  <c r="L42" i="6" s="1"/>
  <c r="K9" i="6"/>
  <c r="K42" i="6" s="1"/>
  <c r="J9" i="6"/>
  <c r="J42" i="6" s="1"/>
  <c r="I9" i="6"/>
  <c r="I42" i="6" s="1"/>
  <c r="H9" i="6"/>
  <c r="H42" i="6" s="1"/>
  <c r="G9" i="6"/>
  <c r="G42" i="6" s="1"/>
  <c r="F9" i="6"/>
  <c r="F42" i="6" s="1"/>
  <c r="E9" i="6"/>
  <c r="E42" i="6" s="1"/>
  <c r="D9" i="6"/>
  <c r="O45" i="6" s="1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2" i="5"/>
  <c r="N72" i="5"/>
  <c r="M72" i="5"/>
  <c r="L72" i="5"/>
  <c r="K72" i="5"/>
  <c r="J72" i="5"/>
  <c r="I72" i="5"/>
  <c r="H72" i="5"/>
  <c r="G72" i="5"/>
  <c r="F72" i="5"/>
  <c r="E72" i="5"/>
  <c r="D72" i="5"/>
  <c r="O71" i="5"/>
  <c r="N71" i="5"/>
  <c r="M71" i="5"/>
  <c r="L71" i="5"/>
  <c r="K71" i="5"/>
  <c r="J71" i="5"/>
  <c r="I71" i="5"/>
  <c r="H71" i="5"/>
  <c r="G71" i="5"/>
  <c r="F71" i="5"/>
  <c r="E71" i="5"/>
  <c r="D71" i="5"/>
  <c r="O35" i="5"/>
  <c r="N35" i="5"/>
  <c r="M35" i="5"/>
  <c r="L35" i="5"/>
  <c r="K35" i="5"/>
  <c r="J35" i="5"/>
  <c r="I35" i="5"/>
  <c r="H35" i="5"/>
  <c r="G35" i="5"/>
  <c r="F35" i="5"/>
  <c r="E35" i="5"/>
  <c r="D35" i="5"/>
  <c r="O34" i="5"/>
  <c r="O36" i="5" s="1"/>
  <c r="N34" i="5"/>
  <c r="M34" i="5"/>
  <c r="L34" i="5"/>
  <c r="K34" i="5"/>
  <c r="J34" i="5"/>
  <c r="J36" i="5" s="1"/>
  <c r="I34" i="5"/>
  <c r="H34" i="5"/>
  <c r="H36" i="5" s="1"/>
  <c r="G34" i="5"/>
  <c r="G36" i="5" s="1"/>
  <c r="F34" i="5"/>
  <c r="E34" i="5"/>
  <c r="D34" i="5"/>
  <c r="O33" i="5"/>
  <c r="N33" i="5"/>
  <c r="N36" i="5" s="1"/>
  <c r="M33" i="5"/>
  <c r="M36" i="5" s="1"/>
  <c r="L33" i="5"/>
  <c r="L36" i="5" s="1"/>
  <c r="K33" i="5"/>
  <c r="K36" i="5" s="1"/>
  <c r="J33" i="5"/>
  <c r="I33" i="5"/>
  <c r="I36" i="5" s="1"/>
  <c r="H33" i="5"/>
  <c r="G33" i="5"/>
  <c r="F33" i="5"/>
  <c r="F36" i="5" s="1"/>
  <c r="E33" i="5"/>
  <c r="E36" i="5" s="1"/>
  <c r="D33" i="5"/>
  <c r="D36" i="5" s="1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M25" i="5"/>
  <c r="L25" i="5"/>
  <c r="K25" i="5"/>
  <c r="J25" i="5"/>
  <c r="I25" i="5"/>
  <c r="H25" i="5"/>
  <c r="G25" i="5"/>
  <c r="F25" i="5"/>
  <c r="E25" i="5"/>
  <c r="D25" i="5"/>
  <c r="O23" i="5"/>
  <c r="N23" i="5"/>
  <c r="M23" i="5"/>
  <c r="L23" i="5"/>
  <c r="K23" i="5"/>
  <c r="J23" i="5"/>
  <c r="I23" i="5"/>
  <c r="H23" i="5"/>
  <c r="G23" i="5"/>
  <c r="F23" i="5"/>
  <c r="E23" i="5"/>
  <c r="D23" i="5"/>
  <c r="O22" i="5"/>
  <c r="N22" i="5"/>
  <c r="M22" i="5"/>
  <c r="L22" i="5"/>
  <c r="K22" i="5"/>
  <c r="J22" i="5"/>
  <c r="I22" i="5"/>
  <c r="H22" i="5"/>
  <c r="G22" i="5"/>
  <c r="F22" i="5"/>
  <c r="E22" i="5"/>
  <c r="D22" i="5"/>
  <c r="O21" i="5"/>
  <c r="N21" i="5"/>
  <c r="M21" i="5"/>
  <c r="L21" i="5"/>
  <c r="K21" i="5"/>
  <c r="J21" i="5"/>
  <c r="I21" i="5"/>
  <c r="H21" i="5"/>
  <c r="G21" i="5"/>
  <c r="F21" i="5"/>
  <c r="E21" i="5"/>
  <c r="D21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N14" i="5"/>
  <c r="N16" i="5" s="1"/>
  <c r="M14" i="5"/>
  <c r="L14" i="5"/>
  <c r="L16" i="5" s="1"/>
  <c r="K14" i="5"/>
  <c r="K16" i="5" s="1"/>
  <c r="J14" i="5"/>
  <c r="I14" i="5"/>
  <c r="H14" i="5"/>
  <c r="G14" i="5"/>
  <c r="F14" i="5"/>
  <c r="F16" i="5" s="1"/>
  <c r="E14" i="5"/>
  <c r="D14" i="5"/>
  <c r="D16" i="5" s="1"/>
  <c r="O13" i="5"/>
  <c r="O16" i="5" s="1"/>
  <c r="N13" i="5"/>
  <c r="M13" i="5"/>
  <c r="M16" i="5" s="1"/>
  <c r="L13" i="5"/>
  <c r="K13" i="5"/>
  <c r="J13" i="5"/>
  <c r="J16" i="5" s="1"/>
  <c r="I13" i="5"/>
  <c r="I16" i="5" s="1"/>
  <c r="H13" i="5"/>
  <c r="H16" i="5" s="1"/>
  <c r="G13" i="5"/>
  <c r="G16" i="5" s="1"/>
  <c r="F13" i="5"/>
  <c r="E13" i="5"/>
  <c r="E16" i="5" s="1"/>
  <c r="D13" i="5"/>
  <c r="O12" i="5"/>
  <c r="N12" i="5"/>
  <c r="N45" i="5" s="1"/>
  <c r="M12" i="5"/>
  <c r="L12" i="5"/>
  <c r="K12" i="5"/>
  <c r="J12" i="5"/>
  <c r="I12" i="5"/>
  <c r="H12" i="5"/>
  <c r="G12" i="5"/>
  <c r="F12" i="5"/>
  <c r="F45" i="5" s="1"/>
  <c r="E12" i="5"/>
  <c r="D12" i="5"/>
  <c r="D42" i="6" l="1"/>
  <c r="D44" i="6"/>
  <c r="D72" i="6"/>
  <c r="I71" i="6"/>
  <c r="F44" i="6"/>
  <c r="J45" i="6"/>
  <c r="F72" i="6"/>
  <c r="J73" i="6"/>
  <c r="K43" i="6"/>
  <c r="G44" i="6"/>
  <c r="O44" i="6"/>
  <c r="K45" i="6"/>
  <c r="K71" i="6"/>
  <c r="G72" i="6"/>
  <c r="O72" i="6"/>
  <c r="K73" i="6"/>
  <c r="H43" i="6"/>
  <c r="H45" i="6"/>
  <c r="D70" i="6"/>
  <c r="L72" i="6"/>
  <c r="I43" i="6"/>
  <c r="M44" i="6"/>
  <c r="M72" i="6"/>
  <c r="J43" i="6"/>
  <c r="N44" i="6"/>
  <c r="J71" i="6"/>
  <c r="N72" i="6"/>
  <c r="D43" i="6"/>
  <c r="L43" i="6"/>
  <c r="H44" i="6"/>
  <c r="D45" i="6"/>
  <c r="L45" i="6"/>
  <c r="D71" i="6"/>
  <c r="L71" i="6"/>
  <c r="H72" i="6"/>
  <c r="D73" i="6"/>
  <c r="L73" i="6"/>
  <c r="L44" i="6"/>
  <c r="H73" i="6"/>
  <c r="I45" i="6"/>
  <c r="E72" i="6"/>
  <c r="M43" i="6"/>
  <c r="E45" i="6"/>
  <c r="E71" i="6"/>
  <c r="E73" i="6"/>
  <c r="F43" i="6"/>
  <c r="N43" i="6"/>
  <c r="J44" i="6"/>
  <c r="F45" i="6"/>
  <c r="N45" i="6"/>
  <c r="F71" i="6"/>
  <c r="N71" i="6"/>
  <c r="J72" i="6"/>
  <c r="F73" i="6"/>
  <c r="N73" i="6"/>
  <c r="E44" i="6"/>
  <c r="I73" i="6"/>
  <c r="E43" i="6"/>
  <c r="I44" i="6"/>
  <c r="M45" i="6"/>
  <c r="M71" i="6"/>
  <c r="I72" i="6"/>
  <c r="M73" i="6"/>
  <c r="G43" i="6"/>
  <c r="O43" i="6"/>
  <c r="K44" i="6"/>
  <c r="G45" i="6"/>
  <c r="G71" i="6"/>
  <c r="O71" i="6"/>
  <c r="K72" i="6"/>
  <c r="G73" i="6"/>
  <c r="J44" i="5"/>
  <c r="L45" i="5"/>
  <c r="E45" i="5"/>
  <c r="M45" i="5"/>
  <c r="I45" i="5"/>
  <c r="K45" i="5"/>
  <c r="K42" i="5"/>
  <c r="G43" i="5"/>
  <c r="O43" i="5"/>
  <c r="K44" i="5"/>
  <c r="G45" i="5"/>
  <c r="O45" i="5"/>
  <c r="D42" i="5"/>
  <c r="L42" i="5"/>
  <c r="H43" i="5"/>
  <c r="D44" i="5"/>
  <c r="L44" i="5"/>
  <c r="H45" i="5"/>
  <c r="E42" i="5"/>
  <c r="M42" i="5"/>
  <c r="I43" i="5"/>
  <c r="E44" i="5"/>
  <c r="M44" i="5"/>
  <c r="F42" i="5"/>
  <c r="J43" i="5"/>
  <c r="N44" i="5"/>
  <c r="J45" i="5"/>
  <c r="G42" i="5"/>
  <c r="K43" i="5"/>
  <c r="D43" i="5"/>
  <c r="H44" i="5"/>
  <c r="I42" i="5"/>
  <c r="E43" i="5"/>
  <c r="M43" i="5"/>
  <c r="I44" i="5"/>
  <c r="N42" i="5"/>
  <c r="F44" i="5"/>
  <c r="O42" i="5"/>
  <c r="G44" i="5"/>
  <c r="O44" i="5"/>
  <c r="H42" i="5"/>
  <c r="L43" i="5"/>
  <c r="D45" i="5"/>
  <c r="J42" i="5"/>
  <c r="F43" i="5"/>
  <c r="N43" i="5"/>
  <c r="K29" i="4" l="1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N29" i="4" s="1"/>
  <c r="M27" i="4"/>
  <c r="L27" i="4"/>
  <c r="L29" i="4" s="1"/>
  <c r="K27" i="4"/>
  <c r="J27" i="4"/>
  <c r="I27" i="4"/>
  <c r="I29" i="4" s="1"/>
  <c r="H27" i="4"/>
  <c r="G27" i="4"/>
  <c r="F27" i="4"/>
  <c r="F29" i="4" s="1"/>
  <c r="E27" i="4"/>
  <c r="D27" i="4"/>
  <c r="D29" i="4" s="1"/>
  <c r="C27" i="4"/>
  <c r="N26" i="4"/>
  <c r="M26" i="4"/>
  <c r="M29" i="4" s="1"/>
  <c r="L26" i="4"/>
  <c r="K26" i="4"/>
  <c r="J26" i="4"/>
  <c r="J29" i="4" s="1"/>
  <c r="I26" i="4"/>
  <c r="H26" i="4"/>
  <c r="H29" i="4" s="1"/>
  <c r="G26" i="4"/>
  <c r="G29" i="4" s="1"/>
  <c r="F26" i="4"/>
  <c r="E26" i="4"/>
  <c r="E29" i="4" s="1"/>
  <c r="D26" i="4"/>
  <c r="C26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N18" i="4" s="1"/>
  <c r="M10" i="4"/>
  <c r="L10" i="4"/>
  <c r="L18" i="4" s="1"/>
  <c r="K10" i="4"/>
  <c r="K18" i="4" s="1"/>
  <c r="J10" i="4"/>
  <c r="I10" i="4"/>
  <c r="H10" i="4"/>
  <c r="G10" i="4"/>
  <c r="F10" i="4"/>
  <c r="F18" i="4" s="1"/>
  <c r="E10" i="4"/>
  <c r="D10" i="4"/>
  <c r="D18" i="4" s="1"/>
  <c r="C10" i="4"/>
  <c r="C18" i="4" s="1"/>
  <c r="N9" i="4"/>
  <c r="M9" i="4"/>
  <c r="M18" i="4" s="1"/>
  <c r="L9" i="4"/>
  <c r="K9" i="4"/>
  <c r="J9" i="4"/>
  <c r="J18" i="4" s="1"/>
  <c r="I9" i="4"/>
  <c r="I18" i="4" s="1"/>
  <c r="H9" i="4"/>
  <c r="H18" i="4" s="1"/>
  <c r="G9" i="4"/>
  <c r="G18" i="4" s="1"/>
  <c r="F9" i="4"/>
  <c r="E9" i="4"/>
  <c r="E18" i="4" s="1"/>
  <c r="D9" i="4"/>
  <c r="C9" i="4"/>
  <c r="N35" i="3"/>
  <c r="M35" i="3"/>
  <c r="L35" i="3"/>
  <c r="K35" i="3"/>
  <c r="J35" i="3"/>
  <c r="I35" i="3"/>
  <c r="H35" i="3"/>
  <c r="G35" i="3"/>
  <c r="F35" i="3"/>
  <c r="E35" i="3"/>
  <c r="D35" i="3"/>
  <c r="C35" i="3"/>
  <c r="N19" i="3"/>
  <c r="M19" i="3"/>
  <c r="L19" i="3"/>
  <c r="K19" i="3"/>
  <c r="J19" i="3"/>
  <c r="I19" i="3"/>
  <c r="H19" i="3"/>
  <c r="G19" i="3"/>
  <c r="F19" i="3"/>
  <c r="E19" i="3"/>
  <c r="D19" i="3"/>
  <c r="C19" i="3"/>
  <c r="O44" i="2" l="1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9" i="2"/>
  <c r="N39" i="2"/>
  <c r="M39" i="2"/>
  <c r="L39" i="2"/>
  <c r="K39" i="2"/>
  <c r="J39" i="2"/>
  <c r="I39" i="2"/>
  <c r="H39" i="2"/>
  <c r="G39" i="2"/>
  <c r="F39" i="2"/>
  <c r="E39" i="2"/>
  <c r="D39" i="2"/>
  <c r="O38" i="2"/>
  <c r="N38" i="2"/>
  <c r="M38" i="2"/>
  <c r="L38" i="2"/>
  <c r="K38" i="2"/>
  <c r="J38" i="2"/>
  <c r="I38" i="2"/>
  <c r="H38" i="2"/>
  <c r="G38" i="2"/>
  <c r="F38" i="2"/>
  <c r="E38" i="2"/>
  <c r="D38" i="2"/>
  <c r="O37" i="2"/>
  <c r="N37" i="2"/>
  <c r="M37" i="2"/>
  <c r="L37" i="2"/>
  <c r="K37" i="2"/>
  <c r="J37" i="2"/>
  <c r="I37" i="2"/>
  <c r="H37" i="2"/>
  <c r="G37" i="2"/>
  <c r="F37" i="2"/>
  <c r="E37" i="2"/>
  <c r="D37" i="2"/>
  <c r="O36" i="2"/>
  <c r="N36" i="2"/>
  <c r="M36" i="2"/>
  <c r="L36" i="2"/>
  <c r="K36" i="2"/>
  <c r="J36" i="2"/>
  <c r="I36" i="2"/>
  <c r="H36" i="2"/>
  <c r="G36" i="2"/>
  <c r="F36" i="2"/>
  <c r="E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8" i="2"/>
  <c r="N28" i="2"/>
  <c r="M28" i="2"/>
  <c r="L28" i="2"/>
  <c r="K28" i="2"/>
  <c r="J28" i="2"/>
  <c r="I28" i="2"/>
  <c r="H28" i="2"/>
  <c r="G28" i="2"/>
  <c r="F28" i="2"/>
  <c r="E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L26" i="2"/>
  <c r="K26" i="2"/>
  <c r="J26" i="2"/>
  <c r="I26" i="2"/>
  <c r="H26" i="2"/>
  <c r="G26" i="2"/>
  <c r="F26" i="2"/>
  <c r="E26" i="2"/>
  <c r="D26" i="2"/>
  <c r="O25" i="2"/>
  <c r="N25" i="2"/>
  <c r="M25" i="2"/>
  <c r="L25" i="2"/>
  <c r="K25" i="2"/>
  <c r="J25" i="2"/>
  <c r="I25" i="2"/>
  <c r="H25" i="2"/>
  <c r="G25" i="2"/>
  <c r="F25" i="2"/>
  <c r="E25" i="2"/>
  <c r="D25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N23" i="2"/>
  <c r="M23" i="2"/>
  <c r="L23" i="2"/>
  <c r="K23" i="2"/>
  <c r="J23" i="2"/>
  <c r="I23" i="2"/>
  <c r="H23" i="2"/>
  <c r="G23" i="2"/>
  <c r="F23" i="2"/>
  <c r="E23" i="2"/>
  <c r="D23" i="2"/>
  <c r="O22" i="2"/>
  <c r="N22" i="2"/>
  <c r="M22" i="2"/>
  <c r="L22" i="2"/>
  <c r="K22" i="2"/>
  <c r="J22" i="2"/>
  <c r="I22" i="2"/>
  <c r="H22" i="2"/>
  <c r="G22" i="2"/>
  <c r="F22" i="2"/>
  <c r="E22" i="2"/>
  <c r="D22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N20" i="2"/>
  <c r="M20" i="2"/>
  <c r="L20" i="2"/>
  <c r="K20" i="2"/>
  <c r="J20" i="2"/>
  <c r="I20" i="2"/>
  <c r="H20" i="2"/>
  <c r="G20" i="2"/>
  <c r="F20" i="2"/>
  <c r="E20" i="2"/>
  <c r="D20" i="2"/>
  <c r="O19" i="2"/>
  <c r="N19" i="2"/>
  <c r="M19" i="2"/>
  <c r="L19" i="2"/>
  <c r="K19" i="2"/>
  <c r="J19" i="2"/>
  <c r="I19" i="2"/>
  <c r="H19" i="2"/>
  <c r="G19" i="2"/>
  <c r="F19" i="2"/>
  <c r="E19" i="2"/>
  <c r="D19" i="2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13" i="2"/>
  <c r="N13" i="2"/>
  <c r="M13" i="2"/>
  <c r="L13" i="2"/>
  <c r="K13" i="2"/>
  <c r="J13" i="2"/>
  <c r="I13" i="2"/>
  <c r="H13" i="2"/>
  <c r="G13" i="2"/>
  <c r="F13" i="2"/>
  <c r="E13" i="2"/>
  <c r="D13" i="2"/>
  <c r="O12" i="2"/>
  <c r="N12" i="2"/>
  <c r="M12" i="2"/>
  <c r="L12" i="2"/>
  <c r="K12" i="2"/>
  <c r="J12" i="2"/>
  <c r="I12" i="2"/>
  <c r="H12" i="2"/>
  <c r="G12" i="2"/>
  <c r="F12" i="2"/>
  <c r="E12" i="2"/>
  <c r="D12" i="2"/>
  <c r="O11" i="2"/>
  <c r="N11" i="2"/>
  <c r="M11" i="2"/>
  <c r="L11" i="2"/>
  <c r="K11" i="2"/>
  <c r="J11" i="2"/>
  <c r="I11" i="2"/>
  <c r="H11" i="2"/>
  <c r="G11" i="2"/>
  <c r="F11" i="2"/>
  <c r="E11" i="2"/>
  <c r="D11" i="2"/>
  <c r="O10" i="2"/>
  <c r="N10" i="2"/>
  <c r="M10" i="2"/>
  <c r="L10" i="2"/>
  <c r="K10" i="2"/>
  <c r="J10" i="2"/>
  <c r="I10" i="2"/>
  <c r="H10" i="2"/>
  <c r="G10" i="2"/>
  <c r="F10" i="2"/>
  <c r="E10" i="2"/>
  <c r="D10" i="2"/>
  <c r="O9" i="2"/>
  <c r="N9" i="2"/>
  <c r="M9" i="2"/>
  <c r="L9" i="2"/>
  <c r="K9" i="2"/>
  <c r="J9" i="2"/>
  <c r="I9" i="2"/>
  <c r="H9" i="2"/>
  <c r="G9" i="2"/>
  <c r="F9" i="2"/>
  <c r="E9" i="2"/>
  <c r="D9" i="2"/>
  <c r="O114" i="1"/>
  <c r="N114" i="1"/>
  <c r="M114" i="1"/>
  <c r="L114" i="1"/>
  <c r="K114" i="1"/>
  <c r="J114" i="1"/>
  <c r="I114" i="1"/>
  <c r="H114" i="1"/>
  <c r="G114" i="1"/>
  <c r="F114" i="1"/>
  <c r="E114" i="1"/>
  <c r="D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O53" i="1"/>
  <c r="N53" i="1"/>
  <c r="M53" i="1"/>
  <c r="L53" i="1"/>
  <c r="K53" i="1"/>
  <c r="J53" i="1"/>
  <c r="I53" i="1"/>
  <c r="H53" i="1"/>
  <c r="G53" i="1"/>
  <c r="F53" i="1"/>
  <c r="E53" i="1"/>
  <c r="D53" i="1"/>
  <c r="O52" i="1"/>
  <c r="N52" i="1"/>
  <c r="M52" i="1"/>
  <c r="L52" i="1"/>
  <c r="K52" i="1"/>
  <c r="J52" i="1"/>
  <c r="I52" i="1"/>
  <c r="H52" i="1"/>
  <c r="G52" i="1"/>
  <c r="F52" i="1"/>
  <c r="E52" i="1"/>
  <c r="D52" i="1"/>
  <c r="O51" i="1"/>
  <c r="N51" i="1"/>
  <c r="M51" i="1"/>
  <c r="L51" i="1"/>
  <c r="K51" i="1"/>
  <c r="J51" i="1"/>
  <c r="I51" i="1"/>
  <c r="H51" i="1"/>
  <c r="G51" i="1"/>
  <c r="F51" i="1"/>
  <c r="E51" i="1"/>
  <c r="D51" i="1"/>
  <c r="O50" i="1"/>
  <c r="N50" i="1"/>
  <c r="M50" i="1"/>
  <c r="L50" i="1"/>
  <c r="K50" i="1"/>
  <c r="J50" i="1"/>
  <c r="I50" i="1"/>
  <c r="H50" i="1"/>
  <c r="G50" i="1"/>
  <c r="F50" i="1"/>
  <c r="E50" i="1"/>
  <c r="D50" i="1"/>
  <c r="O49" i="1"/>
  <c r="N49" i="1"/>
  <c r="M49" i="1"/>
  <c r="L49" i="1"/>
  <c r="K49" i="1"/>
  <c r="J49" i="1"/>
  <c r="I49" i="1"/>
  <c r="H49" i="1"/>
  <c r="G49" i="1"/>
  <c r="F49" i="1"/>
  <c r="E49" i="1"/>
  <c r="D49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45" i="1"/>
  <c r="N45" i="1"/>
  <c r="M45" i="1"/>
  <c r="L45" i="1"/>
  <c r="K45" i="1"/>
  <c r="J45" i="1"/>
  <c r="I45" i="1"/>
  <c r="H45" i="1"/>
  <c r="G45" i="1"/>
  <c r="F45" i="1"/>
  <c r="E45" i="1"/>
  <c r="D45" i="1"/>
  <c r="F46" i="2" l="1"/>
  <c r="N46" i="2"/>
  <c r="O54" i="2"/>
  <c r="L46" i="2"/>
  <c r="E46" i="2"/>
  <c r="M46" i="2"/>
  <c r="I106" i="2"/>
  <c r="G46" i="2"/>
  <c r="I46" i="2"/>
  <c r="E106" i="2"/>
  <c r="M106" i="2"/>
  <c r="O114" i="2"/>
  <c r="O53" i="2"/>
  <c r="G113" i="2"/>
  <c r="N106" i="2"/>
  <c r="O46" i="2"/>
  <c r="H54" i="2"/>
  <c r="L106" i="2"/>
  <c r="K46" i="2"/>
  <c r="G106" i="2"/>
  <c r="O106" i="2"/>
  <c r="H46" i="2"/>
  <c r="D47" i="2"/>
  <c r="L47" i="2"/>
  <c r="H48" i="2"/>
  <c r="D49" i="2"/>
  <c r="L49" i="2"/>
  <c r="H50" i="2"/>
  <c r="D51" i="2"/>
  <c r="L51" i="2"/>
  <c r="H52" i="2"/>
  <c r="D53" i="2"/>
  <c r="L53" i="2"/>
  <c r="H106" i="2"/>
  <c r="D107" i="2"/>
  <c r="L107" i="2"/>
  <c r="H108" i="2"/>
  <c r="D109" i="2"/>
  <c r="L109" i="2"/>
  <c r="H110" i="2"/>
  <c r="D111" i="2"/>
  <c r="L111" i="2"/>
  <c r="H112" i="2"/>
  <c r="D113" i="2"/>
  <c r="L113" i="2"/>
  <c r="H114" i="2"/>
  <c r="E47" i="2"/>
  <c r="M47" i="2"/>
  <c r="I48" i="2"/>
  <c r="E49" i="2"/>
  <c r="M49" i="2"/>
  <c r="I50" i="2"/>
  <c r="E51" i="2"/>
  <c r="M51" i="2"/>
  <c r="I52" i="2"/>
  <c r="E53" i="2"/>
  <c r="M53" i="2"/>
  <c r="I54" i="2"/>
  <c r="E107" i="2"/>
  <c r="M107" i="2"/>
  <c r="I108" i="2"/>
  <c r="E109" i="2"/>
  <c r="M109" i="2"/>
  <c r="I110" i="2"/>
  <c r="E111" i="2"/>
  <c r="M111" i="2"/>
  <c r="I112" i="2"/>
  <c r="E113" i="2"/>
  <c r="M113" i="2"/>
  <c r="I114" i="2"/>
  <c r="F47" i="2"/>
  <c r="F49" i="2"/>
  <c r="J52" i="2"/>
  <c r="J54" i="2"/>
  <c r="N113" i="2"/>
  <c r="O47" i="2"/>
  <c r="O49" i="2"/>
  <c r="O51" i="2"/>
  <c r="G53" i="2"/>
  <c r="K106" i="2"/>
  <c r="O107" i="2"/>
  <c r="G109" i="2"/>
  <c r="K110" i="2"/>
  <c r="O111" i="2"/>
  <c r="K114" i="2"/>
  <c r="H47" i="2"/>
  <c r="H49" i="2"/>
  <c r="H51" i="2"/>
  <c r="H53" i="2"/>
  <c r="D110" i="2"/>
  <c r="I47" i="2"/>
  <c r="E48" i="2"/>
  <c r="M48" i="2"/>
  <c r="I49" i="2"/>
  <c r="E50" i="2"/>
  <c r="M50" i="2"/>
  <c r="I51" i="2"/>
  <c r="E52" i="2"/>
  <c r="M52" i="2"/>
  <c r="I53" i="2"/>
  <c r="E54" i="2"/>
  <c r="M54" i="2"/>
  <c r="I107" i="2"/>
  <c r="E108" i="2"/>
  <c r="M108" i="2"/>
  <c r="I109" i="2"/>
  <c r="E110" i="2"/>
  <c r="M110" i="2"/>
  <c r="I111" i="2"/>
  <c r="E112" i="2"/>
  <c r="M112" i="2"/>
  <c r="I113" i="2"/>
  <c r="E114" i="2"/>
  <c r="M114" i="2"/>
  <c r="N47" i="2"/>
  <c r="J50" i="2"/>
  <c r="N51" i="2"/>
  <c r="F53" i="2"/>
  <c r="J106" i="2"/>
  <c r="N107" i="2"/>
  <c r="F109" i="2"/>
  <c r="N109" i="2"/>
  <c r="F111" i="2"/>
  <c r="N111" i="2"/>
  <c r="J112" i="2"/>
  <c r="J114" i="2"/>
  <c r="G47" i="2"/>
  <c r="G49" i="2"/>
  <c r="G51" i="2"/>
  <c r="K54" i="2"/>
  <c r="G107" i="2"/>
  <c r="K108" i="2"/>
  <c r="O109" i="2"/>
  <c r="G111" i="2"/>
  <c r="K112" i="2"/>
  <c r="O113" i="2"/>
  <c r="D46" i="2"/>
  <c r="D48" i="2"/>
  <c r="L50" i="2"/>
  <c r="L52" i="2"/>
  <c r="L54" i="2"/>
  <c r="D108" i="2"/>
  <c r="H109" i="2"/>
  <c r="H111" i="2"/>
  <c r="L112" i="2"/>
  <c r="H113" i="2"/>
  <c r="L114" i="2"/>
  <c r="J47" i="2"/>
  <c r="F48" i="2"/>
  <c r="N48" i="2"/>
  <c r="J49" i="2"/>
  <c r="F50" i="2"/>
  <c r="N50" i="2"/>
  <c r="J51" i="2"/>
  <c r="F52" i="2"/>
  <c r="N52" i="2"/>
  <c r="J53" i="2"/>
  <c r="F54" i="2"/>
  <c r="N54" i="2"/>
  <c r="F106" i="2"/>
  <c r="J107" i="2"/>
  <c r="F108" i="2"/>
  <c r="N108" i="2"/>
  <c r="J109" i="2"/>
  <c r="F110" i="2"/>
  <c r="N110" i="2"/>
  <c r="J111" i="2"/>
  <c r="F112" i="2"/>
  <c r="N112" i="2"/>
  <c r="J113" i="2"/>
  <c r="F114" i="2"/>
  <c r="N114" i="2"/>
  <c r="J46" i="2"/>
  <c r="J48" i="2"/>
  <c r="N49" i="2"/>
  <c r="F51" i="2"/>
  <c r="N53" i="2"/>
  <c r="F107" i="2"/>
  <c r="J108" i="2"/>
  <c r="J110" i="2"/>
  <c r="F113" i="2"/>
  <c r="K48" i="2"/>
  <c r="K50" i="2"/>
  <c r="K52" i="2"/>
  <c r="L48" i="2"/>
  <c r="D50" i="2"/>
  <c r="D52" i="2"/>
  <c r="D54" i="2"/>
  <c r="H107" i="2"/>
  <c r="L108" i="2"/>
  <c r="L110" i="2"/>
  <c r="D112" i="2"/>
  <c r="D114" i="2"/>
  <c r="K47" i="2"/>
  <c r="G48" i="2"/>
  <c r="O48" i="2"/>
  <c r="K49" i="2"/>
  <c r="G50" i="2"/>
  <c r="O50" i="2"/>
  <c r="K51" i="2"/>
  <c r="G52" i="2"/>
  <c r="O52" i="2"/>
  <c r="K53" i="2"/>
  <c r="G54" i="2"/>
  <c r="K107" i="2"/>
  <c r="G108" i="2"/>
  <c r="O108" i="2"/>
  <c r="K109" i="2"/>
  <c r="G110" i="2"/>
  <c r="O110" i="2"/>
  <c r="K111" i="2"/>
  <c r="G112" i="2"/>
  <c r="O112" i="2"/>
  <c r="K113" i="2"/>
  <c r="G114" i="2"/>
</calcChain>
</file>

<file path=xl/sharedStrings.xml><?xml version="1.0" encoding="utf-8"?>
<sst xmlns="http://schemas.openxmlformats.org/spreadsheetml/2006/main" count="495" uniqueCount="76">
  <si>
    <t xml:space="preserve">PG&amp;E DR 2017 Load Impact Estimates </t>
  </si>
  <si>
    <t>Average Hourly Impacts (MW/hour) from 1pm to 6pm in Apr.-Oct. and from 4pm to 9pm Jan.- Mar. and Nov.-Dec.</t>
  </si>
  <si>
    <t>Expected Capacity at Coincident Peak based on Load Impact Protocols  (MW)</t>
  </si>
  <si>
    <t>Average of Hourly Ex Ante Load Impacts (MW/hour) from 2 to 6 PM If Simultaneous Events Are Called on Monthly Peak Load Days Under 1-in-2 Weather Year Conditions, Before Adjusting for Avoided Line Losses</t>
  </si>
  <si>
    <t>Program Name</t>
  </si>
  <si>
    <t>Payment$</t>
  </si>
  <si>
    <t>Local Area</t>
  </si>
  <si>
    <t>BIP</t>
  </si>
  <si>
    <t>1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</si>
  <si>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</si>
  <si>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</si>
  <si>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</si>
  <si>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</si>
  <si>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</si>
  <si>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</si>
  <si>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</si>
  <si>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</si>
  <si>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Total IOU Service Area</t>
  </si>
  <si>
    <t>CBP Day Of and Day Ahead</t>
  </si>
  <si>
    <t>AC Cycling Residential</t>
  </si>
  <si>
    <t>AC Cycling Non-Residential</t>
  </si>
  <si>
    <t>Total Event Based Resources (All Programs allocated)</t>
  </si>
  <si>
    <t>Payment$ - if payment for this program is from bundled customers only, enter 0, if all distribution customers, enter 1</t>
  </si>
  <si>
    <t xml:space="preserve">RA benefits will be in Load Forecast adjustments </t>
  </si>
  <si>
    <t>CPP Residential (SmartRate)</t>
  </si>
  <si>
    <t>0</t>
  </si>
  <si>
    <t>CPP Non-Residential (Peak Day Pricing)</t>
  </si>
  <si>
    <t>TOU Residential</t>
  </si>
  <si>
    <t>TOU Non-Residential</t>
  </si>
  <si>
    <t>Peak Load Shift (PLS) Incremental</t>
  </si>
  <si>
    <t>Total  CPP and PTR (All Programs allocated)</t>
  </si>
  <si>
    <t>T+D Gross Up factor per D.15-06-063</t>
  </si>
  <si>
    <t xml:space="preserve">SDG&amp;E DR 2017 Load Impact Estimates </t>
  </si>
  <si>
    <t>PLS</t>
  </si>
  <si>
    <t>CBP - Day of</t>
  </si>
  <si>
    <t>CBP- Day ahead</t>
  </si>
  <si>
    <t>DBP-DA</t>
  </si>
  <si>
    <t>DBP- DO</t>
  </si>
  <si>
    <t>SCTD (Small Customer Technology Development Program)-Residential</t>
  </si>
  <si>
    <t>SCTD (Small Customer Technology Development Program)-Commercial</t>
  </si>
  <si>
    <t>Summer Saver Commercial</t>
  </si>
  <si>
    <t>Summer Saver
Residential</t>
  </si>
  <si>
    <t>Total Allocated Event Based Resources</t>
  </si>
  <si>
    <t xml:space="preserve"> * CPP Implementation costs recovered from all customers, and annual over- or under-collections are recovered from only bundled customers.</t>
  </si>
  <si>
    <t xml:space="preserve"> * PTR Implementation costs recovered from all customers, bill credits paid to customers are recovered only by bundled customers</t>
  </si>
  <si>
    <t>CPP-D Large</t>
  </si>
  <si>
    <t>1 *</t>
  </si>
  <si>
    <t>CPP-D Medium/Small</t>
  </si>
  <si>
    <t>1*</t>
  </si>
  <si>
    <t>CPP Small Commercial</t>
  </si>
  <si>
    <t>PTR w/o Enabling Tech</t>
  </si>
  <si>
    <t>TOU - Small Commercial</t>
  </si>
  <si>
    <t>Total CPP and PTR Resources</t>
  </si>
  <si>
    <t>SCTD (Small Customer Technology
Development Program)</t>
  </si>
  <si>
    <t>CPP-D</t>
  </si>
  <si>
    <t>CPP-D Medium</t>
  </si>
  <si>
    <t xml:space="preserve">SCE DR 2017 Load Impact Estimates </t>
  </si>
  <si>
    <t>SCE</t>
  </si>
  <si>
    <t>Base Interruptible Program (BIP) 15 min</t>
  </si>
  <si>
    <t>LA Basin</t>
  </si>
  <si>
    <t>Big Creek/Ventura</t>
  </si>
  <si>
    <t>Base Interruptible Program (BIP) 30 min</t>
  </si>
  <si>
    <t>Agricultural and Pumping Interruptible (API)</t>
  </si>
  <si>
    <t>Aggegator Managed Portfolio (AMP)               Day of</t>
  </si>
  <si>
    <t>Capacity Bidding Program Day Of (CBP)</t>
  </si>
  <si>
    <t>Capacity Bidding Program  Day Ahead
(CBP)</t>
  </si>
  <si>
    <t>Demand Bidding Program
(DBP)</t>
  </si>
  <si>
    <t>AC Cycling Residential and Commercial</t>
  </si>
  <si>
    <t>Total, Allocated Event-Based Resources</t>
  </si>
  <si>
    <t>Critical Peak Pricing Medium and Small
(CPP)</t>
  </si>
  <si>
    <t>Critical Peak Pricing Large
(CPP)</t>
  </si>
  <si>
    <t>Peak Time Rebate with Enabled Technology (Save Power Day)</t>
  </si>
  <si>
    <t>Real Time Pricing (RTP)</t>
  </si>
  <si>
    <t>Peak Load Shifting (PLS)</t>
  </si>
  <si>
    <t>Total Unallocated Event Based Resources</t>
  </si>
  <si>
    <t>Permanent Load Shifting (PLS)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</si>
</sst>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;[Red]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sz val="10"/>
      <name val="Calibri"/>
      <family val="2"/>
      <scheme val="minor"/>
    </font>
    <font>
      <b/>
      <sz val="10"/>
      <name val="Times New Roman"/>
      <family val="1"/>
    </font>
    <font>
      <b/>
      <sz val="16"/>
      <color indexed="8"/>
      <name val="Times New Roman"/>
      <family val="1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30" fillId="0" borderId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2" fillId="9" borderId="0" applyNumberFormat="0" applyBorder="0" applyAlignment="0" applyProtection="0"/>
    <xf numFmtId="0" fontId="33" fillId="26" borderId="55" applyNumberFormat="0" applyAlignment="0" applyProtection="0"/>
    <xf numFmtId="0" fontId="34" fillId="27" borderId="56" applyNumberFormat="0" applyAlignment="0" applyProtection="0"/>
    <xf numFmtId="43" fontId="4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7" fillId="0" borderId="57" applyNumberFormat="0" applyFill="0" applyAlignment="0" applyProtection="0"/>
    <xf numFmtId="0" fontId="38" fillId="0" borderId="58" applyNumberFormat="0" applyFill="0" applyAlignment="0" applyProtection="0"/>
    <xf numFmtId="0" fontId="39" fillId="0" borderId="59" applyNumberFormat="0" applyFill="0" applyAlignment="0" applyProtection="0"/>
    <xf numFmtId="0" fontId="39" fillId="0" borderId="0" applyNumberFormat="0" applyFill="0" applyBorder="0" applyAlignment="0" applyProtection="0"/>
    <xf numFmtId="0" fontId="40" fillId="13" borderId="55" applyNumberFormat="0" applyAlignment="0" applyProtection="0"/>
    <xf numFmtId="0" fontId="41" fillId="0" borderId="60" applyNumberFormat="0" applyFill="0" applyAlignment="0" applyProtection="0"/>
    <xf numFmtId="0" fontId="42" fillId="28" borderId="0" applyNumberFormat="0" applyBorder="0" applyAlignment="0" applyProtection="0"/>
    <xf numFmtId="0" fontId="46" fillId="0" borderId="0"/>
    <xf numFmtId="0" fontId="14" fillId="29" borderId="61" applyNumberFormat="0" applyFont="0" applyAlignment="0" applyProtection="0"/>
    <xf numFmtId="0" fontId="43" fillId="26" borderId="62" applyNumberFormat="0" applyAlignment="0" applyProtection="0"/>
    <xf numFmtId="9" fontId="4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63" applyNumberFormat="0" applyFill="0" applyAlignment="0" applyProtection="0"/>
    <xf numFmtId="0" fontId="45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366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/>
    <xf numFmtId="0" fontId="0" fillId="0" borderId="0" xfId="0" applyFont="1" applyFill="1"/>
    <xf numFmtId="0" fontId="10" fillId="2" borderId="5" xfId="0" applyFont="1" applyFill="1" applyBorder="1" applyAlignment="1">
      <alignment horizontal="center" vertical="top" wrapText="1"/>
    </xf>
    <xf numFmtId="17" fontId="10" fillId="2" borderId="5" xfId="0" applyNumberFormat="1" applyFont="1" applyFill="1" applyBorder="1" applyAlignment="1">
      <alignment horizontal="center" vertical="top" wrapText="1"/>
    </xf>
    <xf numFmtId="49" fontId="11" fillId="0" borderId="8" xfId="0" applyNumberFormat="1" applyFont="1" applyFill="1" applyBorder="1" applyAlignment="1">
      <alignment wrapText="1"/>
    </xf>
    <xf numFmtId="49" fontId="11" fillId="0" borderId="13" xfId="0" applyNumberFormat="1" applyFont="1" applyFill="1" applyBorder="1" applyAlignment="1">
      <alignment wrapText="1"/>
    </xf>
    <xf numFmtId="0" fontId="11" fillId="0" borderId="13" xfId="0" applyFont="1" applyFill="1" applyBorder="1"/>
    <xf numFmtId="49" fontId="11" fillId="0" borderId="18" xfId="0" applyNumberFormat="1" applyFont="1" applyFill="1" applyBorder="1" applyAlignment="1">
      <alignment wrapText="1"/>
    </xf>
    <xf numFmtId="49" fontId="11" fillId="3" borderId="8" xfId="0" applyNumberFormat="1" applyFont="1" applyFill="1" applyBorder="1" applyAlignment="1">
      <alignment wrapText="1"/>
    </xf>
    <xf numFmtId="49" fontId="11" fillId="3" borderId="13" xfId="0" applyNumberFormat="1" applyFont="1" applyFill="1" applyBorder="1" applyAlignment="1">
      <alignment wrapText="1"/>
    </xf>
    <xf numFmtId="0" fontId="11" fillId="3" borderId="13" xfId="0" applyFont="1" applyFill="1" applyBorder="1"/>
    <xf numFmtId="49" fontId="11" fillId="3" borderId="18" xfId="0" applyNumberFormat="1" applyFont="1" applyFill="1" applyBorder="1" applyAlignment="1">
      <alignment wrapText="1"/>
    </xf>
    <xf numFmtId="49" fontId="11" fillId="5" borderId="22" xfId="0" applyNumberFormat="1" applyFont="1" applyFill="1" applyBorder="1" applyAlignment="1">
      <alignment horizontal="left" wrapText="1"/>
    </xf>
    <xf numFmtId="49" fontId="11" fillId="5" borderId="14" xfId="0" applyNumberFormat="1" applyFont="1" applyFill="1" applyBorder="1" applyAlignment="1">
      <alignment horizontal="left" wrapText="1"/>
    </xf>
    <xf numFmtId="0" fontId="11" fillId="5" borderId="14" xfId="0" applyFont="1" applyFill="1" applyBorder="1" applyAlignment="1">
      <alignment horizontal="left" wrapText="1"/>
    </xf>
    <xf numFmtId="49" fontId="11" fillId="5" borderId="19" xfId="0" applyNumberFormat="1" applyFont="1" applyFill="1" applyBorder="1" applyAlignment="1">
      <alignment horizontal="left" wrapText="1"/>
    </xf>
    <xf numFmtId="0" fontId="0" fillId="0" borderId="0" xfId="0" applyFill="1"/>
    <xf numFmtId="0" fontId="18" fillId="0" borderId="0" xfId="0" applyFont="1" applyFill="1"/>
    <xf numFmtId="0" fontId="3" fillId="0" borderId="0" xfId="0" applyFont="1" applyBorder="1"/>
    <xf numFmtId="2" fontId="18" fillId="0" borderId="0" xfId="1" applyNumberFormat="1" applyFont="1" applyFill="1"/>
    <xf numFmtId="2" fontId="0" fillId="0" borderId="0" xfId="0" applyNumberFormat="1"/>
    <xf numFmtId="0" fontId="2" fillId="0" borderId="0" xfId="0" applyFont="1" applyFill="1"/>
    <xf numFmtId="0" fontId="2" fillId="6" borderId="0" xfId="0" applyFont="1" applyFill="1"/>
    <xf numFmtId="0" fontId="10" fillId="2" borderId="24" xfId="0" applyFont="1" applyFill="1" applyBorder="1" applyAlignment="1">
      <alignment horizontal="center" vertical="top" wrapText="1"/>
    </xf>
    <xf numFmtId="49" fontId="11" fillId="6" borderId="14" xfId="0" applyNumberFormat="1" applyFont="1" applyFill="1" applyBorder="1" applyAlignment="1">
      <alignment wrapText="1"/>
    </xf>
    <xf numFmtId="0" fontId="11" fillId="6" borderId="27" xfId="0" applyFont="1" applyFill="1" applyBorder="1"/>
    <xf numFmtId="49" fontId="11" fillId="5" borderId="9" xfId="0" applyNumberFormat="1" applyFont="1" applyFill="1" applyBorder="1" applyAlignment="1">
      <alignment horizontal="left" wrapText="1"/>
    </xf>
    <xf numFmtId="0" fontId="20" fillId="0" borderId="0" xfId="0" applyFont="1" applyFill="1" applyBorder="1"/>
    <xf numFmtId="164" fontId="12" fillId="0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Fill="1" applyBorder="1" applyAlignment="1">
      <alignment horizontal="center" vertical="center" wrapText="1"/>
    </xf>
    <xf numFmtId="164" fontId="12" fillId="0" borderId="15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12" fillId="0" borderId="20" xfId="0" applyNumberFormat="1" applyFont="1" applyFill="1" applyBorder="1" applyAlignment="1">
      <alignment horizontal="center" vertical="center" wrapText="1"/>
    </xf>
    <xf numFmtId="164" fontId="0" fillId="3" borderId="9" xfId="0" applyNumberFormat="1" applyFont="1" applyFill="1" applyBorder="1" applyAlignment="1">
      <alignment horizontal="center" vertical="center"/>
    </xf>
    <xf numFmtId="164" fontId="0" fillId="3" borderId="10" xfId="0" applyNumberFormat="1" applyFont="1" applyFill="1" applyBorder="1" applyAlignment="1">
      <alignment horizontal="center" vertical="center"/>
    </xf>
    <xf numFmtId="164" fontId="0" fillId="3" borderId="14" xfId="0" applyNumberFormat="1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164" fontId="12" fillId="3" borderId="14" xfId="1" applyNumberFormat="1" applyFont="1" applyFill="1" applyBorder="1" applyAlignment="1">
      <alignment horizontal="center" vertical="center"/>
    </xf>
    <xf numFmtId="164" fontId="12" fillId="3" borderId="15" xfId="1" applyNumberFormat="1" applyFont="1" applyFill="1" applyBorder="1" applyAlignment="1">
      <alignment horizontal="center" vertical="center"/>
    </xf>
    <xf numFmtId="164" fontId="12" fillId="3" borderId="19" xfId="2" applyNumberFormat="1" applyFont="1" applyFill="1" applyBorder="1" applyAlignment="1">
      <alignment horizontal="center" vertical="center"/>
    </xf>
    <xf numFmtId="164" fontId="12" fillId="3" borderId="20" xfId="2" applyNumberFormat="1" applyFont="1" applyFill="1" applyBorder="1" applyAlignment="1">
      <alignment horizontal="center" vertical="center"/>
    </xf>
    <xf numFmtId="0" fontId="21" fillId="0" borderId="0" xfId="0" applyFont="1" applyFill="1"/>
    <xf numFmtId="2" fontId="12" fillId="0" borderId="0" xfId="1" applyNumberFormat="1" applyFont="1" applyFill="1"/>
    <xf numFmtId="49" fontId="11" fillId="5" borderId="8" xfId="0" applyNumberFormat="1" applyFont="1" applyFill="1" applyBorder="1" applyAlignment="1">
      <alignment horizontal="left" wrapText="1"/>
    </xf>
    <xf numFmtId="2" fontId="17" fillId="5" borderId="9" xfId="1" applyNumberFormat="1" applyFont="1" applyFill="1" applyBorder="1" applyAlignment="1">
      <alignment horizontal="center" vertical="center"/>
    </xf>
    <xf numFmtId="2" fontId="17" fillId="5" borderId="10" xfId="1" applyNumberFormat="1" applyFont="1" applyFill="1" applyBorder="1" applyAlignment="1">
      <alignment horizontal="center" vertical="center"/>
    </xf>
    <xf numFmtId="49" fontId="11" fillId="5" borderId="13" xfId="0" applyNumberFormat="1" applyFont="1" applyFill="1" applyBorder="1" applyAlignment="1">
      <alignment horizontal="left" wrapText="1"/>
    </xf>
    <xf numFmtId="2" fontId="17" fillId="5" borderId="14" xfId="1" applyNumberFormat="1" applyFont="1" applyFill="1" applyBorder="1" applyAlignment="1">
      <alignment horizontal="center" vertical="center"/>
    </xf>
    <xf numFmtId="2" fontId="17" fillId="5" borderId="15" xfId="1" applyNumberFormat="1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left" wrapText="1"/>
    </xf>
    <xf numFmtId="49" fontId="11" fillId="5" borderId="18" xfId="0" applyNumberFormat="1" applyFont="1" applyFill="1" applyBorder="1" applyAlignment="1">
      <alignment horizontal="left" wrapText="1"/>
    </xf>
    <xf numFmtId="2" fontId="17" fillId="5" borderId="19" xfId="1" applyNumberFormat="1" applyFont="1" applyFill="1" applyBorder="1" applyAlignment="1">
      <alignment horizontal="center" vertical="center"/>
    </xf>
    <xf numFmtId="2" fontId="17" fillId="5" borderId="20" xfId="1" applyNumberFormat="1" applyFont="1" applyFill="1" applyBorder="1" applyAlignment="1">
      <alignment horizontal="center" vertical="center"/>
    </xf>
    <xf numFmtId="2" fontId="17" fillId="0" borderId="0" xfId="1" applyNumberFormat="1" applyFont="1" applyFill="1" applyBorder="1"/>
    <xf numFmtId="49" fontId="11" fillId="6" borderId="8" xfId="0" applyNumberFormat="1" applyFont="1" applyFill="1" applyBorder="1" applyAlignment="1">
      <alignment wrapText="1"/>
    </xf>
    <xf numFmtId="2" fontId="0" fillId="6" borderId="9" xfId="0" applyNumberFormat="1" applyFill="1" applyBorder="1" applyAlignment="1">
      <alignment horizontal="center" vertical="center"/>
    </xf>
    <xf numFmtId="49" fontId="11" fillId="6" borderId="13" xfId="0" applyNumberFormat="1" applyFont="1" applyFill="1" applyBorder="1" applyAlignment="1">
      <alignment wrapText="1"/>
    </xf>
    <xf numFmtId="0" fontId="11" fillId="6" borderId="13" xfId="0" applyFont="1" applyFill="1" applyBorder="1"/>
    <xf numFmtId="49" fontId="11" fillId="6" borderId="18" xfId="0" applyNumberFormat="1" applyFont="1" applyFill="1" applyBorder="1" applyAlignment="1">
      <alignment wrapText="1"/>
    </xf>
    <xf numFmtId="2" fontId="0" fillId="6" borderId="19" xfId="0" applyNumberFormat="1" applyFill="1" applyBorder="1" applyAlignment="1">
      <alignment horizontal="center" vertical="center"/>
    </xf>
    <xf numFmtId="0" fontId="0" fillId="0" borderId="0" xfId="0" applyBorder="1"/>
    <xf numFmtId="2" fontId="0" fillId="5" borderId="9" xfId="0" applyNumberFormat="1" applyFill="1" applyBorder="1" applyAlignment="1">
      <alignment horizontal="center" vertical="center"/>
    </xf>
    <xf numFmtId="2" fontId="0" fillId="5" borderId="10" xfId="0" applyNumberFormat="1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 vertical="center"/>
    </xf>
    <xf numFmtId="2" fontId="0" fillId="5" borderId="20" xfId="0" applyNumberForma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12" fillId="0" borderId="14" xfId="1" applyNumberFormat="1" applyFont="1" applyFill="1" applyBorder="1" applyAlignment="1">
      <alignment horizontal="center" vertical="center"/>
    </xf>
    <xf numFmtId="164" fontId="12" fillId="0" borderId="15" xfId="1" applyNumberFormat="1" applyFont="1" applyFill="1" applyBorder="1" applyAlignment="1">
      <alignment horizontal="center" vertical="center"/>
    </xf>
    <xf numFmtId="164" fontId="12" fillId="0" borderId="19" xfId="2" applyNumberFormat="1" applyFont="1" applyFill="1" applyBorder="1" applyAlignment="1">
      <alignment horizontal="center" vertical="center"/>
    </xf>
    <xf numFmtId="164" fontId="12" fillId="0" borderId="20" xfId="2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2" fillId="0" borderId="0" xfId="0" applyFont="1"/>
    <xf numFmtId="0" fontId="23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wrapText="1"/>
    </xf>
    <xf numFmtId="0" fontId="13" fillId="0" borderId="0" xfId="0" applyFont="1"/>
    <xf numFmtId="0" fontId="10" fillId="7" borderId="14" xfId="0" applyFont="1" applyFill="1" applyBorder="1" applyAlignment="1">
      <alignment horizontal="center" wrapText="1"/>
    </xf>
    <xf numFmtId="17" fontId="10" fillId="7" borderId="14" xfId="0" applyNumberFormat="1" applyFont="1" applyFill="1" applyBorder="1" applyAlignment="1">
      <alignment horizontal="center" wrapText="1"/>
    </xf>
    <xf numFmtId="2" fontId="0" fillId="3" borderId="14" xfId="0" applyNumberFormat="1" applyFont="1" applyFill="1" applyBorder="1"/>
    <xf numFmtId="0" fontId="0" fillId="3" borderId="14" xfId="0" applyNumberFormat="1" applyFont="1" applyFill="1" applyBorder="1" applyAlignment="1">
      <alignment horizontal="center"/>
    </xf>
    <xf numFmtId="0" fontId="16" fillId="0" borderId="0" xfId="0" applyFont="1" applyFill="1"/>
    <xf numFmtId="2" fontId="0" fillId="0" borderId="14" xfId="0" applyNumberFormat="1" applyFont="1" applyFill="1" applyBorder="1" applyAlignment="1">
      <alignment wrapText="1"/>
    </xf>
    <xf numFmtId="0" fontId="0" fillId="0" borderId="14" xfId="0" applyNumberFormat="1" applyFont="1" applyFill="1" applyBorder="1" applyAlignment="1">
      <alignment horizontal="center"/>
    </xf>
    <xf numFmtId="1" fontId="0" fillId="0" borderId="14" xfId="0" applyNumberFormat="1" applyFont="1" applyFill="1" applyBorder="1"/>
    <xf numFmtId="2" fontId="0" fillId="0" borderId="14" xfId="0" applyNumberFormat="1" applyFont="1" applyFill="1" applyBorder="1"/>
    <xf numFmtId="1" fontId="0" fillId="3" borderId="14" xfId="0" applyNumberFormat="1" applyFont="1" applyFill="1" applyBorder="1"/>
    <xf numFmtId="0" fontId="25" fillId="5" borderId="14" xfId="0" applyFont="1" applyFill="1" applyBorder="1" applyAlignment="1">
      <alignment wrapText="1"/>
    </xf>
    <xf numFmtId="0" fontId="13" fillId="5" borderId="14" xfId="0" applyFont="1" applyFill="1" applyBorder="1" applyAlignment="1">
      <alignment horizontal="center"/>
    </xf>
    <xf numFmtId="2" fontId="25" fillId="5" borderId="14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2" fontId="19" fillId="0" borderId="0" xfId="0" applyNumberFormat="1" applyFont="1" applyBorder="1"/>
    <xf numFmtId="2" fontId="2" fillId="0" borderId="0" xfId="0" applyNumberFormat="1" applyFont="1" applyFill="1"/>
    <xf numFmtId="2" fontId="0" fillId="6" borderId="14" xfId="0" applyNumberFormat="1" applyFont="1" applyFill="1" applyBorder="1"/>
    <xf numFmtId="0" fontId="0" fillId="6" borderId="14" xfId="0" applyNumberFormat="1" applyFont="1" applyFill="1" applyBorder="1" applyAlignment="1">
      <alignment horizontal="center"/>
    </xf>
    <xf numFmtId="1" fontId="0" fillId="6" borderId="14" xfId="0" applyNumberFormat="1" applyFont="1" applyFill="1" applyBorder="1"/>
    <xf numFmtId="2" fontId="0" fillId="6" borderId="1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5" fillId="0" borderId="0" xfId="0" applyFont="1"/>
    <xf numFmtId="0" fontId="10" fillId="7" borderId="40" xfId="0" applyFont="1" applyFill="1" applyBorder="1" applyAlignment="1">
      <alignment horizontal="center" wrapText="1"/>
    </xf>
    <xf numFmtId="17" fontId="10" fillId="7" borderId="41" xfId="0" applyNumberFormat="1" applyFont="1" applyFill="1" applyBorder="1" applyAlignment="1">
      <alignment horizontal="center" wrapText="1"/>
    </xf>
    <xf numFmtId="0" fontId="18" fillId="0" borderId="0" xfId="0" applyFont="1"/>
    <xf numFmtId="2" fontId="0" fillId="0" borderId="0" xfId="0" applyNumberFormat="1" applyFill="1"/>
    <xf numFmtId="2" fontId="3" fillId="0" borderId="0" xfId="0" applyNumberFormat="1" applyFont="1" applyBorder="1"/>
    <xf numFmtId="2" fontId="0" fillId="6" borderId="14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0" fontId="0" fillId="0" borderId="0" xfId="0" applyFill="1" applyBorder="1"/>
    <xf numFmtId="2" fontId="3" fillId="0" borderId="0" xfId="0" applyNumberFormat="1" applyFont="1" applyFill="1" applyBorder="1"/>
    <xf numFmtId="0" fontId="10" fillId="7" borderId="30" xfId="0" applyFont="1" applyFill="1" applyBorder="1" applyAlignment="1">
      <alignment horizontal="center" wrapText="1"/>
    </xf>
    <xf numFmtId="17" fontId="10" fillId="7" borderId="1" xfId="0" applyNumberFormat="1" applyFont="1" applyFill="1" applyBorder="1" applyAlignment="1">
      <alignment horizontal="center" wrapText="1"/>
    </xf>
    <xf numFmtId="0" fontId="25" fillId="4" borderId="27" xfId="0" applyFont="1" applyFill="1" applyBorder="1"/>
    <xf numFmtId="2" fontId="26" fillId="4" borderId="8" xfId="0" applyNumberFormat="1" applyFont="1" applyFill="1" applyBorder="1" applyAlignment="1">
      <alignment horizontal="center"/>
    </xf>
    <xf numFmtId="0" fontId="13" fillId="0" borderId="27" xfId="0" applyFont="1" applyFill="1" applyBorder="1"/>
    <xf numFmtId="2" fontId="26" fillId="4" borderId="13" xfId="0" applyNumberFormat="1" applyFont="1" applyFill="1" applyBorder="1" applyAlignment="1">
      <alignment horizontal="center"/>
    </xf>
    <xf numFmtId="2" fontId="26" fillId="4" borderId="18" xfId="0" applyNumberFormat="1" applyFont="1" applyFill="1" applyBorder="1" applyAlignment="1">
      <alignment horizontal="center"/>
    </xf>
    <xf numFmtId="2" fontId="26" fillId="4" borderId="42" xfId="0" applyNumberFormat="1" applyFont="1" applyFill="1" applyBorder="1" applyAlignment="1">
      <alignment horizontal="center"/>
    </xf>
    <xf numFmtId="0" fontId="13" fillId="3" borderId="27" xfId="0" applyFont="1" applyFill="1" applyBorder="1"/>
    <xf numFmtId="2" fontId="26" fillId="3" borderId="14" xfId="0" applyNumberFormat="1" applyFont="1" applyFill="1" applyBorder="1" applyAlignment="1">
      <alignment horizontal="center"/>
    </xf>
    <xf numFmtId="0" fontId="25" fillId="0" borderId="0" xfId="0" applyFont="1"/>
    <xf numFmtId="2" fontId="26" fillId="3" borderId="19" xfId="0" applyNumberFormat="1" applyFont="1" applyFill="1" applyBorder="1" applyAlignment="1">
      <alignment horizontal="center"/>
    </xf>
    <xf numFmtId="0" fontId="25" fillId="3" borderId="27" xfId="0" applyFont="1" applyFill="1" applyBorder="1"/>
    <xf numFmtId="2" fontId="26" fillId="3" borderId="42" xfId="0" applyNumberFormat="1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7" fillId="0" borderId="0" xfId="0" applyFont="1" applyBorder="1"/>
    <xf numFmtId="0" fontId="27" fillId="0" borderId="21" xfId="0" quotePrefix="1" applyFont="1" applyBorder="1"/>
    <xf numFmtId="2" fontId="0" fillId="0" borderId="0" xfId="0" applyNumberFormat="1" applyFont="1" applyBorder="1"/>
    <xf numFmtId="0" fontId="13" fillId="5" borderId="8" xfId="0" applyFont="1" applyFill="1" applyBorder="1"/>
    <xf numFmtId="2" fontId="28" fillId="5" borderId="8" xfId="0" applyNumberFormat="1" applyFont="1" applyFill="1" applyBorder="1" applyAlignment="1">
      <alignment horizontal="center"/>
    </xf>
    <xf numFmtId="0" fontId="13" fillId="5" borderId="27" xfId="0" applyFont="1" applyFill="1" applyBorder="1"/>
    <xf numFmtId="0" fontId="25" fillId="5" borderId="43" xfId="0" applyFont="1" applyFill="1" applyBorder="1"/>
    <xf numFmtId="0" fontId="25" fillId="5" borderId="31" xfId="0" applyFont="1" applyFill="1" applyBorder="1"/>
    <xf numFmtId="0" fontId="2" fillId="0" borderId="14" xfId="0" applyFont="1" applyFill="1" applyBorder="1"/>
    <xf numFmtId="49" fontId="2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2" fontId="20" fillId="0" borderId="0" xfId="0" applyNumberFormat="1" applyFont="1" applyFill="1" applyBorder="1"/>
    <xf numFmtId="2" fontId="4" fillId="0" borderId="0" xfId="0" applyNumberFormat="1" applyFont="1" applyFill="1" applyBorder="1"/>
    <xf numFmtId="0" fontId="25" fillId="6" borderId="30" xfId="0" applyFont="1" applyFill="1" applyBorder="1"/>
    <xf numFmtId="2" fontId="4" fillId="6" borderId="9" xfId="0" applyNumberFormat="1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 vertical="center"/>
    </xf>
    <xf numFmtId="0" fontId="13" fillId="6" borderId="27" xfId="0" applyFont="1" applyFill="1" applyBorder="1"/>
    <xf numFmtId="2" fontId="4" fillId="6" borderId="14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0" fontId="25" fillId="6" borderId="31" xfId="0" applyFont="1" applyFill="1" applyBorder="1"/>
    <xf numFmtId="2" fontId="4" fillId="6" borderId="19" xfId="0" applyNumberFormat="1" applyFont="1" applyFill="1" applyBorder="1" applyAlignment="1">
      <alignment horizontal="center" vertical="center"/>
    </xf>
    <xf numFmtId="2" fontId="4" fillId="6" borderId="20" xfId="0" applyNumberFormat="1" applyFont="1" applyFill="1" applyBorder="1" applyAlignment="1">
      <alignment horizontal="center" vertical="center"/>
    </xf>
    <xf numFmtId="0" fontId="25" fillId="6" borderId="44" xfId="0" applyFont="1" applyFill="1" applyBorder="1"/>
    <xf numFmtId="2" fontId="4" fillId="6" borderId="22" xfId="0" applyNumberFormat="1" applyFont="1" applyFill="1" applyBorder="1" applyAlignment="1">
      <alignment horizontal="center" vertical="center"/>
    </xf>
    <xf numFmtId="0" fontId="25" fillId="6" borderId="27" xfId="0" applyFont="1" applyFill="1" applyBorder="1"/>
    <xf numFmtId="0" fontId="13" fillId="5" borderId="30" xfId="0" applyFont="1" applyFill="1" applyBorder="1"/>
    <xf numFmtId="2" fontId="25" fillId="5" borderId="31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2" fontId="28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10" fillId="7" borderId="7" xfId="0" applyFont="1" applyFill="1" applyBorder="1" applyAlignment="1">
      <alignment horizontal="center" wrapText="1"/>
    </xf>
    <xf numFmtId="0" fontId="10" fillId="7" borderId="45" xfId="0" applyFont="1" applyFill="1" applyBorder="1" applyAlignment="1">
      <alignment horizontal="center" wrapText="1"/>
    </xf>
    <xf numFmtId="0" fontId="25" fillId="4" borderId="30" xfId="0" applyFont="1" applyFill="1" applyBorder="1"/>
    <xf numFmtId="2" fontId="26" fillId="4" borderId="9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4" xfId="0" applyNumberFormat="1" applyFont="1" applyFill="1" applyBorder="1" applyAlignment="1">
      <alignment horizontal="center"/>
    </xf>
    <xf numFmtId="2" fontId="26" fillId="4" borderId="15" xfId="0" applyNumberFormat="1" applyFont="1" applyFill="1" applyBorder="1" applyAlignment="1">
      <alignment horizontal="center"/>
    </xf>
    <xf numFmtId="2" fontId="26" fillId="4" borderId="19" xfId="0" applyNumberFormat="1" applyFont="1" applyFill="1" applyBorder="1" applyAlignment="1">
      <alignment horizontal="center"/>
    </xf>
    <xf numFmtId="2" fontId="26" fillId="4" borderId="20" xfId="0" applyNumberFormat="1" applyFont="1" applyFill="1" applyBorder="1" applyAlignment="1">
      <alignment horizontal="center"/>
    </xf>
    <xf numFmtId="0" fontId="25" fillId="4" borderId="31" xfId="0" applyFont="1" applyFill="1" applyBorder="1"/>
    <xf numFmtId="2" fontId="26" fillId="4" borderId="23" xfId="0" applyNumberFormat="1" applyFont="1" applyFill="1" applyBorder="1" applyAlignment="1">
      <alignment horizontal="center"/>
    </xf>
    <xf numFmtId="2" fontId="12" fillId="4" borderId="23" xfId="0" applyNumberFormat="1" applyFont="1" applyFill="1" applyBorder="1" applyAlignment="1">
      <alignment horizontal="center"/>
    </xf>
    <xf numFmtId="2" fontId="12" fillId="4" borderId="37" xfId="0" applyNumberFormat="1" applyFont="1" applyFill="1" applyBorder="1" applyAlignment="1">
      <alignment horizontal="center"/>
    </xf>
    <xf numFmtId="0" fontId="13" fillId="3" borderId="30" xfId="0" applyFont="1" applyFill="1" applyBorder="1"/>
    <xf numFmtId="2" fontId="26" fillId="3" borderId="9" xfId="0" applyNumberFormat="1" applyFont="1" applyFill="1" applyBorder="1" applyAlignment="1">
      <alignment horizontal="center"/>
    </xf>
    <xf numFmtId="2" fontId="26" fillId="3" borderId="10" xfId="0" applyNumberFormat="1" applyFont="1" applyFill="1" applyBorder="1" applyAlignment="1">
      <alignment horizontal="center"/>
    </xf>
    <xf numFmtId="2" fontId="26" fillId="3" borderId="20" xfId="0" applyNumberFormat="1" applyFont="1" applyFill="1" applyBorder="1" applyAlignment="1">
      <alignment horizontal="center"/>
    </xf>
    <xf numFmtId="0" fontId="25" fillId="3" borderId="31" xfId="0" applyFont="1" applyFill="1" applyBorder="1"/>
    <xf numFmtId="2" fontId="26" fillId="3" borderId="23" xfId="0" applyNumberFormat="1" applyFont="1" applyFill="1" applyBorder="1" applyAlignment="1">
      <alignment horizontal="center"/>
    </xf>
    <xf numFmtId="2" fontId="12" fillId="3" borderId="23" xfId="0" applyNumberFormat="1" applyFont="1" applyFill="1" applyBorder="1" applyAlignment="1">
      <alignment horizontal="center"/>
    </xf>
    <xf numFmtId="2" fontId="12" fillId="3" borderId="37" xfId="0" applyNumberFormat="1" applyFont="1" applyFill="1" applyBorder="1" applyAlignment="1">
      <alignment horizontal="center"/>
    </xf>
    <xf numFmtId="0" fontId="13" fillId="4" borderId="30" xfId="0" applyFont="1" applyFill="1" applyBorder="1"/>
    <xf numFmtId="0" fontId="13" fillId="4" borderId="27" xfId="0" applyFont="1" applyFill="1" applyBorder="1"/>
    <xf numFmtId="2" fontId="12" fillId="3" borderId="29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46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47" xfId="0" applyNumberFormat="1" applyFont="1" applyFill="1" applyBorder="1" applyAlignment="1">
      <alignment horizontal="center"/>
    </xf>
    <xf numFmtId="2" fontId="12" fillId="3" borderId="48" xfId="0" applyNumberFormat="1" applyFont="1" applyFill="1" applyBorder="1" applyAlignment="1">
      <alignment horizontal="center"/>
    </xf>
    <xf numFmtId="2" fontId="12" fillId="4" borderId="29" xfId="0" applyNumberFormat="1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2" fontId="12" fillId="4" borderId="13" xfId="0" applyNumberFormat="1" applyFont="1" applyFill="1" applyBorder="1" applyAlignment="1">
      <alignment horizontal="center"/>
    </xf>
    <xf numFmtId="2" fontId="12" fillId="4" borderId="14" xfId="0" applyNumberFormat="1" applyFont="1" applyFill="1" applyBorder="1" applyAlignment="1">
      <alignment horizontal="center"/>
    </xf>
    <xf numFmtId="2" fontId="12" fillId="4" borderId="47" xfId="0" applyNumberFormat="1" applyFont="1" applyFill="1" applyBorder="1" applyAlignment="1">
      <alignment horizontal="center"/>
    </xf>
    <xf numFmtId="0" fontId="13" fillId="3" borderId="44" xfId="0" applyFont="1" applyFill="1" applyBorder="1"/>
    <xf numFmtId="2" fontId="12" fillId="3" borderId="21" xfId="0" applyNumberFormat="1" applyFont="1" applyFill="1" applyBorder="1" applyAlignment="1">
      <alignment horizontal="center"/>
    </xf>
    <xf numFmtId="2" fontId="12" fillId="3" borderId="49" xfId="0" applyNumberFormat="1" applyFont="1" applyFill="1" applyBorder="1" applyAlignment="1">
      <alignment horizontal="center"/>
    </xf>
    <xf numFmtId="2" fontId="12" fillId="3" borderId="50" xfId="0" applyNumberFormat="1" applyFont="1" applyFill="1" applyBorder="1" applyAlignment="1">
      <alignment horizontal="center"/>
    </xf>
    <xf numFmtId="0" fontId="25" fillId="3" borderId="51" xfId="0" applyFont="1" applyFill="1" applyBorder="1"/>
    <xf numFmtId="2" fontId="26" fillId="3" borderId="8" xfId="0" applyNumberFormat="1" applyFont="1" applyFill="1" applyBorder="1" applyAlignment="1">
      <alignment horizontal="center"/>
    </xf>
    <xf numFmtId="2" fontId="26" fillId="3" borderId="52" xfId="0" applyNumberFormat="1" applyFont="1" applyFill="1" applyBorder="1" applyAlignment="1">
      <alignment horizontal="center"/>
    </xf>
    <xf numFmtId="2" fontId="26" fillId="3" borderId="53" xfId="0" applyNumberFormat="1" applyFont="1" applyFill="1" applyBorder="1" applyAlignment="1">
      <alignment horizontal="center"/>
    </xf>
    <xf numFmtId="2" fontId="26" fillId="3" borderId="54" xfId="0" applyNumberFormat="1" applyFont="1" applyFill="1" applyBorder="1" applyAlignment="1">
      <alignment horizontal="center"/>
    </xf>
    <xf numFmtId="2" fontId="26" fillId="3" borderId="18" xfId="0" applyNumberFormat="1" applyFont="1" applyFill="1" applyBorder="1" applyAlignment="1">
      <alignment horizontal="center"/>
    </xf>
    <xf numFmtId="2" fontId="26" fillId="3" borderId="37" xfId="0" applyNumberFormat="1" applyFont="1" applyFill="1" applyBorder="1" applyAlignment="1">
      <alignment horizontal="center"/>
    </xf>
    <xf numFmtId="0" fontId="29" fillId="0" borderId="0" xfId="0" applyFont="1" applyBorder="1" applyAlignment="1">
      <alignment wrapText="1"/>
    </xf>
    <xf numFmtId="0" fontId="29" fillId="0" borderId="0" xfId="0" applyFont="1" applyBorder="1"/>
    <xf numFmtId="0" fontId="29" fillId="0" borderId="21" xfId="0" quotePrefix="1" applyFont="1" applyBorder="1"/>
    <xf numFmtId="2" fontId="26" fillId="6" borderId="9" xfId="0" applyNumberFormat="1" applyFont="1" applyFill="1" applyBorder="1" applyAlignment="1">
      <alignment horizontal="center" vertical="center"/>
    </xf>
    <xf numFmtId="2" fontId="26" fillId="6" borderId="10" xfId="0" applyNumberFormat="1" applyFont="1" applyFill="1" applyBorder="1" applyAlignment="1">
      <alignment horizontal="center" vertical="center"/>
    </xf>
    <xf numFmtId="2" fontId="26" fillId="6" borderId="14" xfId="0" applyNumberFormat="1" applyFont="1" applyFill="1" applyBorder="1" applyAlignment="1">
      <alignment horizontal="center" vertical="center"/>
    </xf>
    <xf numFmtId="2" fontId="26" fillId="6" borderId="15" xfId="0" applyNumberFormat="1" applyFont="1" applyFill="1" applyBorder="1" applyAlignment="1">
      <alignment horizontal="center" vertical="center"/>
    </xf>
    <xf numFmtId="2" fontId="26" fillId="6" borderId="19" xfId="0" applyNumberFormat="1" applyFont="1" applyFill="1" applyBorder="1" applyAlignment="1">
      <alignment horizontal="center" vertical="center"/>
    </xf>
    <xf numFmtId="2" fontId="26" fillId="6" borderId="20" xfId="0" applyNumberFormat="1" applyFont="1" applyFill="1" applyBorder="1" applyAlignment="1">
      <alignment horizontal="center" vertical="center"/>
    </xf>
    <xf numFmtId="2" fontId="26" fillId="6" borderId="47" xfId="0" applyNumberFormat="1" applyFont="1" applyFill="1" applyBorder="1" applyAlignment="1">
      <alignment horizontal="center"/>
    </xf>
    <xf numFmtId="2" fontId="26" fillId="6" borderId="48" xfId="0" applyNumberFormat="1" applyFont="1" applyFill="1" applyBorder="1" applyAlignment="1">
      <alignment horizontal="center"/>
    </xf>
    <xf numFmtId="0" fontId="25" fillId="0" borderId="30" xfId="0" applyFont="1" applyFill="1" applyBorder="1"/>
    <xf numFmtId="2" fontId="26" fillId="0" borderId="29" xfId="0" applyNumberFormat="1" applyFont="1" applyFill="1" applyBorder="1" applyAlignment="1">
      <alignment horizontal="center"/>
    </xf>
    <xf numFmtId="2" fontId="26" fillId="0" borderId="14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25" fillId="0" borderId="43" xfId="0" applyFont="1" applyFill="1" applyBorder="1"/>
    <xf numFmtId="2" fontId="26" fillId="0" borderId="19" xfId="0" applyNumberFormat="1" applyFont="1" applyFill="1" applyBorder="1" applyAlignment="1">
      <alignment horizontal="center"/>
    </xf>
    <xf numFmtId="2" fontId="26" fillId="0" borderId="18" xfId="0" applyNumberFormat="1" applyFont="1" applyFill="1" applyBorder="1" applyAlignment="1">
      <alignment horizontal="center"/>
    </xf>
    <xf numFmtId="0" fontId="25" fillId="0" borderId="31" xfId="0" applyFont="1" applyFill="1" applyBorder="1"/>
    <xf numFmtId="2" fontId="26" fillId="0" borderId="23" xfId="0" applyNumberFormat="1" applyFont="1" applyFill="1" applyBorder="1" applyAlignment="1">
      <alignment horizontal="center"/>
    </xf>
    <xf numFmtId="2" fontId="26" fillId="3" borderId="22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2" fontId="0" fillId="5" borderId="49" xfId="0" applyNumberForma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6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5" fillId="3" borderId="12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49" fontId="16" fillId="5" borderId="1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13" fillId="6" borderId="25" xfId="0" applyNumberFormat="1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 wrapText="1"/>
    </xf>
    <xf numFmtId="49" fontId="13" fillId="6" borderId="28" xfId="0" applyNumberFormat="1" applyFont="1" applyFill="1" applyBorder="1" applyAlignment="1">
      <alignment horizontal="center" vertical="center" wrapText="1"/>
    </xf>
    <xf numFmtId="49" fontId="15" fillId="6" borderId="26" xfId="0" applyNumberFormat="1" applyFont="1" applyFill="1" applyBorder="1" applyAlignment="1">
      <alignment horizontal="center" vertical="center" wrapText="1"/>
    </xf>
    <xf numFmtId="49" fontId="15" fillId="6" borderId="28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0" fillId="0" borderId="0" xfId="0" applyAlignment="1"/>
    <xf numFmtId="49" fontId="16" fillId="5" borderId="3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13" fillId="6" borderId="6" xfId="0" applyNumberFormat="1" applyFont="1" applyFill="1" applyBorder="1" applyAlignment="1">
      <alignment horizontal="center" vertical="center" wrapText="1"/>
    </xf>
    <xf numFmtId="49" fontId="13" fillId="6" borderId="11" xfId="0" applyNumberFormat="1" applyFont="1" applyFill="1" applyBorder="1" applyAlignment="1">
      <alignment horizontal="center" vertical="center" wrapText="1"/>
    </xf>
    <xf numFmtId="49" fontId="13" fillId="6" borderId="16" xfId="0" applyNumberFormat="1" applyFont="1" applyFill="1" applyBorder="1" applyAlignment="1">
      <alignment horizontal="center" vertical="center" wrapText="1"/>
    </xf>
    <xf numFmtId="49" fontId="13" fillId="6" borderId="32" xfId="0" applyNumberFormat="1" applyFont="1" applyFill="1" applyBorder="1" applyAlignment="1">
      <alignment horizontal="center" vertical="center" wrapText="1"/>
    </xf>
    <xf numFmtId="49" fontId="15" fillId="6" borderId="33" xfId="0" applyNumberFormat="1" applyFont="1" applyFill="1" applyBorder="1" applyAlignment="1">
      <alignment horizontal="center" vertical="center" wrapText="1"/>
    </xf>
    <xf numFmtId="49" fontId="15" fillId="6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4" fillId="0" borderId="1" xfId="0" applyFont="1" applyBorder="1" applyAlignment="1">
      <alignment horizontal="center"/>
    </xf>
    <xf numFmtId="49" fontId="9" fillId="0" borderId="25" xfId="0" applyNumberFormat="1" applyFont="1" applyFill="1" applyBorder="1" applyAlignment="1">
      <alignment horizontal="center" wrapText="1"/>
    </xf>
    <xf numFmtId="49" fontId="9" fillId="0" borderId="38" xfId="0" applyNumberFormat="1" applyFont="1" applyFill="1" applyBorder="1" applyAlignment="1">
      <alignment horizontal="center" wrapText="1"/>
    </xf>
    <xf numFmtId="49" fontId="9" fillId="0" borderId="39" xfId="0" applyNumberFormat="1" applyFont="1" applyFill="1" applyBorder="1" applyAlignment="1">
      <alignment horizont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49" fontId="13" fillId="5" borderId="40" xfId="0" applyNumberFormat="1" applyFont="1" applyFill="1" applyBorder="1" applyAlignment="1">
      <alignment horizontal="center" vertical="center" wrapText="1"/>
    </xf>
    <xf numFmtId="0" fontId="29" fillId="0" borderId="40" xfId="0" applyFont="1" applyBorder="1" applyAlignment="1"/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7" fillId="0" borderId="40" xfId="0" applyFont="1" applyBorder="1" applyAlignment="1"/>
    <xf numFmtId="164" fontId="12" fillId="6" borderId="14" xfId="1" applyNumberFormat="1" applyFont="1" applyFill="1" applyBorder="1" applyAlignment="1">
      <alignment vertical="center"/>
    </xf>
    <xf numFmtId="164" fontId="12" fillId="6" borderId="14" xfId="0" applyNumberFormat="1" applyFont="1" applyFill="1" applyBorder="1" applyAlignment="1">
      <alignment vertical="center"/>
    </xf>
    <xf numFmtId="2" fontId="0" fillId="5" borderId="14" xfId="0" applyNumberFormat="1" applyFill="1" applyBorder="1" applyAlignment="1">
      <alignment vertical="center"/>
    </xf>
    <xf numFmtId="164" fontId="0" fillId="3" borderId="9" xfId="0" applyNumberFormat="1" applyFont="1" applyFill="1" applyBorder="1" applyAlignment="1">
      <alignment vertical="center"/>
    </xf>
    <xf numFmtId="164" fontId="0" fillId="3" borderId="10" xfId="0" applyNumberFormat="1" applyFont="1" applyFill="1" applyBorder="1" applyAlignment="1">
      <alignment vertical="center"/>
    </xf>
    <xf numFmtId="164" fontId="0" fillId="3" borderId="14" xfId="0" applyNumberFormat="1" applyFont="1" applyFill="1" applyBorder="1" applyAlignment="1">
      <alignment vertical="center"/>
    </xf>
    <xf numFmtId="164" fontId="0" fillId="3" borderId="15" xfId="0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15" xfId="1" applyNumberFormat="1" applyFont="1" applyFill="1" applyBorder="1" applyAlignment="1">
      <alignment vertical="center"/>
    </xf>
    <xf numFmtId="164" fontId="12" fillId="0" borderId="9" xfId="1" applyNumberFormat="1" applyFont="1" applyFill="1" applyBorder="1" applyAlignment="1">
      <alignment vertical="center"/>
    </xf>
    <xf numFmtId="164" fontId="12" fillId="0" borderId="9" xfId="0" applyNumberFormat="1" applyFont="1" applyFill="1" applyBorder="1" applyAlignment="1">
      <alignment vertical="center"/>
    </xf>
    <xf numFmtId="164" fontId="12" fillId="0" borderId="10" xfId="1" applyNumberFormat="1" applyFont="1" applyFill="1" applyBorder="1" applyAlignment="1">
      <alignment vertical="center"/>
    </xf>
    <xf numFmtId="164" fontId="12" fillId="0" borderId="14" xfId="1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vertical="center"/>
    </xf>
    <xf numFmtId="164" fontId="12" fillId="0" borderId="15" xfId="1" applyNumberFormat="1" applyFont="1" applyFill="1" applyBorder="1" applyAlignment="1">
      <alignment vertical="center"/>
    </xf>
    <xf numFmtId="164" fontId="12" fillId="0" borderId="19" xfId="0" applyNumberFormat="1" applyFont="1" applyFill="1" applyBorder="1" applyAlignment="1">
      <alignment vertical="center"/>
    </xf>
    <xf numFmtId="164" fontId="12" fillId="0" borderId="20" xfId="0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164" fontId="12" fillId="3" borderId="9" xfId="0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12" fillId="3" borderId="19" xfId="0" applyNumberFormat="1" applyFont="1" applyFill="1" applyBorder="1" applyAlignment="1">
      <alignment vertical="center"/>
    </xf>
    <xf numFmtId="164" fontId="12" fillId="3" borderId="20" xfId="0" applyNumberFormat="1" applyFont="1" applyFill="1" applyBorder="1" applyAlignment="1">
      <alignment vertical="center"/>
    </xf>
    <xf numFmtId="2" fontId="17" fillId="5" borderId="22" xfId="1" applyNumberFormat="1" applyFont="1" applyFill="1" applyBorder="1" applyAlignment="1">
      <alignment vertical="center"/>
    </xf>
    <xf numFmtId="2" fontId="17" fillId="5" borderId="9" xfId="1" applyNumberFormat="1" applyFont="1" applyFill="1" applyBorder="1" applyAlignment="1">
      <alignment vertical="center"/>
    </xf>
  </cellXfs>
  <cellStyles count="4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3" xfId="48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3" xfId="3"/>
    <cellStyle name="Normal_Sheet1" xfId="2"/>
    <cellStyle name="Note 2" xfId="42"/>
    <cellStyle name="Output 2" xfId="43"/>
    <cellStyle name="Percen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1\AppData\Local\Microsoft\Windows\Temporary%20Internet%20Files\Content.Outlook\GXAO0QTM\PGE2017DRProgramTot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1\AppData\Local\Microsoft\Windows\Temporary%20Internet%20Files\Content.Outlook\GXAO0QTM\IOU%20DR%20allocation%20templates\SDGE%202017IOUDRProgramTot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1\AppData\Local\Microsoft\Windows\Temporary%20Internet%20Files\Content.Outlook\GXAO0QTM\Copy%20of%20Copy%20of%20Copy%20of%20SCE2017DRProgramTotals_CAEnergy%20-%20Nexant%20-%20AEG%20dghJul5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&amp;E Program Totals"/>
      <sheetName val="PG&amp;E Program Totals w.DLF"/>
    </sheetNames>
    <sheetDataSet>
      <sheetData sheetId="0">
        <row r="9">
          <cell r="D9">
            <v>13.223699569702148</v>
          </cell>
          <cell r="E9">
            <v>13.170570373535156</v>
          </cell>
          <cell r="F9">
            <v>13.854029655456543</v>
          </cell>
          <cell r="G9">
            <v>15.267979621887207</v>
          </cell>
          <cell r="H9">
            <v>14.628789901733398</v>
          </cell>
          <cell r="I9">
            <v>15.875080108642578</v>
          </cell>
          <cell r="J9">
            <v>16.491100311279297</v>
          </cell>
          <cell r="K9">
            <v>17.036840438842773</v>
          </cell>
          <cell r="L9">
            <v>16.702289581298828</v>
          </cell>
          <cell r="M9">
            <v>18.66533088684082</v>
          </cell>
          <cell r="N9">
            <v>13.435050010681152</v>
          </cell>
          <cell r="O9">
            <v>13.256159782409668</v>
          </cell>
        </row>
        <row r="10">
          <cell r="D10">
            <v>2.9753060340881348</v>
          </cell>
          <cell r="E10">
            <v>3.028203010559082</v>
          </cell>
          <cell r="F10">
            <v>2.9720230102539062</v>
          </cell>
          <cell r="G10">
            <v>3.3196089267730713</v>
          </cell>
          <cell r="H10">
            <v>3.3183670043945313</v>
          </cell>
          <cell r="I10">
            <v>4.052825927734375</v>
          </cell>
          <cell r="J10">
            <v>4.6845898628234863</v>
          </cell>
          <cell r="K10">
            <v>4.5962610244750977</v>
          </cell>
          <cell r="L10">
            <v>4.1865019798278809</v>
          </cell>
          <cell r="M10">
            <v>4.1815299987792969</v>
          </cell>
          <cell r="N10">
            <v>3.6136109828948975</v>
          </cell>
          <cell r="O10">
            <v>2.8972630500793457</v>
          </cell>
        </row>
        <row r="11">
          <cell r="D11">
            <v>4.3511748313903809</v>
          </cell>
          <cell r="E11">
            <v>4.5858030319213867</v>
          </cell>
          <cell r="F11">
            <v>4.4020919799804687</v>
          </cell>
          <cell r="G11">
            <v>5.5284829139709473</v>
          </cell>
          <cell r="H11">
            <v>5.568997859954834</v>
          </cell>
          <cell r="I11">
            <v>5.4062948226928711</v>
          </cell>
          <cell r="J11">
            <v>5.2371139526367187</v>
          </cell>
          <cell r="K11">
            <v>5.6624898910522461</v>
          </cell>
          <cell r="L11">
            <v>5.3587751388549805</v>
          </cell>
          <cell r="M11">
            <v>5.0954298973083496</v>
          </cell>
          <cell r="N11">
            <v>4.3073492050170898</v>
          </cell>
          <cell r="O11">
            <v>4.1272802352905273</v>
          </cell>
        </row>
        <row r="12">
          <cell r="D12">
            <v>32.151508331298828</v>
          </cell>
          <cell r="E12">
            <v>31.334600448608398</v>
          </cell>
          <cell r="F12">
            <v>29.955099105834961</v>
          </cell>
          <cell r="G12">
            <v>28.939830780029297</v>
          </cell>
          <cell r="H12">
            <v>29.029190063476562</v>
          </cell>
          <cell r="I12">
            <v>30.006669998168945</v>
          </cell>
          <cell r="J12">
            <v>30.486509323120117</v>
          </cell>
          <cell r="K12">
            <v>30.120920181274414</v>
          </cell>
          <cell r="L12">
            <v>30.530010223388672</v>
          </cell>
          <cell r="M12">
            <v>31.259050369262695</v>
          </cell>
          <cell r="N12">
            <v>32.302810668945312</v>
          </cell>
          <cell r="O12">
            <v>30.944419860839844</v>
          </cell>
        </row>
        <row r="13">
          <cell r="D13">
            <v>4.0502009391784668</v>
          </cell>
          <cell r="E13">
            <v>3.864983081817627</v>
          </cell>
          <cell r="F13">
            <v>4.1871609687805176</v>
          </cell>
          <cell r="G13">
            <v>4.8360300064086914</v>
          </cell>
          <cell r="H13">
            <v>3.9953560829162598</v>
          </cell>
          <cell r="I13">
            <v>4.4436521530151367</v>
          </cell>
          <cell r="J13">
            <v>4.9993438720703125</v>
          </cell>
          <cell r="K13">
            <v>4.9097738265991211</v>
          </cell>
          <cell r="L13">
            <v>4.3562960624694824</v>
          </cell>
          <cell r="M13">
            <v>3.8954429626464844</v>
          </cell>
          <cell r="N13">
            <v>3.6878859996795654</v>
          </cell>
          <cell r="O13">
            <v>3.7377729415893555</v>
          </cell>
        </row>
        <row r="14">
          <cell r="D14">
            <v>4.1250982284545898</v>
          </cell>
          <cell r="E14">
            <v>4.1223211288452148</v>
          </cell>
          <cell r="F14">
            <v>4.1915969848632812</v>
          </cell>
          <cell r="G14">
            <v>4.3764710426330566</v>
          </cell>
          <cell r="H14">
            <v>4.1879467964172363</v>
          </cell>
          <cell r="I14">
            <v>4.8296041488647461</v>
          </cell>
          <cell r="J14">
            <v>5.1456551551818848</v>
          </cell>
          <cell r="K14">
            <v>4.7667899131774902</v>
          </cell>
          <cell r="L14">
            <v>4.6094818115234375</v>
          </cell>
          <cell r="M14">
            <v>4.7844371795654297</v>
          </cell>
          <cell r="N14">
            <v>4.0616497993469238</v>
          </cell>
          <cell r="O14">
            <v>4.0787100791931152</v>
          </cell>
        </row>
        <row r="15">
          <cell r="D15">
            <v>6.526033878326416</v>
          </cell>
          <cell r="E15">
            <v>6.5180740356445313</v>
          </cell>
          <cell r="F15">
            <v>6.1946301460266113</v>
          </cell>
          <cell r="G15">
            <v>7.0224370956420898</v>
          </cell>
          <cell r="H15">
            <v>6.8930978775024414</v>
          </cell>
          <cell r="I15">
            <v>6.8342781066894531</v>
          </cell>
          <cell r="J15">
            <v>7.1775197982788086</v>
          </cell>
          <cell r="K15">
            <v>7.1341738700866699</v>
          </cell>
          <cell r="L15">
            <v>6.8799481391906738</v>
          </cell>
          <cell r="M15">
            <v>7.2444930076599121</v>
          </cell>
          <cell r="N15">
            <v>6.5373268127441406</v>
          </cell>
          <cell r="O15">
            <v>6.0497269630432129</v>
          </cell>
        </row>
        <row r="16">
          <cell r="D16">
            <v>156.735107421875</v>
          </cell>
          <cell r="E16">
            <v>165.956298828125</v>
          </cell>
          <cell r="F16">
            <v>168.07670593261719</v>
          </cell>
          <cell r="G16">
            <v>171.95840454101562</v>
          </cell>
          <cell r="H16">
            <v>171.77499389648437</v>
          </cell>
          <cell r="I16">
            <v>180.55560302734375</v>
          </cell>
          <cell r="J16">
            <v>176.80990600585937</v>
          </cell>
          <cell r="K16">
            <v>180.8446044921875</v>
          </cell>
          <cell r="L16">
            <v>178.58200073242187</v>
          </cell>
          <cell r="M16">
            <v>179.74960327148437</v>
          </cell>
          <cell r="N16">
            <v>162.30000305175781</v>
          </cell>
          <cell r="O16">
            <v>159.87660217285156</v>
          </cell>
        </row>
        <row r="17">
          <cell r="D17">
            <v>224.13810729980469</v>
          </cell>
          <cell r="E17">
            <v>232.58090209960937</v>
          </cell>
          <cell r="F17">
            <v>233.83329772949219</v>
          </cell>
          <cell r="G17">
            <v>241.24929809570312</v>
          </cell>
          <cell r="H17">
            <v>239.39680480957031</v>
          </cell>
          <cell r="I17">
            <v>252.00399780273437</v>
          </cell>
          <cell r="J17">
            <v>251.03179931640625</v>
          </cell>
          <cell r="K17">
            <v>255.07179260253906</v>
          </cell>
          <cell r="L17">
            <v>251.20530700683594</v>
          </cell>
          <cell r="M17">
            <v>254.87530517578125</v>
          </cell>
          <cell r="N17">
            <v>230.24569702148437</v>
          </cell>
          <cell r="O17">
            <v>224.9678955078125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17.783582862880852</v>
          </cell>
          <cell r="I18">
            <v>17.783582862880852</v>
          </cell>
          <cell r="J18">
            <v>17.783582862880852</v>
          </cell>
          <cell r="K18">
            <v>17.783582862880852</v>
          </cell>
          <cell r="L18">
            <v>17.783582862880852</v>
          </cell>
          <cell r="M18">
            <v>17.783582862880852</v>
          </cell>
          <cell r="N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20.633473180270848</v>
          </cell>
          <cell r="I19">
            <v>20.633473180270848</v>
          </cell>
          <cell r="J19">
            <v>20.633473180270848</v>
          </cell>
          <cell r="K19">
            <v>20.633473180270848</v>
          </cell>
          <cell r="L19">
            <v>20.633473180270848</v>
          </cell>
          <cell r="M19">
            <v>20.633473180270848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2.8869428843445557</v>
          </cell>
          <cell r="I20">
            <v>2.8869428843445557</v>
          </cell>
          <cell r="J20">
            <v>2.8869428843445557</v>
          </cell>
          <cell r="K20">
            <v>2.8869428843445557</v>
          </cell>
          <cell r="L20">
            <v>2.8869428843445557</v>
          </cell>
          <cell r="M20">
            <v>2.8869428843445557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16.651724222503915</v>
          </cell>
          <cell r="I21">
            <v>16.651724222503915</v>
          </cell>
          <cell r="J21">
            <v>16.651724222503915</v>
          </cell>
          <cell r="K21">
            <v>16.651724222503915</v>
          </cell>
          <cell r="L21">
            <v>16.651724222503915</v>
          </cell>
          <cell r="M21">
            <v>16.651724222503915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5.1696386199834095</v>
          </cell>
          <cell r="I22">
            <v>5.1696386199834095</v>
          </cell>
          <cell r="J22">
            <v>5.1696386199834095</v>
          </cell>
          <cell r="K22">
            <v>5.1696386199834095</v>
          </cell>
          <cell r="L22">
            <v>5.1696386199834095</v>
          </cell>
          <cell r="M22">
            <v>5.1696386199834095</v>
          </cell>
          <cell r="N22">
            <v>0</v>
          </cell>
          <cell r="O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3.025701047161768</v>
          </cell>
          <cell r="I23">
            <v>3.025701047161768</v>
          </cell>
          <cell r="J23">
            <v>3.025701047161768</v>
          </cell>
          <cell r="K23">
            <v>3.025701047161768</v>
          </cell>
          <cell r="L23">
            <v>3.025701047161768</v>
          </cell>
          <cell r="M23">
            <v>3.025701047161768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8.7070641543195215</v>
          </cell>
          <cell r="I24">
            <v>8.7070641543195215</v>
          </cell>
          <cell r="J24">
            <v>8.7070641543195215</v>
          </cell>
          <cell r="K24">
            <v>8.7070641543195215</v>
          </cell>
          <cell r="L24">
            <v>8.7070641543195215</v>
          </cell>
          <cell r="M24">
            <v>8.7070641543195215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43.769803724828556</v>
          </cell>
          <cell r="I25">
            <v>43.769803724828556</v>
          </cell>
          <cell r="J25">
            <v>43.769803724828556</v>
          </cell>
          <cell r="K25">
            <v>43.769803724828556</v>
          </cell>
          <cell r="L25">
            <v>43.769803724828556</v>
          </cell>
          <cell r="M25">
            <v>43.769803724828556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118.62793069629342</v>
          </cell>
          <cell r="I26">
            <v>118.62793069629342</v>
          </cell>
          <cell r="J26">
            <v>118.62793069629342</v>
          </cell>
          <cell r="K26">
            <v>118.62793069629342</v>
          </cell>
          <cell r="L26">
            <v>118.62793069629342</v>
          </cell>
          <cell r="M26">
            <v>118.62793069629342</v>
          </cell>
          <cell r="N26">
            <v>0</v>
          </cell>
          <cell r="O26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8.5485956999999999</v>
          </cell>
          <cell r="I36">
            <v>17.583262999999999</v>
          </cell>
          <cell r="J36">
            <v>19.269061000000001</v>
          </cell>
          <cell r="K36">
            <v>17.772269999999999</v>
          </cell>
          <cell r="L36">
            <v>18.189187</v>
          </cell>
          <cell r="M36">
            <v>6.0530236000000004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8.5096027000000003</v>
          </cell>
          <cell r="I37">
            <v>12.217862999999999</v>
          </cell>
          <cell r="J37">
            <v>12.618964999999999</v>
          </cell>
          <cell r="K37">
            <v>12.062003000000001</v>
          </cell>
          <cell r="L37">
            <v>10.760242</v>
          </cell>
          <cell r="M37">
            <v>5.6936277999999998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3.4420100000000002E-2</v>
          </cell>
          <cell r="J38">
            <v>0.10337386</v>
          </cell>
          <cell r="K38">
            <v>0.13974907</v>
          </cell>
          <cell r="L38">
            <v>0.12393714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3.5734262999999999</v>
          </cell>
          <cell r="I39">
            <v>5.7872176</v>
          </cell>
          <cell r="J39">
            <v>5.7114156999999999</v>
          </cell>
          <cell r="K39">
            <v>5.4826451</v>
          </cell>
          <cell r="L39">
            <v>4.8883773000000001</v>
          </cell>
          <cell r="M39">
            <v>2.6590313999999999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0.95647360999999997</v>
          </cell>
          <cell r="I40">
            <v>2.6796479999999998</v>
          </cell>
          <cell r="J40">
            <v>3.0534539999999999</v>
          </cell>
          <cell r="K40">
            <v>2.5561074000000001</v>
          </cell>
          <cell r="L40">
            <v>2.6214970000000002</v>
          </cell>
          <cell r="M40">
            <v>0.40521909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4.4971417999999996</v>
          </cell>
          <cell r="I41">
            <v>8.5390321</v>
          </cell>
          <cell r="J41">
            <v>8.9275713999999997</v>
          </cell>
          <cell r="K41">
            <v>8.1250961999999998</v>
          </cell>
          <cell r="L41">
            <v>7.3953419</v>
          </cell>
          <cell r="M41">
            <v>2.2412160000000001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5.6327702000000004</v>
          </cell>
          <cell r="I42">
            <v>8.9010475000000007</v>
          </cell>
          <cell r="J42">
            <v>9.2484257999999997</v>
          </cell>
          <cell r="K42">
            <v>8.6254384000000002</v>
          </cell>
          <cell r="L42">
            <v>7.9070290999999999</v>
          </cell>
          <cell r="M42">
            <v>3.006713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11.680536999999999</v>
          </cell>
          <cell r="I43">
            <v>18.231324000000001</v>
          </cell>
          <cell r="J43">
            <v>19.243577999999999</v>
          </cell>
          <cell r="K43">
            <v>17.960463000000001</v>
          </cell>
          <cell r="L43">
            <v>16.284817</v>
          </cell>
          <cell r="M43">
            <v>6.3137613999999997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43.398547999999998</v>
          </cell>
          <cell r="I44">
            <v>73.973815999999999</v>
          </cell>
          <cell r="J44">
            <v>78.175843999999998</v>
          </cell>
          <cell r="K44">
            <v>72.723771999999997</v>
          </cell>
          <cell r="L44">
            <v>68.170428999999999</v>
          </cell>
          <cell r="M44">
            <v>26.372592000000001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0.42266189999999998</v>
          </cell>
          <cell r="I45">
            <v>0.66774493000000001</v>
          </cell>
          <cell r="J45">
            <v>0.66258737999999995</v>
          </cell>
          <cell r="K45">
            <v>0.66747529999999999</v>
          </cell>
          <cell r="L45">
            <v>0.66240323000000001</v>
          </cell>
          <cell r="M45">
            <v>0.41018326999999999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0.21832871000000001</v>
          </cell>
          <cell r="I46">
            <v>0.33871342999999998</v>
          </cell>
          <cell r="J46">
            <v>0.33940513</v>
          </cell>
          <cell r="K46">
            <v>0.33033728000000001</v>
          </cell>
          <cell r="L46">
            <v>0.25548741000000003</v>
          </cell>
          <cell r="M46">
            <v>0.11381552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9.4118399999999994E-3</v>
          </cell>
          <cell r="I47">
            <v>1.625503E-2</v>
          </cell>
          <cell r="J47">
            <v>1.6292669999999999E-2</v>
          </cell>
          <cell r="K47">
            <v>1.619574E-2</v>
          </cell>
          <cell r="L47">
            <v>1.391746E-2</v>
          </cell>
          <cell r="M47">
            <v>6.9986700000000002E-3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0.12980873000000001</v>
          </cell>
          <cell r="I48">
            <v>0.20003766000000001</v>
          </cell>
          <cell r="J48">
            <v>0.1982508</v>
          </cell>
          <cell r="K48">
            <v>0.19365013</v>
          </cell>
          <cell r="L48">
            <v>0.18380124</v>
          </cell>
          <cell r="M48">
            <v>7.7579309999999999E-2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0.11699706</v>
          </cell>
          <cell r="I49">
            <v>0.18984913</v>
          </cell>
          <cell r="J49">
            <v>0.18799848999999999</v>
          </cell>
          <cell r="K49">
            <v>0.15530981999999999</v>
          </cell>
          <cell r="L49">
            <v>0.15336573000000001</v>
          </cell>
          <cell r="M49">
            <v>9.7496440000000004E-2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0.12807463999999999</v>
          </cell>
          <cell r="I50">
            <v>0.19689624</v>
          </cell>
          <cell r="J50">
            <v>0.19421611</v>
          </cell>
          <cell r="K50">
            <v>0.19128498999999999</v>
          </cell>
          <cell r="L50">
            <v>0.16268068999999999</v>
          </cell>
          <cell r="M50">
            <v>6.4738909999999997E-2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0.14629105000000001</v>
          </cell>
          <cell r="I51">
            <v>0.22158812999999999</v>
          </cell>
          <cell r="J51">
            <v>0.21950264</v>
          </cell>
          <cell r="K51">
            <v>0.21481195</v>
          </cell>
          <cell r="L51">
            <v>0.16009098999999999</v>
          </cell>
          <cell r="M51">
            <v>8.9756530000000001E-2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0.34308817000000003</v>
          </cell>
          <cell r="I52">
            <v>0.58416878999999999</v>
          </cell>
          <cell r="J52">
            <v>0.58556712</v>
          </cell>
          <cell r="K52">
            <v>0.57601820999999997</v>
          </cell>
          <cell r="L52">
            <v>0.43015349000000003</v>
          </cell>
          <cell r="M52">
            <v>0.28312797000000001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1.5146621</v>
          </cell>
          <cell r="I53">
            <v>2.4152532999999998</v>
          </cell>
          <cell r="J53">
            <v>2.4038203</v>
          </cell>
          <cell r="K53">
            <v>2.3450834</v>
          </cell>
          <cell r="L53">
            <v>2.0219002000000001</v>
          </cell>
          <cell r="M53">
            <v>1.1436966</v>
          </cell>
          <cell r="N53">
            <v>0</v>
          </cell>
          <cell r="O53">
            <v>0</v>
          </cell>
        </row>
      </sheetData>
      <sheetData sheetId="1">
        <row r="2">
          <cell r="C2">
            <v>1.097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G&amp;E Program Totals"/>
      <sheetName val="SDG&amp;E Program Totals w.DLF"/>
    </sheetNames>
    <sheetDataSet>
      <sheetData sheetId="0">
        <row r="9">
          <cell r="C9">
            <v>0.53</v>
          </cell>
          <cell r="D9">
            <v>0.33</v>
          </cell>
          <cell r="E9">
            <v>0.62</v>
          </cell>
          <cell r="F9">
            <v>1.98</v>
          </cell>
          <cell r="G9">
            <v>2.13</v>
          </cell>
          <cell r="H9">
            <v>2.17</v>
          </cell>
          <cell r="I9">
            <v>1.6</v>
          </cell>
          <cell r="J9">
            <v>1.41</v>
          </cell>
          <cell r="K9">
            <v>1.7</v>
          </cell>
          <cell r="L9">
            <v>1.95</v>
          </cell>
          <cell r="M9">
            <v>0.33</v>
          </cell>
          <cell r="N9">
            <v>0.17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3.12</v>
          </cell>
          <cell r="H10">
            <v>3.24</v>
          </cell>
          <cell r="I10">
            <v>3.23</v>
          </cell>
          <cell r="J10">
            <v>3.54</v>
          </cell>
          <cell r="K10">
            <v>3.37</v>
          </cell>
          <cell r="L10">
            <v>3.59</v>
          </cell>
          <cell r="M10">
            <v>0</v>
          </cell>
          <cell r="N10">
            <v>0</v>
          </cell>
        </row>
        <row r="11">
          <cell r="G11">
            <v>4.55</v>
          </cell>
          <cell r="H11">
            <v>4.55</v>
          </cell>
          <cell r="I11">
            <v>4.55</v>
          </cell>
          <cell r="J11">
            <v>4.55</v>
          </cell>
          <cell r="K11">
            <v>4.55</v>
          </cell>
          <cell r="L11">
            <v>4.55</v>
          </cell>
        </row>
        <row r="12">
          <cell r="G12">
            <v>7.67</v>
          </cell>
          <cell r="H12">
            <v>7.67</v>
          </cell>
          <cell r="I12">
            <v>7.67</v>
          </cell>
          <cell r="J12">
            <v>7.67</v>
          </cell>
          <cell r="K12">
            <v>7.67</v>
          </cell>
          <cell r="L12">
            <v>7.67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0.9</v>
          </cell>
          <cell r="G16">
            <v>1.3</v>
          </cell>
          <cell r="H16">
            <v>1.37</v>
          </cell>
          <cell r="I16">
            <v>2.09</v>
          </cell>
          <cell r="J16">
            <v>2.65</v>
          </cell>
          <cell r="K16">
            <v>2.72</v>
          </cell>
          <cell r="L16">
            <v>1.93</v>
          </cell>
          <cell r="M16">
            <v>0.66</v>
          </cell>
          <cell r="N16">
            <v>0</v>
          </cell>
        </row>
        <row r="17">
          <cell r="G17">
            <v>2.76</v>
          </cell>
          <cell r="H17">
            <v>2.78</v>
          </cell>
          <cell r="I17">
            <v>2.92</v>
          </cell>
          <cell r="J17">
            <v>3.02</v>
          </cell>
          <cell r="K17">
            <v>3.03</v>
          </cell>
          <cell r="L17">
            <v>2.88</v>
          </cell>
        </row>
        <row r="18">
          <cell r="G18">
            <v>6.71</v>
          </cell>
          <cell r="H18">
            <v>6.65</v>
          </cell>
          <cell r="I18">
            <v>9.23</v>
          </cell>
          <cell r="J18">
            <v>10.48</v>
          </cell>
          <cell r="K18">
            <v>11.06</v>
          </cell>
          <cell r="L18">
            <v>8.44</v>
          </cell>
        </row>
        <row r="30">
          <cell r="F30">
            <v>14.78</v>
          </cell>
          <cell r="G30">
            <v>16.010000000000002</v>
          </cell>
          <cell r="H30">
            <v>16.75</v>
          </cell>
          <cell r="I30">
            <v>18.739999999999998</v>
          </cell>
          <cell r="J30">
            <v>21.48</v>
          </cell>
          <cell r="K30">
            <v>21.9</v>
          </cell>
          <cell r="L30">
            <v>19.28</v>
          </cell>
        </row>
        <row r="31">
          <cell r="F31">
            <v>4.2</v>
          </cell>
          <cell r="G31">
            <v>4.2300000000000004</v>
          </cell>
          <cell r="H31">
            <v>4.33</v>
          </cell>
          <cell r="I31">
            <v>4.68</v>
          </cell>
          <cell r="J31">
            <v>5.0199999999999996</v>
          </cell>
          <cell r="K31">
            <v>5.14</v>
          </cell>
          <cell r="L31">
            <v>4.8499999999999996</v>
          </cell>
        </row>
        <row r="33">
          <cell r="C33">
            <v>1.8</v>
          </cell>
          <cell r="D33">
            <v>1.8</v>
          </cell>
          <cell r="E33">
            <v>1.02</v>
          </cell>
          <cell r="F33">
            <v>1.52</v>
          </cell>
          <cell r="G33">
            <v>1.62</v>
          </cell>
          <cell r="H33">
            <v>1.83</v>
          </cell>
          <cell r="I33">
            <v>2.4300000000000002</v>
          </cell>
          <cell r="J33">
            <v>2.81</v>
          </cell>
          <cell r="K33">
            <v>3.61</v>
          </cell>
          <cell r="L33">
            <v>2.73</v>
          </cell>
          <cell r="M33">
            <v>0.01</v>
          </cell>
          <cell r="N33">
            <v>0.79</v>
          </cell>
        </row>
      </sheetData>
      <sheetData sheetId="1">
        <row r="2">
          <cell r="C2">
            <v>1.0960000000000001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Program Totals"/>
      <sheetName val="SCE Program Totals w.DLF"/>
      <sheetName val="SCE Program Totals Final"/>
      <sheetName val="final w.DLF"/>
    </sheetNames>
    <sheetDataSet>
      <sheetData sheetId="0">
        <row r="9">
          <cell r="E9">
            <v>36.599174472689626</v>
          </cell>
          <cell r="F9">
            <v>38.065047693252566</v>
          </cell>
          <cell r="G9">
            <v>39.915576243400572</v>
          </cell>
          <cell r="H9">
            <v>38.040272170305251</v>
          </cell>
          <cell r="I9">
            <v>40.878257307410237</v>
          </cell>
          <cell r="J9">
            <v>38.759708368778227</v>
          </cell>
          <cell r="K9">
            <v>39.515237295627593</v>
          </cell>
          <cell r="L9">
            <v>42.201250243186948</v>
          </cell>
          <cell r="M9">
            <v>43.073502397537233</v>
          </cell>
          <cell r="N9">
            <v>36.556542262434959</v>
          </cell>
          <cell r="O9">
            <v>30.923291407525539</v>
          </cell>
        </row>
        <row r="10">
          <cell r="D10">
            <v>24.957685279846192</v>
          </cell>
          <cell r="E10">
            <v>29.350717544555664</v>
          </cell>
          <cell r="F10">
            <v>34.79108371734619</v>
          </cell>
          <cell r="G10">
            <v>31.538928413391112</v>
          </cell>
          <cell r="H10">
            <v>31.080247688293458</v>
          </cell>
          <cell r="I10">
            <v>32.636617279052736</v>
          </cell>
          <cell r="J10">
            <v>33.569316291809081</v>
          </cell>
          <cell r="K10">
            <v>34.55694236755371</v>
          </cell>
          <cell r="L10">
            <v>30.754439544677734</v>
          </cell>
          <cell r="M10">
            <v>32.180406951904295</v>
          </cell>
          <cell r="N10">
            <v>28.119901657104492</v>
          </cell>
          <cell r="O10">
            <v>26.660483169555665</v>
          </cell>
        </row>
        <row r="11">
          <cell r="D11">
            <v>45.84262390136719</v>
          </cell>
          <cell r="E11">
            <v>51.955316162109376</v>
          </cell>
          <cell r="F11">
            <v>49.419890594482425</v>
          </cell>
          <cell r="G11">
            <v>54.421472930908202</v>
          </cell>
          <cell r="H11">
            <v>52.071781921386716</v>
          </cell>
          <cell r="I11">
            <v>56.586386108398436</v>
          </cell>
          <cell r="J11">
            <v>51.206613922119139</v>
          </cell>
          <cell r="K11">
            <v>57.229407501220706</v>
          </cell>
          <cell r="L11">
            <v>54.769114685058597</v>
          </cell>
          <cell r="M11">
            <v>52.166394805908205</v>
          </cell>
          <cell r="N11">
            <v>57.121631622314453</v>
          </cell>
          <cell r="O11">
            <v>45.686451721191403</v>
          </cell>
        </row>
        <row r="12">
          <cell r="D12">
            <v>104.19057973325253</v>
          </cell>
          <cell r="E12">
            <v>117.90520817935467</v>
          </cell>
          <cell r="F12">
            <v>122.27602200508117</v>
          </cell>
          <cell r="G12">
            <v>125.87597758769988</v>
          </cell>
          <cell r="H12">
            <v>121.19230177998543</v>
          </cell>
          <cell r="I12">
            <v>130.10126069486142</v>
          </cell>
          <cell r="J12">
            <v>123.53563858270644</v>
          </cell>
          <cell r="K12">
            <v>131.30158716440201</v>
          </cell>
          <cell r="L12">
            <v>127.72480447292328</v>
          </cell>
          <cell r="M12">
            <v>127.42030415534973</v>
          </cell>
          <cell r="N12">
            <v>121.7980755418539</v>
          </cell>
          <cell r="O12">
            <v>103.2702262982726</v>
          </cell>
        </row>
        <row r="13">
          <cell r="D13">
            <v>403.11869354248046</v>
          </cell>
          <cell r="E13">
            <v>401.2231155395508</v>
          </cell>
          <cell r="F13">
            <v>400.71939086914062</v>
          </cell>
          <cell r="G13">
            <v>397.30194396972655</v>
          </cell>
          <cell r="H13">
            <v>398.65591125488282</v>
          </cell>
          <cell r="I13">
            <v>427.11985015869141</v>
          </cell>
          <cell r="J13">
            <v>445.3781768798828</v>
          </cell>
          <cell r="K13">
            <v>468.91661834716797</v>
          </cell>
          <cell r="L13">
            <v>419.72038574218749</v>
          </cell>
          <cell r="M13">
            <v>417.78550720214844</v>
          </cell>
          <cell r="N13">
            <v>420.69286956787107</v>
          </cell>
          <cell r="O13">
            <v>354.55197372436521</v>
          </cell>
        </row>
        <row r="14">
          <cell r="D14">
            <v>34.75024490356445</v>
          </cell>
          <cell r="E14">
            <v>38.166266632080081</v>
          </cell>
          <cell r="F14">
            <v>37.612712860107422</v>
          </cell>
          <cell r="G14">
            <v>41.298337554931642</v>
          </cell>
          <cell r="H14">
            <v>43.811116790771486</v>
          </cell>
          <cell r="I14">
            <v>44.310012817382813</v>
          </cell>
          <cell r="J14">
            <v>41.881065368652344</v>
          </cell>
          <cell r="K14">
            <v>41.135594940185548</v>
          </cell>
          <cell r="L14">
            <v>40.482075500488278</v>
          </cell>
          <cell r="M14">
            <v>44.760814666748047</v>
          </cell>
          <cell r="N14">
            <v>37.006868743896483</v>
          </cell>
          <cell r="O14">
            <v>29.298435211181641</v>
          </cell>
        </row>
        <row r="15">
          <cell r="D15">
            <v>25.236421155929566</v>
          </cell>
          <cell r="E15">
            <v>22.819371205568313</v>
          </cell>
          <cell r="F15">
            <v>29.204636251926424</v>
          </cell>
          <cell r="G15">
            <v>29.172961626946925</v>
          </cell>
          <cell r="H15">
            <v>20.999293306469916</v>
          </cell>
          <cell r="I15">
            <v>19.834379941225052</v>
          </cell>
          <cell r="J15">
            <v>22.226164820790292</v>
          </cell>
          <cell r="K15">
            <v>12.538723540306091</v>
          </cell>
          <cell r="L15">
            <v>17.665551133453846</v>
          </cell>
          <cell r="M15">
            <v>29.248785459995268</v>
          </cell>
          <cell r="N15">
            <v>30.253487804951146</v>
          </cell>
          <cell r="O15">
            <v>26.373332941532134</v>
          </cell>
        </row>
        <row r="17">
          <cell r="D17">
            <v>17.383383638257691</v>
          </cell>
          <cell r="E17">
            <v>19.784081699004368</v>
          </cell>
          <cell r="F17">
            <v>18.076219181394542</v>
          </cell>
          <cell r="G17">
            <v>17.764148514884816</v>
          </cell>
          <cell r="H17">
            <v>21.456853649416889</v>
          </cell>
          <cell r="I17">
            <v>17.44969950769546</v>
          </cell>
          <cell r="J17">
            <v>14.441523340403172</v>
          </cell>
          <cell r="K17">
            <v>16.015888744236261</v>
          </cell>
          <cell r="L17">
            <v>14.700173536249155</v>
          </cell>
          <cell r="M17">
            <v>23.419221601642576</v>
          </cell>
          <cell r="N17">
            <v>24.374687942749052</v>
          </cell>
          <cell r="O17">
            <v>14.281611482615149</v>
          </cell>
        </row>
        <row r="18">
          <cell r="D18">
            <v>9.8067812367341585</v>
          </cell>
          <cell r="E18">
            <v>14.89838029356212</v>
          </cell>
          <cell r="F18">
            <v>17.548886190181033</v>
          </cell>
          <cell r="G18">
            <v>16.279388572675707</v>
          </cell>
          <cell r="H18">
            <v>22.828075573452303</v>
          </cell>
          <cell r="I18">
            <v>29.502545065294392</v>
          </cell>
          <cell r="J18">
            <v>30.060163321078672</v>
          </cell>
          <cell r="K18">
            <v>26.013382929414146</v>
          </cell>
          <cell r="L18">
            <v>19.319836751695753</v>
          </cell>
          <cell r="M18">
            <v>15.048326135308535</v>
          </cell>
          <cell r="N18">
            <v>8.3231572942939742</v>
          </cell>
          <cell r="O18">
            <v>8.8379785724175086</v>
          </cell>
        </row>
        <row r="19">
          <cell r="D19">
            <v>4.0319942391414916</v>
          </cell>
          <cell r="E19">
            <v>6.489505102633518</v>
          </cell>
          <cell r="F19">
            <v>12.573596422524441</v>
          </cell>
          <cell r="G19">
            <v>22.440437376439494</v>
          </cell>
          <cell r="H19">
            <v>19.158334899130843</v>
          </cell>
          <cell r="I19">
            <v>19.883325367010176</v>
          </cell>
          <cell r="J19">
            <v>22.062207535684863</v>
          </cell>
          <cell r="K19">
            <v>21.270734668749594</v>
          </cell>
          <cell r="L19">
            <v>15.748023540055097</v>
          </cell>
          <cell r="M19">
            <v>14.282531611848892</v>
          </cell>
          <cell r="N19">
            <v>4.3633728613569716</v>
          </cell>
          <cell r="O19">
            <v>5.5398019553673432</v>
          </cell>
        </row>
        <row r="20">
          <cell r="D20">
            <v>31.222159114133341</v>
          </cell>
          <cell r="E20">
            <v>41.171967095200003</v>
          </cell>
          <cell r="F20">
            <v>48.19870179410001</v>
          </cell>
          <cell r="G20">
            <v>56.483974464000013</v>
          </cell>
          <cell r="H20">
            <v>63.443264122000038</v>
          </cell>
          <cell r="I20">
            <v>66.835569940000028</v>
          </cell>
          <cell r="J20">
            <v>66.563894197166704</v>
          </cell>
          <cell r="K20">
            <v>63.300006342399996</v>
          </cell>
          <cell r="L20">
            <v>49.768033828</v>
          </cell>
          <cell r="M20">
            <v>52.7500793488</v>
          </cell>
          <cell r="N20">
            <v>37.061218098399998</v>
          </cell>
          <cell r="O20">
            <v>28.659392010400005</v>
          </cell>
        </row>
        <row r="21">
          <cell r="D21">
            <v>27.3</v>
          </cell>
          <cell r="E21">
            <v>28.86</v>
          </cell>
          <cell r="F21">
            <v>29.64</v>
          </cell>
          <cell r="G21">
            <v>15.54</v>
          </cell>
          <cell r="H21">
            <v>63.64</v>
          </cell>
          <cell r="I21">
            <v>65.12</v>
          </cell>
          <cell r="J21">
            <v>70.3</v>
          </cell>
          <cell r="K21">
            <v>68.819999999999993</v>
          </cell>
          <cell r="L21">
            <v>65.86</v>
          </cell>
          <cell r="M21">
            <v>63.64</v>
          </cell>
          <cell r="N21">
            <v>32.76</v>
          </cell>
          <cell r="O21">
            <v>24.96</v>
          </cell>
        </row>
        <row r="22">
          <cell r="D22">
            <v>5.25</v>
          </cell>
          <cell r="E22">
            <v>5.55</v>
          </cell>
          <cell r="F22">
            <v>5.7</v>
          </cell>
          <cell r="G22">
            <v>3.5700000000000003</v>
          </cell>
          <cell r="H22">
            <v>14.620000000000001</v>
          </cell>
          <cell r="I22">
            <v>14.96</v>
          </cell>
          <cell r="J22">
            <v>16.150000000000002</v>
          </cell>
          <cell r="K22">
            <v>15.81</v>
          </cell>
          <cell r="L22">
            <v>15.13</v>
          </cell>
          <cell r="M22">
            <v>14.620000000000001</v>
          </cell>
          <cell r="N22">
            <v>6.3</v>
          </cell>
          <cell r="O22">
            <v>4.8</v>
          </cell>
        </row>
        <row r="23">
          <cell r="D23">
            <v>2.4500000000000002</v>
          </cell>
          <cell r="E23">
            <v>2.5900000000000003</v>
          </cell>
          <cell r="F23">
            <v>2.66</v>
          </cell>
          <cell r="G23">
            <v>1.89</v>
          </cell>
          <cell r="H23">
            <v>7.7399999999999993</v>
          </cell>
          <cell r="I23">
            <v>7.92</v>
          </cell>
          <cell r="J23">
            <v>8.5499999999999989</v>
          </cell>
          <cell r="K23">
            <v>8.3699999999999992</v>
          </cell>
          <cell r="L23">
            <v>8.01</v>
          </cell>
          <cell r="M23">
            <v>7.7399999999999993</v>
          </cell>
          <cell r="N23">
            <v>2.9400000000000004</v>
          </cell>
          <cell r="O23">
            <v>2.2400000000000002</v>
          </cell>
        </row>
        <row r="24">
          <cell r="D24">
            <v>35</v>
          </cell>
          <cell r="E24">
            <v>37</v>
          </cell>
          <cell r="F24">
            <v>38</v>
          </cell>
          <cell r="G24">
            <v>21</v>
          </cell>
          <cell r="H24">
            <v>86</v>
          </cell>
          <cell r="I24">
            <v>88</v>
          </cell>
          <cell r="J24">
            <v>95</v>
          </cell>
          <cell r="K24">
            <v>93</v>
          </cell>
          <cell r="L24">
            <v>89</v>
          </cell>
          <cell r="M24">
            <v>86</v>
          </cell>
          <cell r="N24">
            <v>42</v>
          </cell>
          <cell r="O24">
            <v>32</v>
          </cell>
        </row>
        <row r="25">
          <cell r="D25">
            <v>18</v>
          </cell>
          <cell r="E25">
            <v>18</v>
          </cell>
          <cell r="F25">
            <v>18</v>
          </cell>
          <cell r="G25">
            <v>20.72</v>
          </cell>
          <cell r="H25">
            <v>22.2</v>
          </cell>
          <cell r="I25">
            <v>22.2</v>
          </cell>
          <cell r="J25">
            <v>22.2</v>
          </cell>
          <cell r="K25">
            <v>22.2</v>
          </cell>
          <cell r="L25">
            <v>22.2</v>
          </cell>
          <cell r="M25">
            <v>22.2</v>
          </cell>
          <cell r="N25">
            <v>18</v>
          </cell>
          <cell r="O25">
            <v>18</v>
          </cell>
        </row>
        <row r="26">
          <cell r="D26">
            <v>6.5</v>
          </cell>
          <cell r="E26">
            <v>6.5</v>
          </cell>
          <cell r="F26">
            <v>6.5</v>
          </cell>
          <cell r="G26">
            <v>4.7600000000000007</v>
          </cell>
          <cell r="H26">
            <v>5.1000000000000005</v>
          </cell>
          <cell r="I26">
            <v>5.1000000000000005</v>
          </cell>
          <cell r="J26">
            <v>5.1000000000000005</v>
          </cell>
          <cell r="K26">
            <v>5.1000000000000005</v>
          </cell>
          <cell r="L26">
            <v>5.1000000000000005</v>
          </cell>
          <cell r="M26">
            <v>5.1000000000000005</v>
          </cell>
          <cell r="N26">
            <v>6.5</v>
          </cell>
          <cell r="O26">
            <v>6.5</v>
          </cell>
        </row>
        <row r="27">
          <cell r="D27">
            <v>0.5</v>
          </cell>
          <cell r="E27">
            <v>0.5</v>
          </cell>
          <cell r="F27">
            <v>0.5</v>
          </cell>
          <cell r="G27">
            <v>2.52</v>
          </cell>
          <cell r="H27">
            <v>2.6999999999999997</v>
          </cell>
          <cell r="I27">
            <v>2.6999999999999997</v>
          </cell>
          <cell r="J27">
            <v>2.6999999999999997</v>
          </cell>
          <cell r="K27">
            <v>2.6999999999999997</v>
          </cell>
          <cell r="L27">
            <v>2.6999999999999997</v>
          </cell>
          <cell r="M27">
            <v>2.6999999999999997</v>
          </cell>
          <cell r="N27">
            <v>0.5</v>
          </cell>
          <cell r="O27">
            <v>0.5</v>
          </cell>
        </row>
        <row r="28">
          <cell r="D28">
            <v>25</v>
          </cell>
          <cell r="E28">
            <v>25</v>
          </cell>
          <cell r="F28">
            <v>25</v>
          </cell>
          <cell r="G28">
            <v>28</v>
          </cell>
          <cell r="H28">
            <v>30</v>
          </cell>
          <cell r="I28">
            <v>30</v>
          </cell>
          <cell r="J28">
            <v>30</v>
          </cell>
          <cell r="K28">
            <v>30</v>
          </cell>
          <cell r="L28">
            <v>30</v>
          </cell>
          <cell r="M28">
            <v>30</v>
          </cell>
          <cell r="N28">
            <v>25</v>
          </cell>
          <cell r="O28">
            <v>25</v>
          </cell>
        </row>
        <row r="29">
          <cell r="D29">
            <v>0.73</v>
          </cell>
          <cell r="E29">
            <v>0.73</v>
          </cell>
          <cell r="F29">
            <v>0.73</v>
          </cell>
          <cell r="G29">
            <v>0.5</v>
          </cell>
          <cell r="H29">
            <v>0.5</v>
          </cell>
          <cell r="I29">
            <v>0.5</v>
          </cell>
          <cell r="J29">
            <v>0.5</v>
          </cell>
          <cell r="K29">
            <v>0.5</v>
          </cell>
          <cell r="L29">
            <v>0.5</v>
          </cell>
          <cell r="M29">
            <v>0.5</v>
          </cell>
          <cell r="N29">
            <v>0.73</v>
          </cell>
          <cell r="O29">
            <v>0.73</v>
          </cell>
        </row>
        <row r="30">
          <cell r="D30">
            <v>0.16</v>
          </cell>
          <cell r="E30">
            <v>0.16</v>
          </cell>
          <cell r="F30">
            <v>0.16</v>
          </cell>
          <cell r="G30">
            <v>0.08</v>
          </cell>
          <cell r="H30">
            <v>0.08</v>
          </cell>
          <cell r="I30">
            <v>0.08</v>
          </cell>
          <cell r="J30">
            <v>0.08</v>
          </cell>
          <cell r="K30">
            <v>0.08</v>
          </cell>
          <cell r="L30">
            <v>0.08</v>
          </cell>
          <cell r="M30">
            <v>0.08</v>
          </cell>
          <cell r="N30">
            <v>0.16</v>
          </cell>
          <cell r="O30">
            <v>0.16</v>
          </cell>
        </row>
        <row r="31">
          <cell r="D31">
            <v>0.11</v>
          </cell>
          <cell r="E31">
            <v>0.11</v>
          </cell>
          <cell r="F31">
            <v>0.11</v>
          </cell>
          <cell r="G31">
            <v>0.42</v>
          </cell>
          <cell r="H31">
            <v>0.42</v>
          </cell>
          <cell r="I31">
            <v>0.42</v>
          </cell>
          <cell r="J31">
            <v>0.42</v>
          </cell>
          <cell r="K31">
            <v>0.42</v>
          </cell>
          <cell r="L31">
            <v>0.42</v>
          </cell>
          <cell r="M31">
            <v>0.42</v>
          </cell>
          <cell r="N31">
            <v>0.11</v>
          </cell>
          <cell r="O31">
            <v>0.11</v>
          </cell>
        </row>
        <row r="32"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</row>
        <row r="33">
          <cell r="D33">
            <v>3.037108373641968</v>
          </cell>
          <cell r="E33">
            <v>3.3018270015716551</v>
          </cell>
          <cell r="F33">
            <v>3.3775851726531982</v>
          </cell>
          <cell r="G33">
            <v>4.4616264343261722</v>
          </cell>
          <cell r="H33">
            <v>5.2592514991760257</v>
          </cell>
          <cell r="I33">
            <v>4.7905605316162108</v>
          </cell>
          <cell r="J33">
            <v>4.8129896163940433</v>
          </cell>
          <cell r="K33">
            <v>5.2125484466552736</v>
          </cell>
          <cell r="L33">
            <v>5.0708347320556637</v>
          </cell>
          <cell r="M33">
            <v>5.368972587585449</v>
          </cell>
          <cell r="N33">
            <v>3.4800992012023926</v>
          </cell>
          <cell r="O33">
            <v>2.7289478778839111</v>
          </cell>
        </row>
        <row r="34">
          <cell r="D34">
            <v>0.18076163530349731</v>
          </cell>
          <cell r="E34">
            <v>0.20642469823360443</v>
          </cell>
          <cell r="F34">
            <v>0.20416286289691926</v>
          </cell>
          <cell r="G34">
            <v>0.404147607088089</v>
          </cell>
          <cell r="H34">
            <v>0.42904981374740603</v>
          </cell>
          <cell r="I34">
            <v>0.38733024001121519</v>
          </cell>
          <cell r="J34">
            <v>0.3834234058856964</v>
          </cell>
          <cell r="K34">
            <v>0.41551731824874877</v>
          </cell>
          <cell r="L34">
            <v>0.42971717119216918</v>
          </cell>
          <cell r="M34">
            <v>0.44203259944915774</v>
          </cell>
          <cell r="N34">
            <v>0.23027453422546387</v>
          </cell>
          <cell r="O34">
            <v>0.16886151432991028</v>
          </cell>
        </row>
        <row r="35">
          <cell r="D35">
            <v>0.82666785717010494</v>
          </cell>
          <cell r="E35">
            <v>0.80993734598159794</v>
          </cell>
          <cell r="F35">
            <v>0.77816834449768069</v>
          </cell>
          <cell r="G35">
            <v>0.58938333988189695</v>
          </cell>
          <cell r="H35">
            <v>0.80425740480422969</v>
          </cell>
          <cell r="I35">
            <v>0.85649287700653076</v>
          </cell>
          <cell r="J35">
            <v>0.87601661682128906</v>
          </cell>
          <cell r="K35">
            <v>1.013383936882019</v>
          </cell>
          <cell r="L35">
            <v>0.90321221351623537</v>
          </cell>
          <cell r="M35">
            <v>0.79797309637069702</v>
          </cell>
          <cell r="N35">
            <v>0.74775778055191044</v>
          </cell>
          <cell r="O35">
            <v>0.84137130975723262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100.3</v>
          </cell>
          <cell r="H37">
            <v>131.69999999999999</v>
          </cell>
          <cell r="I37">
            <v>154.1</v>
          </cell>
          <cell r="J37">
            <v>200.5</v>
          </cell>
          <cell r="K37">
            <v>249.5</v>
          </cell>
          <cell r="L37">
            <v>211.2</v>
          </cell>
          <cell r="M37">
            <v>177.5</v>
          </cell>
          <cell r="N37">
            <v>62.7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13.7</v>
          </cell>
          <cell r="H38">
            <v>19.399999999999999</v>
          </cell>
          <cell r="I38">
            <v>22.1</v>
          </cell>
          <cell r="J38">
            <v>27.7</v>
          </cell>
          <cell r="K38">
            <v>28.2</v>
          </cell>
          <cell r="L38">
            <v>21.2</v>
          </cell>
          <cell r="M38">
            <v>16.2</v>
          </cell>
          <cell r="N38">
            <v>2.1</v>
          </cell>
          <cell r="O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13.6</v>
          </cell>
          <cell r="H39">
            <v>19</v>
          </cell>
          <cell r="I39">
            <v>26.1</v>
          </cell>
          <cell r="J39">
            <v>33.6</v>
          </cell>
          <cell r="K39">
            <v>33.5</v>
          </cell>
          <cell r="L39">
            <v>23.7</v>
          </cell>
          <cell r="M39">
            <v>22.4</v>
          </cell>
          <cell r="N39">
            <v>2.1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127.6</v>
          </cell>
          <cell r="H40">
            <v>170.1</v>
          </cell>
          <cell r="I40">
            <v>202.3</v>
          </cell>
          <cell r="J40">
            <v>261.7</v>
          </cell>
          <cell r="K40">
            <v>311.2</v>
          </cell>
          <cell r="L40">
            <v>256.10000000000002</v>
          </cell>
          <cell r="M40">
            <v>216.1</v>
          </cell>
          <cell r="N40">
            <v>66.8</v>
          </cell>
          <cell r="O4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5.2551724137931037</v>
          </cell>
          <cell r="E55">
            <v>5.2551724137931037</v>
          </cell>
          <cell r="F55">
            <v>5.2551724137931037</v>
          </cell>
          <cell r="G55">
            <v>5.2551724137931037</v>
          </cell>
          <cell r="H55">
            <v>14.013793103448277</v>
          </cell>
          <cell r="I55">
            <v>14.013793103448277</v>
          </cell>
          <cell r="J55">
            <v>14.013793103448277</v>
          </cell>
          <cell r="K55">
            <v>14.889655172413795</v>
          </cell>
          <cell r="L55">
            <v>14.889655172413795</v>
          </cell>
          <cell r="M55">
            <v>14.889655172413795</v>
          </cell>
          <cell r="N55">
            <v>5.2551724137931037</v>
          </cell>
          <cell r="O55">
            <v>5.2551724137931037</v>
          </cell>
        </row>
        <row r="56">
          <cell r="D56">
            <v>0.24827586206896557</v>
          </cell>
          <cell r="E56">
            <v>0.24827586206896557</v>
          </cell>
          <cell r="F56">
            <v>0.24827586206896557</v>
          </cell>
          <cell r="G56">
            <v>0.24827586206896557</v>
          </cell>
          <cell r="H56">
            <v>0.66206896551724148</v>
          </cell>
          <cell r="I56">
            <v>0.66206896551724148</v>
          </cell>
          <cell r="J56">
            <v>0.66206896551724148</v>
          </cell>
          <cell r="K56">
            <v>0.70344827586206904</v>
          </cell>
          <cell r="L56">
            <v>0.70344827586206904</v>
          </cell>
          <cell r="M56">
            <v>0.70344827586206904</v>
          </cell>
          <cell r="N56">
            <v>0.24827586206896557</v>
          </cell>
          <cell r="O56">
            <v>0.24827586206896557</v>
          </cell>
        </row>
        <row r="57">
          <cell r="D57">
            <v>0.49655172413793114</v>
          </cell>
          <cell r="E57">
            <v>0.49655172413793114</v>
          </cell>
          <cell r="F57">
            <v>0.49655172413793114</v>
          </cell>
          <cell r="G57">
            <v>0.49655172413793114</v>
          </cell>
          <cell r="H57">
            <v>1.324137931034483</v>
          </cell>
          <cell r="I57">
            <v>1.324137931034483</v>
          </cell>
          <cell r="J57">
            <v>1.324137931034483</v>
          </cell>
          <cell r="K57">
            <v>1.4068965517241381</v>
          </cell>
          <cell r="L57">
            <v>1.4068965517241381</v>
          </cell>
          <cell r="M57">
            <v>1.4068965517241381</v>
          </cell>
          <cell r="N57">
            <v>0.49655172413793114</v>
          </cell>
          <cell r="O57">
            <v>0.49655172413793114</v>
          </cell>
        </row>
        <row r="58">
          <cell r="D58">
            <v>6.0000000000000009</v>
          </cell>
          <cell r="E58">
            <v>6.0000000000000009</v>
          </cell>
          <cell r="F58">
            <v>6.0000000000000009</v>
          </cell>
          <cell r="G58">
            <v>6.0000000000000009</v>
          </cell>
          <cell r="H58">
            <v>16</v>
          </cell>
          <cell r="I58">
            <v>16</v>
          </cell>
          <cell r="J58">
            <v>16</v>
          </cell>
          <cell r="K58">
            <v>17</v>
          </cell>
          <cell r="L58">
            <v>17</v>
          </cell>
          <cell r="M58">
            <v>17</v>
          </cell>
          <cell r="N58">
            <v>6.0000000000000009</v>
          </cell>
          <cell r="O58">
            <v>6.0000000000000009</v>
          </cell>
        </row>
        <row r="59">
          <cell r="D59">
            <v>0.76148082373244519</v>
          </cell>
          <cell r="E59">
            <v>0.76154318666713305</v>
          </cell>
          <cell r="F59">
            <v>1.4590868156271022</v>
          </cell>
          <cell r="G59">
            <v>7.4048429603764765</v>
          </cell>
          <cell r="H59">
            <v>8.2259019356447087</v>
          </cell>
          <cell r="I59">
            <v>9.7483353824567516</v>
          </cell>
          <cell r="J59">
            <v>11.282546727952163</v>
          </cell>
          <cell r="K59">
            <v>12.858018531717748</v>
          </cell>
          <cell r="L59">
            <v>12.96325395321859</v>
          </cell>
          <cell r="M59">
            <v>12.66421705222421</v>
          </cell>
          <cell r="N59">
            <v>2.9249502737525224</v>
          </cell>
          <cell r="O59">
            <v>0.76150702747121923</v>
          </cell>
        </row>
        <row r="60">
          <cell r="D60">
            <v>0.11304204555649966</v>
          </cell>
          <cell r="E60">
            <v>0.11303991141068369</v>
          </cell>
          <cell r="F60">
            <v>0.37796480212952177</v>
          </cell>
          <cell r="G60">
            <v>1.3580677237370498</v>
          </cell>
          <cell r="H60">
            <v>1.497588190252328</v>
          </cell>
          <cell r="I60">
            <v>1.7156462447315208</v>
          </cell>
          <cell r="J60">
            <v>1.9831893527083244</v>
          </cell>
          <cell r="K60">
            <v>2.1375338560228085</v>
          </cell>
          <cell r="L60">
            <v>2.0685613582092</v>
          </cell>
          <cell r="M60">
            <v>2.1108528996719618</v>
          </cell>
          <cell r="N60">
            <v>0.73752950364523162</v>
          </cell>
          <cell r="O60">
            <v>0.11303488249153532</v>
          </cell>
        </row>
        <row r="61">
          <cell r="D61">
            <v>0.12541017078409744</v>
          </cell>
          <cell r="E61">
            <v>0.12544235323803196</v>
          </cell>
          <cell r="F61">
            <v>0.16265217328404954</v>
          </cell>
          <cell r="G61">
            <v>1.2369799108911652</v>
          </cell>
          <cell r="H61">
            <v>1.2764765746033442</v>
          </cell>
          <cell r="I61">
            <v>1.5365831989528838</v>
          </cell>
          <cell r="J61">
            <v>1.7342427671139973</v>
          </cell>
          <cell r="K61">
            <v>2.0043865186844516</v>
          </cell>
          <cell r="L61">
            <v>1.9681379703108084</v>
          </cell>
          <cell r="M61">
            <v>2.2248398173693009</v>
          </cell>
          <cell r="N61">
            <v>0.33750268041110942</v>
          </cell>
          <cell r="O61">
            <v>0.12541287629054731</v>
          </cell>
        </row>
        <row r="62">
          <cell r="D62">
            <v>1</v>
          </cell>
          <cell r="E62">
            <v>1</v>
          </cell>
          <cell r="F62">
            <v>2</v>
          </cell>
          <cell r="G62">
            <v>10</v>
          </cell>
          <cell r="H62">
            <v>11</v>
          </cell>
          <cell r="I62">
            <v>13</v>
          </cell>
          <cell r="J62">
            <v>15</v>
          </cell>
          <cell r="K62">
            <v>17</v>
          </cell>
          <cell r="L62">
            <v>17</v>
          </cell>
          <cell r="M62">
            <v>17</v>
          </cell>
          <cell r="N62">
            <v>4</v>
          </cell>
          <cell r="O62">
            <v>1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-0.65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-0.35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3.7999650288511977</v>
          </cell>
          <cell r="I67">
            <v>4.7447891022484816</v>
          </cell>
          <cell r="J67">
            <v>4.7579940590599339</v>
          </cell>
          <cell r="K67">
            <v>4.7531373844121534</v>
          </cell>
          <cell r="L67">
            <v>4.7682773486617567</v>
          </cell>
          <cell r="M67">
            <v>4.7685031530036506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6.3647490820073441E-2</v>
          </cell>
          <cell r="I68">
            <v>8.1240768094534704E-2</v>
          </cell>
          <cell r="J68">
            <v>7.6882753800454312E-2</v>
          </cell>
          <cell r="K68">
            <v>7.8434610303830921E-2</v>
          </cell>
          <cell r="L68">
            <v>7.2750134722471702E-2</v>
          </cell>
          <cell r="M68">
            <v>7.2187188848323924E-2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0.1363874803287288</v>
          </cell>
          <cell r="I69">
            <v>0.17397012965698341</v>
          </cell>
          <cell r="J69">
            <v>0.16512318713961208</v>
          </cell>
          <cell r="K69">
            <v>0.16842800528401586</v>
          </cell>
          <cell r="L69">
            <v>0.15897251661577153</v>
          </cell>
          <cell r="M69">
            <v>0.15930965814802522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4</v>
          </cell>
          <cell r="I70">
            <v>5</v>
          </cell>
          <cell r="J70">
            <v>5</v>
          </cell>
          <cell r="K70">
            <v>5</v>
          </cell>
          <cell r="L70">
            <v>5</v>
          </cell>
          <cell r="M70">
            <v>5</v>
          </cell>
          <cell r="N70">
            <v>0</v>
          </cell>
          <cell r="O70">
            <v>0</v>
          </cell>
        </row>
      </sheetData>
      <sheetData sheetId="1">
        <row r="2">
          <cell r="C2">
            <v>1.0760000000000001</v>
          </cell>
        </row>
      </sheetData>
      <sheetData sheetId="2">
        <row r="9">
          <cell r="D9">
            <v>33.390270552039148</v>
          </cell>
        </row>
        <row r="13">
          <cell r="D13">
            <v>407.47103675320193</v>
          </cell>
          <cell r="E13">
            <v>405.5633959064624</v>
          </cell>
          <cell r="F13">
            <v>405.00482297106782</v>
          </cell>
          <cell r="G13">
            <v>401.54868050058195</v>
          </cell>
          <cell r="H13">
            <v>402.95671902546513</v>
          </cell>
          <cell r="I13">
            <v>431.46699994942628</v>
          </cell>
          <cell r="J13">
            <v>449.7490398202151</v>
          </cell>
          <cell r="K13">
            <v>473.40307788274356</v>
          </cell>
          <cell r="L13">
            <v>424.11197897370755</v>
          </cell>
          <cell r="M13">
            <v>422.03306376560522</v>
          </cell>
          <cell r="N13">
            <v>425.00366051105101</v>
          </cell>
          <cell r="O13">
            <v>358.87342001733236</v>
          </cell>
        </row>
        <row r="14">
          <cell r="D14">
            <v>35.125432149652802</v>
          </cell>
          <cell r="E14">
            <v>38.579134912410254</v>
          </cell>
          <cell r="F14">
            <v>38.014956252376678</v>
          </cell>
          <cell r="G14">
            <v>41.739772995709373</v>
          </cell>
          <cell r="H14">
            <v>44.283762965610642</v>
          </cell>
          <cell r="I14">
            <v>44.760992238908123</v>
          </cell>
          <cell r="J14">
            <v>42.292078763614548</v>
          </cell>
          <cell r="K14">
            <v>41.529168498788529</v>
          </cell>
          <cell r="L14">
            <v>40.905645131140027</v>
          </cell>
          <cell r="M14">
            <v>45.215890510323021</v>
          </cell>
          <cell r="N14">
            <v>37.386073827121457</v>
          </cell>
          <cell r="O14">
            <v>29.655538326144214</v>
          </cell>
        </row>
        <row r="15">
          <cell r="D15">
            <v>25.508890699119689</v>
          </cell>
          <cell r="E15">
            <v>23.066222558326508</v>
          </cell>
          <cell r="F15">
            <v>29.516960757729994</v>
          </cell>
          <cell r="G15">
            <v>29.484789655313783</v>
          </cell>
          <cell r="H15">
            <v>21.225839361048447</v>
          </cell>
          <cell r="I15">
            <v>20.03625072896488</v>
          </cell>
          <cell r="J15">
            <v>22.444288485495825</v>
          </cell>
          <cell r="K15">
            <v>12.658690446127508</v>
          </cell>
          <cell r="L15">
            <v>17.850388271282078</v>
          </cell>
          <cell r="M15">
            <v>29.546153052963565</v>
          </cell>
          <cell r="N15">
            <v>30.563491778546297</v>
          </cell>
          <cell r="O15">
            <v>26.694783533602383</v>
          </cell>
          <cell r="Q15">
            <v>1.0107966791926082</v>
          </cell>
          <cell r="R15">
            <v>1.0108176229105716</v>
          </cell>
          <cell r="S15">
            <v>1.01069434671637</v>
          </cell>
          <cell r="T15">
            <v>1.0106889397228296</v>
          </cell>
          <cell r="U15">
            <v>1.0107882704085442</v>
          </cell>
          <cell r="V15">
            <v>1.0101778219605568</v>
          </cell>
          <cell r="W15">
            <v>1.0098138237732091</v>
          </cell>
          <cell r="X15">
            <v>1.0095677128087066</v>
          </cell>
          <cell r="Y15">
            <v>1.0104631401778459</v>
          </cell>
          <cell r="Z15">
            <v>1.0101668355896356</v>
          </cell>
          <cell r="AA15">
            <v>1.010246883783906</v>
          </cell>
          <cell r="AB15">
            <v>1.0121884705578503</v>
          </cell>
        </row>
        <row r="16">
          <cell r="D16">
            <v>468.10535960197444</v>
          </cell>
          <cell r="E16">
            <v>467.20875337719917</v>
          </cell>
          <cell r="F16">
            <v>472.53673998117449</v>
          </cell>
          <cell r="G16">
            <v>472.77324315160507</v>
          </cell>
          <cell r="H16">
            <v>468.46632135212423</v>
          </cell>
          <cell r="I16">
            <v>496.26424291729927</v>
          </cell>
          <cell r="J16">
            <v>514.48540706932545</v>
          </cell>
          <cell r="K16">
            <v>527.59093682765956</v>
          </cell>
          <cell r="L16">
            <v>482.86801237612968</v>
          </cell>
          <cell r="M16">
            <v>496.79510732889179</v>
          </cell>
          <cell r="N16">
            <v>492.95322611671872</v>
          </cell>
          <cell r="O16">
            <v>415.22374187707896</v>
          </cell>
        </row>
        <row r="33">
          <cell r="D33">
            <v>2.2527481514819145</v>
          </cell>
          <cell r="E33">
            <v>2.2938970232308686</v>
          </cell>
          <cell r="F33">
            <v>2.3240710569234833</v>
          </cell>
          <cell r="G33">
            <v>3.2714923140439462</v>
          </cell>
          <cell r="H33">
            <v>3.240171874574945</v>
          </cell>
          <cell r="I33">
            <v>3.1755095057380949</v>
          </cell>
          <cell r="J33">
            <v>3.1703880576762522</v>
          </cell>
          <cell r="K33">
            <v>3.1394040773257617</v>
          </cell>
          <cell r="L33">
            <v>3.1674087525774093</v>
          </cell>
          <cell r="M33">
            <v>3.2495023388113391</v>
          </cell>
          <cell r="N33">
            <v>2.3418550363017143</v>
          </cell>
          <cell r="O33">
            <v>1.4596501699397892</v>
          </cell>
        </row>
        <row r="34">
          <cell r="D34">
            <v>0.13407833692167281</v>
          </cell>
          <cell r="E34">
            <v>0.1434106028492721</v>
          </cell>
          <cell r="F34">
            <v>0.14048172771454984</v>
          </cell>
          <cell r="G34">
            <v>0.29634166145234864</v>
          </cell>
          <cell r="H34">
            <v>0.264333268624588</v>
          </cell>
          <cell r="I34">
            <v>0.25674883991090525</v>
          </cell>
          <cell r="J34">
            <v>0.25256671714249634</v>
          </cell>
          <cell r="K34">
            <v>0.25025700508292237</v>
          </cell>
          <cell r="L34">
            <v>0.26841535981495296</v>
          </cell>
          <cell r="M34">
            <v>0.26753460598070772</v>
          </cell>
          <cell r="N34">
            <v>0.15495810507976715</v>
          </cell>
          <cell r="O34">
            <v>9.0320060740430474E-2</v>
          </cell>
        </row>
        <row r="35">
          <cell r="D35">
            <v>0.61317353812314268</v>
          </cell>
          <cell r="E35">
            <v>0.56269237184938503</v>
          </cell>
          <cell r="F35">
            <v>0.53544720100736187</v>
          </cell>
          <cell r="G35">
            <v>0.43216595894595156</v>
          </cell>
          <cell r="H35">
            <v>0.49549488617792403</v>
          </cell>
          <cell r="I35">
            <v>0.56774176102803919</v>
          </cell>
          <cell r="J35">
            <v>0.57704521340251058</v>
          </cell>
          <cell r="K35">
            <v>0.61033901092761256</v>
          </cell>
          <cell r="L35">
            <v>0.56417580569942649</v>
          </cell>
          <cell r="M35">
            <v>0.48296306242294396</v>
          </cell>
          <cell r="N35">
            <v>0.5031868987281326</v>
          </cell>
          <cell r="O35">
            <v>0.45002976613166784</v>
          </cell>
        </row>
        <row r="36">
          <cell r="D36">
            <v>3.0000000265267301</v>
          </cell>
          <cell r="E36">
            <v>2.9999999979295255</v>
          </cell>
          <cell r="F36">
            <v>2.9999999856453949</v>
          </cell>
          <cell r="G36">
            <v>3.9999999344422461</v>
          </cell>
          <cell r="H36">
            <v>4.0000000293774569</v>
          </cell>
          <cell r="I36">
            <v>4.0000001066770396</v>
          </cell>
          <cell r="J36">
            <v>3.9999999882212594</v>
          </cell>
          <cell r="K36">
            <v>4.0000000933362969</v>
          </cell>
          <cell r="L36">
            <v>3.9999999180917887</v>
          </cell>
          <cell r="M36">
            <v>4.0000000072149913</v>
          </cell>
          <cell r="N36">
            <v>3.0000000401096143</v>
          </cell>
          <cell r="O36">
            <v>1.9999999968118876</v>
          </cell>
          <cell r="Q36">
            <v>0.74174111501346163</v>
          </cell>
          <cell r="R36">
            <v>0.69473567880418441</v>
          </cell>
          <cell r="S36">
            <v>0.68808658793875899</v>
          </cell>
          <cell r="T36">
            <v>0.73325106039229193</v>
          </cell>
          <cell r="U36">
            <v>0.61608992745119473</v>
          </cell>
          <cell r="V36">
            <v>0.66286804744052785</v>
          </cell>
          <cell r="W36">
            <v>0.65871491741375288</v>
          </cell>
          <cell r="X36">
            <v>0.60227815807452445</v>
          </cell>
          <cell r="Y36">
            <v>0.62463261374984203</v>
          </cell>
          <cell r="Z36">
            <v>0.60523727506545444</v>
          </cell>
          <cell r="AA36">
            <v>0.67292766697357109</v>
          </cell>
          <cell r="AB36">
            <v>0.53487652943801756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indowProtection="1" tabSelected="1" workbookViewId="0">
      <selection activeCell="C4" sqref="C4:O4"/>
    </sheetView>
  </sheetViews>
  <sheetFormatPr defaultRowHeight="15" x14ac:dyDescent="0.25"/>
  <cols>
    <col min="1" max="1" width="13.5703125" customWidth="1"/>
    <col min="3" max="3" width="14.5703125" customWidth="1"/>
    <col min="8" max="13" width="10.5703125" customWidth="1"/>
    <col min="257" max="257" width="13.5703125" customWidth="1"/>
    <col min="259" max="259" width="14.5703125" customWidth="1"/>
    <col min="513" max="513" width="13.5703125" customWidth="1"/>
    <col min="515" max="515" width="14.5703125" customWidth="1"/>
    <col min="769" max="769" width="13.5703125" customWidth="1"/>
    <col min="771" max="771" width="14.5703125" customWidth="1"/>
    <col min="1025" max="1025" width="13.5703125" customWidth="1"/>
    <col min="1027" max="1027" width="14.5703125" customWidth="1"/>
    <col min="1281" max="1281" width="13.5703125" customWidth="1"/>
    <col min="1283" max="1283" width="14.5703125" customWidth="1"/>
    <col min="1537" max="1537" width="13.5703125" customWidth="1"/>
    <col min="1539" max="1539" width="14.5703125" customWidth="1"/>
    <col min="1793" max="1793" width="13.5703125" customWidth="1"/>
    <col min="1795" max="1795" width="14.5703125" customWidth="1"/>
    <col min="2049" max="2049" width="13.5703125" customWidth="1"/>
    <col min="2051" max="2051" width="14.5703125" customWidth="1"/>
    <col min="2305" max="2305" width="13.5703125" customWidth="1"/>
    <col min="2307" max="2307" width="14.5703125" customWidth="1"/>
    <col min="2561" max="2561" width="13.5703125" customWidth="1"/>
    <col min="2563" max="2563" width="14.5703125" customWidth="1"/>
    <col min="2817" max="2817" width="13.5703125" customWidth="1"/>
    <col min="2819" max="2819" width="14.5703125" customWidth="1"/>
    <col min="3073" max="3073" width="13.5703125" customWidth="1"/>
    <col min="3075" max="3075" width="14.5703125" customWidth="1"/>
    <col min="3329" max="3329" width="13.5703125" customWidth="1"/>
    <col min="3331" max="3331" width="14.5703125" customWidth="1"/>
    <col min="3585" max="3585" width="13.5703125" customWidth="1"/>
    <col min="3587" max="3587" width="14.5703125" customWidth="1"/>
    <col min="3841" max="3841" width="13.5703125" customWidth="1"/>
    <col min="3843" max="3843" width="14.5703125" customWidth="1"/>
    <col min="4097" max="4097" width="13.5703125" customWidth="1"/>
    <col min="4099" max="4099" width="14.5703125" customWidth="1"/>
    <col min="4353" max="4353" width="13.5703125" customWidth="1"/>
    <col min="4355" max="4355" width="14.5703125" customWidth="1"/>
    <col min="4609" max="4609" width="13.5703125" customWidth="1"/>
    <col min="4611" max="4611" width="14.5703125" customWidth="1"/>
    <col min="4865" max="4865" width="13.5703125" customWidth="1"/>
    <col min="4867" max="4867" width="14.5703125" customWidth="1"/>
    <col min="5121" max="5121" width="13.5703125" customWidth="1"/>
    <col min="5123" max="5123" width="14.5703125" customWidth="1"/>
    <col min="5377" max="5377" width="13.5703125" customWidth="1"/>
    <col min="5379" max="5379" width="14.5703125" customWidth="1"/>
    <col min="5633" max="5633" width="13.5703125" customWidth="1"/>
    <col min="5635" max="5635" width="14.5703125" customWidth="1"/>
    <col min="5889" max="5889" width="13.5703125" customWidth="1"/>
    <col min="5891" max="5891" width="14.5703125" customWidth="1"/>
    <col min="6145" max="6145" width="13.5703125" customWidth="1"/>
    <col min="6147" max="6147" width="14.5703125" customWidth="1"/>
    <col min="6401" max="6401" width="13.5703125" customWidth="1"/>
    <col min="6403" max="6403" width="14.5703125" customWidth="1"/>
    <col min="6657" max="6657" width="13.5703125" customWidth="1"/>
    <col min="6659" max="6659" width="14.5703125" customWidth="1"/>
    <col min="6913" max="6913" width="13.5703125" customWidth="1"/>
    <col min="6915" max="6915" width="14.5703125" customWidth="1"/>
    <col min="7169" max="7169" width="13.5703125" customWidth="1"/>
    <col min="7171" max="7171" width="14.5703125" customWidth="1"/>
    <col min="7425" max="7425" width="13.5703125" customWidth="1"/>
    <col min="7427" max="7427" width="14.5703125" customWidth="1"/>
    <col min="7681" max="7681" width="13.5703125" customWidth="1"/>
    <col min="7683" max="7683" width="14.5703125" customWidth="1"/>
    <col min="7937" max="7937" width="13.5703125" customWidth="1"/>
    <col min="7939" max="7939" width="14.5703125" customWidth="1"/>
    <col min="8193" max="8193" width="13.5703125" customWidth="1"/>
    <col min="8195" max="8195" width="14.5703125" customWidth="1"/>
    <col min="8449" max="8449" width="13.5703125" customWidth="1"/>
    <col min="8451" max="8451" width="14.5703125" customWidth="1"/>
    <col min="8705" max="8705" width="13.5703125" customWidth="1"/>
    <col min="8707" max="8707" width="14.5703125" customWidth="1"/>
    <col min="8961" max="8961" width="13.5703125" customWidth="1"/>
    <col min="8963" max="8963" width="14.5703125" customWidth="1"/>
    <col min="9217" max="9217" width="13.5703125" customWidth="1"/>
    <col min="9219" max="9219" width="14.5703125" customWidth="1"/>
    <col min="9473" max="9473" width="13.5703125" customWidth="1"/>
    <col min="9475" max="9475" width="14.5703125" customWidth="1"/>
    <col min="9729" max="9729" width="13.5703125" customWidth="1"/>
    <col min="9731" max="9731" width="14.5703125" customWidth="1"/>
    <col min="9985" max="9985" width="13.5703125" customWidth="1"/>
    <col min="9987" max="9987" width="14.5703125" customWidth="1"/>
    <col min="10241" max="10241" width="13.5703125" customWidth="1"/>
    <col min="10243" max="10243" width="14.5703125" customWidth="1"/>
    <col min="10497" max="10497" width="13.5703125" customWidth="1"/>
    <col min="10499" max="10499" width="14.5703125" customWidth="1"/>
    <col min="10753" max="10753" width="13.5703125" customWidth="1"/>
    <col min="10755" max="10755" width="14.5703125" customWidth="1"/>
    <col min="11009" max="11009" width="13.5703125" customWidth="1"/>
    <col min="11011" max="11011" width="14.5703125" customWidth="1"/>
    <col min="11265" max="11265" width="13.5703125" customWidth="1"/>
    <col min="11267" max="11267" width="14.5703125" customWidth="1"/>
    <col min="11521" max="11521" width="13.5703125" customWidth="1"/>
    <col min="11523" max="11523" width="14.5703125" customWidth="1"/>
    <col min="11777" max="11777" width="13.5703125" customWidth="1"/>
    <col min="11779" max="11779" width="14.5703125" customWidth="1"/>
    <col min="12033" max="12033" width="13.5703125" customWidth="1"/>
    <col min="12035" max="12035" width="14.5703125" customWidth="1"/>
    <col min="12289" max="12289" width="13.5703125" customWidth="1"/>
    <col min="12291" max="12291" width="14.5703125" customWidth="1"/>
    <col min="12545" max="12545" width="13.5703125" customWidth="1"/>
    <col min="12547" max="12547" width="14.5703125" customWidth="1"/>
    <col min="12801" max="12801" width="13.5703125" customWidth="1"/>
    <col min="12803" max="12803" width="14.5703125" customWidth="1"/>
    <col min="13057" max="13057" width="13.5703125" customWidth="1"/>
    <col min="13059" max="13059" width="14.5703125" customWidth="1"/>
    <col min="13313" max="13313" width="13.5703125" customWidth="1"/>
    <col min="13315" max="13315" width="14.5703125" customWidth="1"/>
    <col min="13569" max="13569" width="13.5703125" customWidth="1"/>
    <col min="13571" max="13571" width="14.5703125" customWidth="1"/>
    <col min="13825" max="13825" width="13.5703125" customWidth="1"/>
    <col min="13827" max="13827" width="14.5703125" customWidth="1"/>
    <col min="14081" max="14081" width="13.5703125" customWidth="1"/>
    <col min="14083" max="14083" width="14.5703125" customWidth="1"/>
    <col min="14337" max="14337" width="13.5703125" customWidth="1"/>
    <col min="14339" max="14339" width="14.5703125" customWidth="1"/>
    <col min="14593" max="14593" width="13.5703125" customWidth="1"/>
    <col min="14595" max="14595" width="14.5703125" customWidth="1"/>
    <col min="14849" max="14849" width="13.5703125" customWidth="1"/>
    <col min="14851" max="14851" width="14.5703125" customWidth="1"/>
    <col min="15105" max="15105" width="13.5703125" customWidth="1"/>
    <col min="15107" max="15107" width="14.5703125" customWidth="1"/>
    <col min="15361" max="15361" width="13.5703125" customWidth="1"/>
    <col min="15363" max="15363" width="14.5703125" customWidth="1"/>
    <col min="15617" max="15617" width="13.5703125" customWidth="1"/>
    <col min="15619" max="15619" width="14.5703125" customWidth="1"/>
    <col min="15873" max="15873" width="13.5703125" customWidth="1"/>
    <col min="15875" max="15875" width="14.5703125" customWidth="1"/>
    <col min="16129" max="16129" width="13.5703125" customWidth="1"/>
    <col min="16131" max="16131" width="14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1"/>
    </row>
    <row r="4" spans="1:15" ht="20.25" x14ac:dyDescent="0.3">
      <c r="A4" s="1"/>
      <c r="B4" s="1"/>
      <c r="C4" s="253" t="s">
        <v>0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ht="19.5" thickBot="1" x14ac:dyDescent="0.35">
      <c r="A5" s="1"/>
      <c r="B5" s="1"/>
      <c r="C5" s="254" t="s">
        <v>1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6.5" thickBot="1" x14ac:dyDescent="0.3">
      <c r="A6" s="3"/>
      <c r="B6" s="4"/>
      <c r="C6" s="5"/>
      <c r="D6" s="255" t="s">
        <v>2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</row>
    <row r="7" spans="1:15" ht="33" customHeight="1" thickTop="1" thickBot="1" x14ac:dyDescent="0.3">
      <c r="A7" s="6"/>
      <c r="B7" s="6"/>
      <c r="C7" s="6"/>
      <c r="D7" s="256" t="s">
        <v>3</v>
      </c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</row>
    <row r="8" spans="1:15" ht="27" thickTop="1" thickBot="1" x14ac:dyDescent="0.3">
      <c r="A8" s="7" t="s">
        <v>4</v>
      </c>
      <c r="B8" s="7" t="s">
        <v>5</v>
      </c>
      <c r="C8" s="7" t="s">
        <v>6</v>
      </c>
      <c r="D8" s="8">
        <v>42736</v>
      </c>
      <c r="E8" s="8">
        <v>42767</v>
      </c>
      <c r="F8" s="8">
        <v>42795</v>
      </c>
      <c r="G8" s="8">
        <v>42826</v>
      </c>
      <c r="H8" s="8">
        <v>42856</v>
      </c>
      <c r="I8" s="8">
        <v>42887</v>
      </c>
      <c r="J8" s="8">
        <v>42917</v>
      </c>
      <c r="K8" s="8">
        <v>42948</v>
      </c>
      <c r="L8" s="8">
        <v>42979</v>
      </c>
      <c r="M8" s="8">
        <v>43009</v>
      </c>
      <c r="N8" s="8">
        <v>43040</v>
      </c>
      <c r="O8" s="8">
        <v>43070</v>
      </c>
    </row>
    <row r="9" spans="1:15" x14ac:dyDescent="0.25">
      <c r="A9" s="259" t="s">
        <v>7</v>
      </c>
      <c r="B9" s="262" t="s">
        <v>8</v>
      </c>
      <c r="C9" s="9" t="s">
        <v>9</v>
      </c>
      <c r="D9" s="33">
        <v>13.223699569702148</v>
      </c>
      <c r="E9" s="33">
        <v>13.170570373535156</v>
      </c>
      <c r="F9" s="33">
        <v>13.854029655456543</v>
      </c>
      <c r="G9" s="33">
        <v>15.267979621887207</v>
      </c>
      <c r="H9" s="33">
        <v>14.628789901733398</v>
      </c>
      <c r="I9" s="33">
        <v>15.875080108642578</v>
      </c>
      <c r="J9" s="33">
        <v>16.491100311279297</v>
      </c>
      <c r="K9" s="33">
        <v>17.036840438842773</v>
      </c>
      <c r="L9" s="33">
        <v>16.702289581298828</v>
      </c>
      <c r="M9" s="33">
        <v>18.66533088684082</v>
      </c>
      <c r="N9" s="33">
        <v>13.435050010681152</v>
      </c>
      <c r="O9" s="34">
        <v>13.256159782409668</v>
      </c>
    </row>
    <row r="10" spans="1:15" ht="26.25" x14ac:dyDescent="0.25">
      <c r="A10" s="260"/>
      <c r="B10" s="263"/>
      <c r="C10" s="10" t="s">
        <v>10</v>
      </c>
      <c r="D10" s="35">
        <v>2.9753060340881348</v>
      </c>
      <c r="E10" s="35">
        <v>3.028203010559082</v>
      </c>
      <c r="F10" s="35">
        <v>2.9720230102539062</v>
      </c>
      <c r="G10" s="35">
        <v>3.3196089267730713</v>
      </c>
      <c r="H10" s="35">
        <v>3.3183670043945313</v>
      </c>
      <c r="I10" s="35">
        <v>4.052825927734375</v>
      </c>
      <c r="J10" s="35">
        <v>4.6845898628234863</v>
      </c>
      <c r="K10" s="35">
        <v>4.5962610244750977</v>
      </c>
      <c r="L10" s="35">
        <v>4.1865019798278809</v>
      </c>
      <c r="M10" s="35">
        <v>4.1815299987792969</v>
      </c>
      <c r="N10" s="35">
        <v>3.6136109828948975</v>
      </c>
      <c r="O10" s="36">
        <v>2.8972630500793457</v>
      </c>
    </row>
    <row r="11" spans="1:15" x14ac:dyDescent="0.25">
      <c r="A11" s="260"/>
      <c r="B11" s="263"/>
      <c r="C11" s="10" t="s">
        <v>11</v>
      </c>
      <c r="D11" s="35">
        <v>4.3511748313903809</v>
      </c>
      <c r="E11" s="35">
        <v>4.5858030319213867</v>
      </c>
      <c r="F11" s="35">
        <v>4.4020919799804687</v>
      </c>
      <c r="G11" s="35">
        <v>5.5284829139709473</v>
      </c>
      <c r="H11" s="35">
        <v>5.568997859954834</v>
      </c>
      <c r="I11" s="35">
        <v>5.4062948226928711</v>
      </c>
      <c r="J11" s="35">
        <v>5.2371139526367187</v>
      </c>
      <c r="K11" s="35">
        <v>5.6624898910522461</v>
      </c>
      <c r="L11" s="35">
        <v>5.3587751388549805</v>
      </c>
      <c r="M11" s="35">
        <v>5.0954298973083496</v>
      </c>
      <c r="N11" s="35">
        <v>4.3073492050170898</v>
      </c>
      <c r="O11" s="36">
        <v>4.1272802352905273</v>
      </c>
    </row>
    <row r="12" spans="1:15" x14ac:dyDescent="0.25">
      <c r="A12" s="260"/>
      <c r="B12" s="263"/>
      <c r="C12" s="10" t="s">
        <v>12</v>
      </c>
      <c r="D12" s="35">
        <v>32.151508331298828</v>
      </c>
      <c r="E12" s="35">
        <v>31.334600448608398</v>
      </c>
      <c r="F12" s="35">
        <v>29.955099105834961</v>
      </c>
      <c r="G12" s="35">
        <v>28.939830780029297</v>
      </c>
      <c r="H12" s="35">
        <v>29.029190063476562</v>
      </c>
      <c r="I12" s="35">
        <v>30.006669998168945</v>
      </c>
      <c r="J12" s="35">
        <v>30.486509323120117</v>
      </c>
      <c r="K12" s="35">
        <v>30.120920181274414</v>
      </c>
      <c r="L12" s="35">
        <v>30.530010223388672</v>
      </c>
      <c r="M12" s="35">
        <v>31.259050369262695</v>
      </c>
      <c r="N12" s="35">
        <v>32.302810668945312</v>
      </c>
      <c r="O12" s="36">
        <v>30.944419860839844</v>
      </c>
    </row>
    <row r="13" spans="1:15" x14ac:dyDescent="0.25">
      <c r="A13" s="260"/>
      <c r="B13" s="263"/>
      <c r="C13" s="10" t="s">
        <v>13</v>
      </c>
      <c r="D13" s="35">
        <v>4.0502009391784668</v>
      </c>
      <c r="E13" s="35">
        <v>3.864983081817627</v>
      </c>
      <c r="F13" s="35">
        <v>4.1871609687805176</v>
      </c>
      <c r="G13" s="35">
        <v>4.8360300064086914</v>
      </c>
      <c r="H13" s="35">
        <v>3.9953560829162598</v>
      </c>
      <c r="I13" s="35">
        <v>4.4436521530151367</v>
      </c>
      <c r="J13" s="35">
        <v>4.9993438720703125</v>
      </c>
      <c r="K13" s="35">
        <v>4.9097738265991211</v>
      </c>
      <c r="L13" s="35">
        <v>4.3562960624694824</v>
      </c>
      <c r="M13" s="35">
        <v>3.8954429626464844</v>
      </c>
      <c r="N13" s="35">
        <v>3.6878859996795654</v>
      </c>
      <c r="O13" s="36">
        <v>3.7377729415893555</v>
      </c>
    </row>
    <row r="14" spans="1:15" x14ac:dyDescent="0.25">
      <c r="A14" s="260"/>
      <c r="B14" s="263"/>
      <c r="C14" s="10" t="s">
        <v>14</v>
      </c>
      <c r="D14" s="35">
        <v>4.1250982284545898</v>
      </c>
      <c r="E14" s="35">
        <v>4.1223211288452148</v>
      </c>
      <c r="F14" s="35">
        <v>4.1915969848632812</v>
      </c>
      <c r="G14" s="35">
        <v>4.3764710426330566</v>
      </c>
      <c r="H14" s="35">
        <v>4.1879467964172363</v>
      </c>
      <c r="I14" s="35">
        <v>4.8296041488647461</v>
      </c>
      <c r="J14" s="35">
        <v>5.1456551551818848</v>
      </c>
      <c r="K14" s="35">
        <v>4.7667899131774902</v>
      </c>
      <c r="L14" s="35">
        <v>4.6094818115234375</v>
      </c>
      <c r="M14" s="35">
        <v>4.7844371795654297</v>
      </c>
      <c r="N14" s="35">
        <v>4.0616497993469238</v>
      </c>
      <c r="O14" s="36">
        <v>4.0787100791931152</v>
      </c>
    </row>
    <row r="15" spans="1:15" x14ac:dyDescent="0.25">
      <c r="A15" s="260"/>
      <c r="B15" s="263"/>
      <c r="C15" s="10" t="s">
        <v>15</v>
      </c>
      <c r="D15" s="35">
        <v>6.526033878326416</v>
      </c>
      <c r="E15" s="35">
        <v>6.5180740356445313</v>
      </c>
      <c r="F15" s="35">
        <v>6.1946301460266113</v>
      </c>
      <c r="G15" s="35">
        <v>7.0224370956420898</v>
      </c>
      <c r="H15" s="35">
        <v>6.8930978775024414</v>
      </c>
      <c r="I15" s="35">
        <v>6.8342781066894531</v>
      </c>
      <c r="J15" s="35">
        <v>7.1775197982788086</v>
      </c>
      <c r="K15" s="35">
        <v>7.1341738700866699</v>
      </c>
      <c r="L15" s="35">
        <v>6.8799481391906738</v>
      </c>
      <c r="M15" s="35">
        <v>7.2444930076599121</v>
      </c>
      <c r="N15" s="35">
        <v>6.5373268127441406</v>
      </c>
      <c r="O15" s="36">
        <v>6.0497269630432129</v>
      </c>
    </row>
    <row r="16" spans="1:15" x14ac:dyDescent="0.25">
      <c r="A16" s="260"/>
      <c r="B16" s="263"/>
      <c r="C16" s="11" t="s">
        <v>16</v>
      </c>
      <c r="D16" s="35">
        <v>156.735107421875</v>
      </c>
      <c r="E16" s="35">
        <v>165.956298828125</v>
      </c>
      <c r="F16" s="35">
        <v>168.07670593261719</v>
      </c>
      <c r="G16" s="35">
        <v>171.95840454101562</v>
      </c>
      <c r="H16" s="35">
        <v>171.77499389648437</v>
      </c>
      <c r="I16" s="35">
        <v>180.55560302734375</v>
      </c>
      <c r="J16" s="35">
        <v>176.80990600585937</v>
      </c>
      <c r="K16" s="35">
        <v>180.8446044921875</v>
      </c>
      <c r="L16" s="35">
        <v>178.58200073242187</v>
      </c>
      <c r="M16" s="35">
        <v>179.74960327148437</v>
      </c>
      <c r="N16" s="35">
        <v>162.30000305175781</v>
      </c>
      <c r="O16" s="36">
        <v>159.87660217285156</v>
      </c>
    </row>
    <row r="17" spans="1:15" ht="27" thickBot="1" x14ac:dyDescent="0.3">
      <c r="A17" s="261"/>
      <c r="B17" s="264"/>
      <c r="C17" s="12" t="s">
        <v>17</v>
      </c>
      <c r="D17" s="37">
        <v>224.13810729980469</v>
      </c>
      <c r="E17" s="37">
        <v>232.58090209960937</v>
      </c>
      <c r="F17" s="37">
        <v>233.83329772949219</v>
      </c>
      <c r="G17" s="37">
        <v>241.24929809570312</v>
      </c>
      <c r="H17" s="37">
        <v>239.39680480957031</v>
      </c>
      <c r="I17" s="37">
        <v>252.00399780273437</v>
      </c>
      <c r="J17" s="37">
        <v>251.03179931640625</v>
      </c>
      <c r="K17" s="37">
        <v>255.07179260253906</v>
      </c>
      <c r="L17" s="37">
        <v>251.20530700683594</v>
      </c>
      <c r="M17" s="37">
        <v>254.87530517578125</v>
      </c>
      <c r="N17" s="37">
        <v>230.24569702148437</v>
      </c>
      <c r="O17" s="38">
        <v>224.9678955078125</v>
      </c>
    </row>
    <row r="18" spans="1:15" x14ac:dyDescent="0.25">
      <c r="A18" s="241" t="s">
        <v>18</v>
      </c>
      <c r="B18" s="244" t="s">
        <v>8</v>
      </c>
      <c r="C18" s="13" t="s">
        <v>9</v>
      </c>
      <c r="D18" s="344">
        <v>0</v>
      </c>
      <c r="E18" s="344">
        <v>0</v>
      </c>
      <c r="F18" s="344">
        <v>0</v>
      </c>
      <c r="G18" s="344">
        <v>0</v>
      </c>
      <c r="H18" s="344">
        <v>17.783582862880852</v>
      </c>
      <c r="I18" s="344">
        <v>17.783582862880852</v>
      </c>
      <c r="J18" s="344">
        <v>17.783582862880852</v>
      </c>
      <c r="K18" s="344">
        <v>17.783582862880852</v>
      </c>
      <c r="L18" s="344">
        <v>17.783582862880852</v>
      </c>
      <c r="M18" s="344">
        <v>17.783582862880852</v>
      </c>
      <c r="N18" s="344">
        <v>0</v>
      </c>
      <c r="O18" s="345">
        <v>0</v>
      </c>
    </row>
    <row r="19" spans="1:15" ht="26.25" x14ac:dyDescent="0.25">
      <c r="A19" s="242"/>
      <c r="B19" s="245"/>
      <c r="C19" s="14" t="s">
        <v>10</v>
      </c>
      <c r="D19" s="346">
        <v>0</v>
      </c>
      <c r="E19" s="346">
        <v>0</v>
      </c>
      <c r="F19" s="346">
        <v>0</v>
      </c>
      <c r="G19" s="346">
        <v>0</v>
      </c>
      <c r="H19" s="346">
        <v>20.633473180270848</v>
      </c>
      <c r="I19" s="346">
        <v>20.633473180270848</v>
      </c>
      <c r="J19" s="346">
        <v>20.633473180270848</v>
      </c>
      <c r="K19" s="346">
        <v>20.633473180270848</v>
      </c>
      <c r="L19" s="346">
        <v>20.633473180270848</v>
      </c>
      <c r="M19" s="346">
        <v>20.633473180270848</v>
      </c>
      <c r="N19" s="346">
        <v>0</v>
      </c>
      <c r="O19" s="347">
        <v>0</v>
      </c>
    </row>
    <row r="20" spans="1:15" x14ac:dyDescent="0.25">
      <c r="A20" s="242"/>
      <c r="B20" s="245"/>
      <c r="C20" s="14" t="s">
        <v>11</v>
      </c>
      <c r="D20" s="346">
        <v>0</v>
      </c>
      <c r="E20" s="346">
        <v>0</v>
      </c>
      <c r="F20" s="346">
        <v>0</v>
      </c>
      <c r="G20" s="346">
        <v>0</v>
      </c>
      <c r="H20" s="346">
        <v>2.8869428843445557</v>
      </c>
      <c r="I20" s="346">
        <v>2.8869428843445557</v>
      </c>
      <c r="J20" s="346">
        <v>2.8869428843445557</v>
      </c>
      <c r="K20" s="346">
        <v>2.8869428843445557</v>
      </c>
      <c r="L20" s="346">
        <v>2.8869428843445557</v>
      </c>
      <c r="M20" s="346">
        <v>2.8869428843445557</v>
      </c>
      <c r="N20" s="346">
        <v>0</v>
      </c>
      <c r="O20" s="347">
        <v>0</v>
      </c>
    </row>
    <row r="21" spans="1:15" x14ac:dyDescent="0.25">
      <c r="A21" s="242"/>
      <c r="B21" s="245"/>
      <c r="C21" s="14" t="s">
        <v>12</v>
      </c>
      <c r="D21" s="346">
        <v>0</v>
      </c>
      <c r="E21" s="346">
        <v>0</v>
      </c>
      <c r="F21" s="346">
        <v>0</v>
      </c>
      <c r="G21" s="346">
        <v>0</v>
      </c>
      <c r="H21" s="346">
        <v>16.651724222503915</v>
      </c>
      <c r="I21" s="346">
        <v>16.651724222503915</v>
      </c>
      <c r="J21" s="346">
        <v>16.651724222503915</v>
      </c>
      <c r="K21" s="346">
        <v>16.651724222503915</v>
      </c>
      <c r="L21" s="346">
        <v>16.651724222503915</v>
      </c>
      <c r="M21" s="346">
        <v>16.651724222503915</v>
      </c>
      <c r="N21" s="346">
        <v>0</v>
      </c>
      <c r="O21" s="347">
        <v>0</v>
      </c>
    </row>
    <row r="22" spans="1:15" x14ac:dyDescent="0.25">
      <c r="A22" s="242"/>
      <c r="B22" s="245"/>
      <c r="C22" s="14" t="s">
        <v>13</v>
      </c>
      <c r="D22" s="346">
        <v>0</v>
      </c>
      <c r="E22" s="346">
        <v>0</v>
      </c>
      <c r="F22" s="346">
        <v>0</v>
      </c>
      <c r="G22" s="346">
        <v>0</v>
      </c>
      <c r="H22" s="346">
        <v>5.1696386199834095</v>
      </c>
      <c r="I22" s="346">
        <v>5.1696386199834095</v>
      </c>
      <c r="J22" s="346">
        <v>5.1696386199834095</v>
      </c>
      <c r="K22" s="346">
        <v>5.1696386199834095</v>
      </c>
      <c r="L22" s="346">
        <v>5.1696386199834095</v>
      </c>
      <c r="M22" s="346">
        <v>5.1696386199834095</v>
      </c>
      <c r="N22" s="346">
        <v>0</v>
      </c>
      <c r="O22" s="347">
        <v>0</v>
      </c>
    </row>
    <row r="23" spans="1:15" x14ac:dyDescent="0.25">
      <c r="A23" s="242"/>
      <c r="B23" s="245"/>
      <c r="C23" s="14" t="s">
        <v>14</v>
      </c>
      <c r="D23" s="346">
        <v>0</v>
      </c>
      <c r="E23" s="346">
        <v>0</v>
      </c>
      <c r="F23" s="346">
        <v>0</v>
      </c>
      <c r="G23" s="346">
        <v>0</v>
      </c>
      <c r="H23" s="346">
        <v>3.025701047161768</v>
      </c>
      <c r="I23" s="346">
        <v>3.025701047161768</v>
      </c>
      <c r="J23" s="346">
        <v>3.025701047161768</v>
      </c>
      <c r="K23" s="346">
        <v>3.025701047161768</v>
      </c>
      <c r="L23" s="346">
        <v>3.025701047161768</v>
      </c>
      <c r="M23" s="346">
        <v>3.025701047161768</v>
      </c>
      <c r="N23" s="346">
        <v>0</v>
      </c>
      <c r="O23" s="347">
        <v>0</v>
      </c>
    </row>
    <row r="24" spans="1:15" x14ac:dyDescent="0.25">
      <c r="A24" s="242"/>
      <c r="B24" s="245"/>
      <c r="C24" s="14" t="s">
        <v>15</v>
      </c>
      <c r="D24" s="346">
        <v>0</v>
      </c>
      <c r="E24" s="346">
        <v>0</v>
      </c>
      <c r="F24" s="346">
        <v>0</v>
      </c>
      <c r="G24" s="346">
        <v>0</v>
      </c>
      <c r="H24" s="346">
        <v>8.7070641543195215</v>
      </c>
      <c r="I24" s="346">
        <v>8.7070641543195215</v>
      </c>
      <c r="J24" s="346">
        <v>8.7070641543195215</v>
      </c>
      <c r="K24" s="346">
        <v>8.7070641543195215</v>
      </c>
      <c r="L24" s="346">
        <v>8.7070641543195215</v>
      </c>
      <c r="M24" s="346">
        <v>8.7070641543195215</v>
      </c>
      <c r="N24" s="346">
        <v>0</v>
      </c>
      <c r="O24" s="347">
        <v>0</v>
      </c>
    </row>
    <row r="25" spans="1:15" x14ac:dyDescent="0.25">
      <c r="A25" s="242"/>
      <c r="B25" s="245"/>
      <c r="C25" s="15" t="s">
        <v>16</v>
      </c>
      <c r="D25" s="348">
        <v>0</v>
      </c>
      <c r="E25" s="348">
        <v>0</v>
      </c>
      <c r="F25" s="348">
        <v>0</v>
      </c>
      <c r="G25" s="348">
        <v>0</v>
      </c>
      <c r="H25" s="348">
        <v>43.769803724828556</v>
      </c>
      <c r="I25" s="348">
        <v>43.769803724828556</v>
      </c>
      <c r="J25" s="348">
        <v>43.769803724828556</v>
      </c>
      <c r="K25" s="348">
        <v>43.769803724828556</v>
      </c>
      <c r="L25" s="348">
        <v>43.769803724828556</v>
      </c>
      <c r="M25" s="348">
        <v>43.769803724828556</v>
      </c>
      <c r="N25" s="348">
        <v>0</v>
      </c>
      <c r="O25" s="349">
        <v>0</v>
      </c>
    </row>
    <row r="26" spans="1:15" ht="27" thickBot="1" x14ac:dyDescent="0.3">
      <c r="A26" s="243"/>
      <c r="B26" s="246"/>
      <c r="C26" s="16" t="s">
        <v>17</v>
      </c>
      <c r="D26" s="45">
        <v>0</v>
      </c>
      <c r="E26" s="45">
        <v>0</v>
      </c>
      <c r="F26" s="45">
        <v>0</v>
      </c>
      <c r="G26" s="45">
        <v>0</v>
      </c>
      <c r="H26" s="45">
        <v>118.62793069629342</v>
      </c>
      <c r="I26" s="45">
        <v>118.62793069629342</v>
      </c>
      <c r="J26" s="45">
        <v>118.62793069629342</v>
      </c>
      <c r="K26" s="45">
        <v>118.62793069629342</v>
      </c>
      <c r="L26" s="45">
        <v>118.62793069629342</v>
      </c>
      <c r="M26" s="45">
        <v>118.62793069629342</v>
      </c>
      <c r="N26" s="45">
        <v>0</v>
      </c>
      <c r="O26" s="46">
        <v>0</v>
      </c>
    </row>
    <row r="27" spans="1:15" ht="15" customHeight="1" x14ac:dyDescent="0.25">
      <c r="A27" s="247" t="s">
        <v>19</v>
      </c>
      <c r="B27" s="250" t="s">
        <v>8</v>
      </c>
      <c r="C27" s="9" t="s">
        <v>9</v>
      </c>
      <c r="D27" s="350">
        <v>0</v>
      </c>
      <c r="E27" s="350">
        <v>0</v>
      </c>
      <c r="F27" s="350">
        <v>0</v>
      </c>
      <c r="G27" s="350">
        <v>0</v>
      </c>
      <c r="H27" s="351">
        <v>8.5485956999999999</v>
      </c>
      <c r="I27" s="351">
        <v>17.583262999999999</v>
      </c>
      <c r="J27" s="351">
        <v>19.269061000000001</v>
      </c>
      <c r="K27" s="351">
        <v>17.772269999999999</v>
      </c>
      <c r="L27" s="351">
        <v>18.189187</v>
      </c>
      <c r="M27" s="351">
        <v>6.0530236000000004</v>
      </c>
      <c r="N27" s="350">
        <v>0</v>
      </c>
      <c r="O27" s="352">
        <v>0</v>
      </c>
    </row>
    <row r="28" spans="1:15" ht="26.25" x14ac:dyDescent="0.25">
      <c r="A28" s="248"/>
      <c r="B28" s="251"/>
      <c r="C28" s="10" t="s">
        <v>10</v>
      </c>
      <c r="D28" s="353">
        <v>0</v>
      </c>
      <c r="E28" s="353">
        <v>0</v>
      </c>
      <c r="F28" s="353">
        <v>0</v>
      </c>
      <c r="G28" s="353">
        <v>0</v>
      </c>
      <c r="H28" s="354">
        <v>8.5096027000000003</v>
      </c>
      <c r="I28" s="354">
        <v>12.217862999999999</v>
      </c>
      <c r="J28" s="354">
        <v>12.618964999999999</v>
      </c>
      <c r="K28" s="354">
        <v>12.062003000000001</v>
      </c>
      <c r="L28" s="354">
        <v>10.760242</v>
      </c>
      <c r="M28" s="354">
        <v>5.6936277999999998</v>
      </c>
      <c r="N28" s="353">
        <v>0</v>
      </c>
      <c r="O28" s="355">
        <v>0</v>
      </c>
    </row>
    <row r="29" spans="1:15" x14ac:dyDescent="0.25">
      <c r="A29" s="248"/>
      <c r="B29" s="251"/>
      <c r="C29" s="10" t="s">
        <v>11</v>
      </c>
      <c r="D29" s="353">
        <v>0</v>
      </c>
      <c r="E29" s="353">
        <v>0</v>
      </c>
      <c r="F29" s="353">
        <v>0</v>
      </c>
      <c r="G29" s="353">
        <v>0</v>
      </c>
      <c r="H29" s="354">
        <v>0</v>
      </c>
      <c r="I29" s="354">
        <v>3.4420100000000002E-2</v>
      </c>
      <c r="J29" s="354">
        <v>0.10337386</v>
      </c>
      <c r="K29" s="354">
        <v>0.13974907</v>
      </c>
      <c r="L29" s="354">
        <v>0.12393714</v>
      </c>
      <c r="M29" s="354">
        <v>0</v>
      </c>
      <c r="N29" s="353">
        <v>0</v>
      </c>
      <c r="O29" s="355">
        <v>0</v>
      </c>
    </row>
    <row r="30" spans="1:15" x14ac:dyDescent="0.25">
      <c r="A30" s="248"/>
      <c r="B30" s="251"/>
      <c r="C30" s="10" t="s">
        <v>12</v>
      </c>
      <c r="D30" s="353">
        <v>0</v>
      </c>
      <c r="E30" s="353">
        <v>0</v>
      </c>
      <c r="F30" s="353">
        <v>0</v>
      </c>
      <c r="G30" s="353">
        <v>0</v>
      </c>
      <c r="H30" s="354">
        <v>3.5734262999999999</v>
      </c>
      <c r="I30" s="354">
        <v>5.7872176</v>
      </c>
      <c r="J30" s="354">
        <v>5.7114156999999999</v>
      </c>
      <c r="K30" s="354">
        <v>5.4826451</v>
      </c>
      <c r="L30" s="354">
        <v>4.8883773000000001</v>
      </c>
      <c r="M30" s="354">
        <v>2.6590313999999999</v>
      </c>
      <c r="N30" s="353">
        <v>0</v>
      </c>
      <c r="O30" s="355">
        <v>0</v>
      </c>
    </row>
    <row r="31" spans="1:15" x14ac:dyDescent="0.25">
      <c r="A31" s="248"/>
      <c r="B31" s="251"/>
      <c r="C31" s="10" t="s">
        <v>13</v>
      </c>
      <c r="D31" s="353">
        <v>0</v>
      </c>
      <c r="E31" s="353">
        <v>0</v>
      </c>
      <c r="F31" s="353">
        <v>0</v>
      </c>
      <c r="G31" s="353">
        <v>0</v>
      </c>
      <c r="H31" s="354">
        <v>0.95647360999999997</v>
      </c>
      <c r="I31" s="354">
        <v>2.6796479999999998</v>
      </c>
      <c r="J31" s="354">
        <v>3.0534539999999999</v>
      </c>
      <c r="K31" s="354">
        <v>2.5561074000000001</v>
      </c>
      <c r="L31" s="354">
        <v>2.6214970000000002</v>
      </c>
      <c r="M31" s="354">
        <v>0.40521909</v>
      </c>
      <c r="N31" s="353">
        <v>0</v>
      </c>
      <c r="O31" s="355">
        <v>0</v>
      </c>
    </row>
    <row r="32" spans="1:15" x14ac:dyDescent="0.25">
      <c r="A32" s="248"/>
      <c r="B32" s="251"/>
      <c r="C32" s="10" t="s">
        <v>14</v>
      </c>
      <c r="D32" s="353">
        <v>0</v>
      </c>
      <c r="E32" s="353">
        <v>0</v>
      </c>
      <c r="F32" s="353">
        <v>0</v>
      </c>
      <c r="G32" s="353">
        <v>0</v>
      </c>
      <c r="H32" s="354">
        <v>4.4971417999999996</v>
      </c>
      <c r="I32" s="354">
        <v>8.5390321</v>
      </c>
      <c r="J32" s="354">
        <v>8.9275713999999997</v>
      </c>
      <c r="K32" s="354">
        <v>8.1250961999999998</v>
      </c>
      <c r="L32" s="354">
        <v>7.3953419</v>
      </c>
      <c r="M32" s="354">
        <v>2.2412160000000001</v>
      </c>
      <c r="N32" s="353">
        <v>0</v>
      </c>
      <c r="O32" s="355">
        <v>0</v>
      </c>
    </row>
    <row r="33" spans="1:15" x14ac:dyDescent="0.25">
      <c r="A33" s="248"/>
      <c r="B33" s="251"/>
      <c r="C33" s="10" t="s">
        <v>15</v>
      </c>
      <c r="D33" s="353">
        <v>0</v>
      </c>
      <c r="E33" s="353">
        <v>0</v>
      </c>
      <c r="F33" s="353">
        <v>0</v>
      </c>
      <c r="G33" s="353">
        <v>0</v>
      </c>
      <c r="H33" s="354">
        <v>5.6327702000000004</v>
      </c>
      <c r="I33" s="354">
        <v>8.9010475000000007</v>
      </c>
      <c r="J33" s="354">
        <v>9.2484257999999997</v>
      </c>
      <c r="K33" s="354">
        <v>8.6254384000000002</v>
      </c>
      <c r="L33" s="354">
        <v>7.9070290999999999</v>
      </c>
      <c r="M33" s="354">
        <v>3.006713</v>
      </c>
      <c r="N33" s="353">
        <v>0</v>
      </c>
      <c r="O33" s="355">
        <v>0</v>
      </c>
    </row>
    <row r="34" spans="1:15" x14ac:dyDescent="0.25">
      <c r="A34" s="248"/>
      <c r="B34" s="251"/>
      <c r="C34" s="11" t="s">
        <v>16</v>
      </c>
      <c r="D34" s="353">
        <v>0</v>
      </c>
      <c r="E34" s="353">
        <v>0</v>
      </c>
      <c r="F34" s="353">
        <v>0</v>
      </c>
      <c r="G34" s="353">
        <v>0</v>
      </c>
      <c r="H34" s="353">
        <v>11.680536999999999</v>
      </c>
      <c r="I34" s="353">
        <v>18.231324000000001</v>
      </c>
      <c r="J34" s="353">
        <v>19.243577999999999</v>
      </c>
      <c r="K34" s="353">
        <v>17.960463000000001</v>
      </c>
      <c r="L34" s="353">
        <v>16.284817</v>
      </c>
      <c r="M34" s="353">
        <v>6.3137613999999997</v>
      </c>
      <c r="N34" s="353">
        <v>0</v>
      </c>
      <c r="O34" s="355">
        <v>0</v>
      </c>
    </row>
    <row r="35" spans="1:15" ht="27" thickBot="1" x14ac:dyDescent="0.3">
      <c r="A35" s="249"/>
      <c r="B35" s="252"/>
      <c r="C35" s="12" t="s">
        <v>17</v>
      </c>
      <c r="D35" s="356">
        <v>0</v>
      </c>
      <c r="E35" s="356">
        <v>0</v>
      </c>
      <c r="F35" s="356">
        <v>0</v>
      </c>
      <c r="G35" s="356">
        <v>0</v>
      </c>
      <c r="H35" s="356">
        <v>43.398547999999998</v>
      </c>
      <c r="I35" s="356">
        <v>73.973815999999999</v>
      </c>
      <c r="J35" s="356">
        <v>78.175843999999998</v>
      </c>
      <c r="K35" s="356">
        <v>72.723771999999997</v>
      </c>
      <c r="L35" s="356">
        <v>68.170428999999999</v>
      </c>
      <c r="M35" s="356">
        <v>26.372592000000001</v>
      </c>
      <c r="N35" s="356">
        <v>0</v>
      </c>
      <c r="O35" s="357">
        <v>0</v>
      </c>
    </row>
    <row r="36" spans="1:15" ht="15" customHeight="1" x14ac:dyDescent="0.25">
      <c r="A36" s="241" t="s">
        <v>20</v>
      </c>
      <c r="B36" s="244" t="s">
        <v>8</v>
      </c>
      <c r="C36" s="13" t="s">
        <v>9</v>
      </c>
      <c r="D36" s="358">
        <v>0</v>
      </c>
      <c r="E36" s="358">
        <v>0</v>
      </c>
      <c r="F36" s="358">
        <v>0</v>
      </c>
      <c r="G36" s="358">
        <v>0</v>
      </c>
      <c r="H36" s="359">
        <v>0.42266189999999998</v>
      </c>
      <c r="I36" s="359">
        <v>0.66774493000000001</v>
      </c>
      <c r="J36" s="359">
        <v>0.66258737999999995</v>
      </c>
      <c r="K36" s="359">
        <v>0.66747529999999999</v>
      </c>
      <c r="L36" s="359">
        <v>0.66240323000000001</v>
      </c>
      <c r="M36" s="359">
        <v>0.41018326999999999</v>
      </c>
      <c r="N36" s="358">
        <v>0</v>
      </c>
      <c r="O36" s="360">
        <v>0</v>
      </c>
    </row>
    <row r="37" spans="1:15" ht="26.25" x14ac:dyDescent="0.25">
      <c r="A37" s="242"/>
      <c r="B37" s="265"/>
      <c r="C37" s="14" t="s">
        <v>10</v>
      </c>
      <c r="D37" s="348">
        <v>0</v>
      </c>
      <c r="E37" s="348">
        <v>0</v>
      </c>
      <c r="F37" s="348">
        <v>0</v>
      </c>
      <c r="G37" s="348">
        <v>0</v>
      </c>
      <c r="H37" s="361">
        <v>0.21832871000000001</v>
      </c>
      <c r="I37" s="361">
        <v>0.33871342999999998</v>
      </c>
      <c r="J37" s="361">
        <v>0.33940513</v>
      </c>
      <c r="K37" s="361">
        <v>0.33033728000000001</v>
      </c>
      <c r="L37" s="361">
        <v>0.25548741000000003</v>
      </c>
      <c r="M37" s="361">
        <v>0.11381552</v>
      </c>
      <c r="N37" s="348">
        <v>0</v>
      </c>
      <c r="O37" s="349">
        <v>0</v>
      </c>
    </row>
    <row r="38" spans="1:15" x14ac:dyDescent="0.25">
      <c r="A38" s="242"/>
      <c r="B38" s="265"/>
      <c r="C38" s="14" t="s">
        <v>11</v>
      </c>
      <c r="D38" s="348">
        <v>0</v>
      </c>
      <c r="E38" s="348">
        <v>0</v>
      </c>
      <c r="F38" s="348">
        <v>0</v>
      </c>
      <c r="G38" s="348">
        <v>0</v>
      </c>
      <c r="H38" s="361">
        <v>9.4118399999999994E-3</v>
      </c>
      <c r="I38" s="361">
        <v>1.625503E-2</v>
      </c>
      <c r="J38" s="361">
        <v>1.6292669999999999E-2</v>
      </c>
      <c r="K38" s="361">
        <v>1.619574E-2</v>
      </c>
      <c r="L38" s="361">
        <v>1.391746E-2</v>
      </c>
      <c r="M38" s="361">
        <v>6.9986700000000002E-3</v>
      </c>
      <c r="N38" s="348">
        <v>0</v>
      </c>
      <c r="O38" s="349">
        <v>0</v>
      </c>
    </row>
    <row r="39" spans="1:15" x14ac:dyDescent="0.25">
      <c r="A39" s="242"/>
      <c r="B39" s="265"/>
      <c r="C39" s="14" t="s">
        <v>12</v>
      </c>
      <c r="D39" s="348">
        <v>0</v>
      </c>
      <c r="E39" s="348">
        <v>0</v>
      </c>
      <c r="F39" s="348">
        <v>0</v>
      </c>
      <c r="G39" s="348">
        <v>0</v>
      </c>
      <c r="H39" s="361">
        <v>0.12980873000000001</v>
      </c>
      <c r="I39" s="361">
        <v>0.20003766000000001</v>
      </c>
      <c r="J39" s="361">
        <v>0.1982508</v>
      </c>
      <c r="K39" s="361">
        <v>0.19365013</v>
      </c>
      <c r="L39" s="361">
        <v>0.18380124</v>
      </c>
      <c r="M39" s="361">
        <v>7.7579309999999999E-2</v>
      </c>
      <c r="N39" s="348">
        <v>0</v>
      </c>
      <c r="O39" s="349">
        <v>0</v>
      </c>
    </row>
    <row r="40" spans="1:15" x14ac:dyDescent="0.25">
      <c r="A40" s="242"/>
      <c r="B40" s="265"/>
      <c r="C40" s="14" t="s">
        <v>13</v>
      </c>
      <c r="D40" s="348">
        <v>0</v>
      </c>
      <c r="E40" s="348">
        <v>0</v>
      </c>
      <c r="F40" s="348">
        <v>0</v>
      </c>
      <c r="G40" s="348">
        <v>0</v>
      </c>
      <c r="H40" s="361">
        <v>0.11699706</v>
      </c>
      <c r="I40" s="361">
        <v>0.18984913</v>
      </c>
      <c r="J40" s="361">
        <v>0.18799848999999999</v>
      </c>
      <c r="K40" s="361">
        <v>0.15530981999999999</v>
      </c>
      <c r="L40" s="361">
        <v>0.15336573000000001</v>
      </c>
      <c r="M40" s="361">
        <v>9.7496440000000004E-2</v>
      </c>
      <c r="N40" s="348">
        <v>0</v>
      </c>
      <c r="O40" s="349">
        <v>0</v>
      </c>
    </row>
    <row r="41" spans="1:15" x14ac:dyDescent="0.25">
      <c r="A41" s="242"/>
      <c r="B41" s="265"/>
      <c r="C41" s="14" t="s">
        <v>14</v>
      </c>
      <c r="D41" s="348">
        <v>0</v>
      </c>
      <c r="E41" s="348">
        <v>0</v>
      </c>
      <c r="F41" s="348">
        <v>0</v>
      </c>
      <c r="G41" s="348">
        <v>0</v>
      </c>
      <c r="H41" s="361">
        <v>0.12807463999999999</v>
      </c>
      <c r="I41" s="361">
        <v>0.19689624</v>
      </c>
      <c r="J41" s="361">
        <v>0.19421611</v>
      </c>
      <c r="K41" s="361">
        <v>0.19128498999999999</v>
      </c>
      <c r="L41" s="361">
        <v>0.16268068999999999</v>
      </c>
      <c r="M41" s="361">
        <v>6.4738909999999997E-2</v>
      </c>
      <c r="N41" s="348">
        <v>0</v>
      </c>
      <c r="O41" s="349">
        <v>0</v>
      </c>
    </row>
    <row r="42" spans="1:15" x14ac:dyDescent="0.25">
      <c r="A42" s="242"/>
      <c r="B42" s="265"/>
      <c r="C42" s="14" t="s">
        <v>15</v>
      </c>
      <c r="D42" s="348">
        <v>0</v>
      </c>
      <c r="E42" s="348">
        <v>0</v>
      </c>
      <c r="F42" s="348">
        <v>0</v>
      </c>
      <c r="G42" s="348">
        <v>0</v>
      </c>
      <c r="H42" s="361">
        <v>0.14629105000000001</v>
      </c>
      <c r="I42" s="361">
        <v>0.22158812999999999</v>
      </c>
      <c r="J42" s="361">
        <v>0.21950264</v>
      </c>
      <c r="K42" s="361">
        <v>0.21481195</v>
      </c>
      <c r="L42" s="361">
        <v>0.16009098999999999</v>
      </c>
      <c r="M42" s="361">
        <v>8.9756530000000001E-2</v>
      </c>
      <c r="N42" s="348">
        <v>0</v>
      </c>
      <c r="O42" s="349">
        <v>0</v>
      </c>
    </row>
    <row r="43" spans="1:15" x14ac:dyDescent="0.25">
      <c r="A43" s="242"/>
      <c r="B43" s="265"/>
      <c r="C43" s="15" t="s">
        <v>16</v>
      </c>
      <c r="D43" s="348">
        <v>0</v>
      </c>
      <c r="E43" s="348">
        <v>0</v>
      </c>
      <c r="F43" s="348">
        <v>0</v>
      </c>
      <c r="G43" s="348">
        <v>0</v>
      </c>
      <c r="H43" s="348">
        <v>0.34308817000000003</v>
      </c>
      <c r="I43" s="348">
        <v>0.58416878999999999</v>
      </c>
      <c r="J43" s="348">
        <v>0.58556712</v>
      </c>
      <c r="K43" s="348">
        <v>0.57601820999999997</v>
      </c>
      <c r="L43" s="348">
        <v>0.43015349000000003</v>
      </c>
      <c r="M43" s="348">
        <v>0.28312797000000001</v>
      </c>
      <c r="N43" s="348">
        <v>0</v>
      </c>
      <c r="O43" s="349">
        <v>0</v>
      </c>
    </row>
    <row r="44" spans="1:15" ht="27" thickBot="1" x14ac:dyDescent="0.3">
      <c r="A44" s="243"/>
      <c r="B44" s="266"/>
      <c r="C44" s="16" t="s">
        <v>17</v>
      </c>
      <c r="D44" s="362">
        <v>0</v>
      </c>
      <c r="E44" s="362">
        <v>0</v>
      </c>
      <c r="F44" s="362">
        <v>0</v>
      </c>
      <c r="G44" s="362">
        <v>0</v>
      </c>
      <c r="H44" s="362">
        <v>1.5146621</v>
      </c>
      <c r="I44" s="362">
        <v>2.4152532999999998</v>
      </c>
      <c r="J44" s="362">
        <v>2.4038203</v>
      </c>
      <c r="K44" s="362">
        <v>2.3450834</v>
      </c>
      <c r="L44" s="362">
        <v>2.0219002000000001</v>
      </c>
      <c r="M44" s="362">
        <v>1.1436966</v>
      </c>
      <c r="N44" s="362">
        <v>0</v>
      </c>
      <c r="O44" s="363">
        <v>0</v>
      </c>
    </row>
    <row r="45" spans="1:15" ht="27" customHeight="1" thickBot="1" x14ac:dyDescent="0.3">
      <c r="A45" s="267" t="s">
        <v>21</v>
      </c>
      <c r="B45" s="268"/>
      <c r="C45" s="17" t="s">
        <v>9</v>
      </c>
      <c r="D45" s="364">
        <f t="shared" ref="D45:O53" ca="1" si="0">SUMIF($C$9:$O$44,$C45,D$9:D$44)</f>
        <v>13.223699569702148</v>
      </c>
      <c r="E45" s="364">
        <f t="shared" ca="1" si="0"/>
        <v>13.170570373535156</v>
      </c>
      <c r="F45" s="364">
        <f t="shared" ca="1" si="0"/>
        <v>13.854029655456543</v>
      </c>
      <c r="G45" s="364">
        <f t="shared" ca="1" si="0"/>
        <v>15.267979621887207</v>
      </c>
      <c r="H45" s="364">
        <f t="shared" ca="1" si="0"/>
        <v>41.383630364614248</v>
      </c>
      <c r="I45" s="364">
        <f t="shared" ca="1" si="0"/>
        <v>51.909670901523427</v>
      </c>
      <c r="J45" s="364">
        <f t="shared" ca="1" si="0"/>
        <v>54.206331554160144</v>
      </c>
      <c r="K45" s="364">
        <f t="shared" ca="1" si="0"/>
        <v>53.26016860172362</v>
      </c>
      <c r="L45" s="364">
        <f t="shared" ca="1" si="0"/>
        <v>53.337462674179683</v>
      </c>
      <c r="M45" s="364">
        <f t="shared" ca="1" si="0"/>
        <v>42.912120619721669</v>
      </c>
      <c r="N45" s="364">
        <f t="shared" ca="1" si="0"/>
        <v>13.435050010681152</v>
      </c>
      <c r="O45" s="364">
        <f t="shared" ca="1" si="0"/>
        <v>13.256159782409668</v>
      </c>
    </row>
    <row r="46" spans="1:15" ht="27" thickBot="1" x14ac:dyDescent="0.3">
      <c r="A46" s="269"/>
      <c r="B46" s="268"/>
      <c r="C46" s="18" t="s">
        <v>10</v>
      </c>
      <c r="D46" s="365">
        <f t="shared" ca="1" si="0"/>
        <v>2.9753060340881348</v>
      </c>
      <c r="E46" s="365">
        <f t="shared" ca="1" si="0"/>
        <v>3.028203010559082</v>
      </c>
      <c r="F46" s="365">
        <f t="shared" ca="1" si="0"/>
        <v>2.9720230102539062</v>
      </c>
      <c r="G46" s="365">
        <f t="shared" ca="1" si="0"/>
        <v>3.3196089267730713</v>
      </c>
      <c r="H46" s="365">
        <f t="shared" ca="1" si="0"/>
        <v>32.679771594665382</v>
      </c>
      <c r="I46" s="365">
        <f t="shared" ca="1" si="0"/>
        <v>37.242875538005222</v>
      </c>
      <c r="J46" s="365">
        <f t="shared" ca="1" si="0"/>
        <v>38.276433173094333</v>
      </c>
      <c r="K46" s="365">
        <f t="shared" ca="1" si="0"/>
        <v>37.622074484745944</v>
      </c>
      <c r="L46" s="365">
        <f t="shared" ca="1" si="0"/>
        <v>35.835704570098727</v>
      </c>
      <c r="M46" s="365">
        <f t="shared" ca="1" si="0"/>
        <v>30.622446499050145</v>
      </c>
      <c r="N46" s="365">
        <f t="shared" ca="1" si="0"/>
        <v>3.6136109828948975</v>
      </c>
      <c r="O46" s="365">
        <f t="shared" ca="1" si="0"/>
        <v>2.8972630500793457</v>
      </c>
    </row>
    <row r="47" spans="1:15" ht="15.75" thickBot="1" x14ac:dyDescent="0.3">
      <c r="A47" s="269"/>
      <c r="B47" s="268"/>
      <c r="C47" s="18" t="s">
        <v>11</v>
      </c>
      <c r="D47" s="365">
        <f t="shared" ca="1" si="0"/>
        <v>4.3511748313903809</v>
      </c>
      <c r="E47" s="365">
        <f t="shared" ca="1" si="0"/>
        <v>4.5858030319213867</v>
      </c>
      <c r="F47" s="365">
        <f t="shared" ca="1" si="0"/>
        <v>4.4020919799804687</v>
      </c>
      <c r="G47" s="365">
        <f t="shared" ca="1" si="0"/>
        <v>5.5284829139709473</v>
      </c>
      <c r="H47" s="365">
        <f t="shared" ca="1" si="0"/>
        <v>8.4653525842993904</v>
      </c>
      <c r="I47" s="365">
        <f t="shared" ca="1" si="0"/>
        <v>8.3439128370374274</v>
      </c>
      <c r="J47" s="365">
        <f t="shared" ca="1" si="0"/>
        <v>8.2437233669812748</v>
      </c>
      <c r="K47" s="365">
        <f t="shared" ca="1" si="0"/>
        <v>8.7053775853968034</v>
      </c>
      <c r="L47" s="365">
        <f t="shared" ca="1" si="0"/>
        <v>8.3835726231995373</v>
      </c>
      <c r="M47" s="365">
        <f t="shared" ca="1" si="0"/>
        <v>7.9893714516529055</v>
      </c>
      <c r="N47" s="365">
        <f t="shared" ca="1" si="0"/>
        <v>4.3073492050170898</v>
      </c>
      <c r="O47" s="365">
        <f t="shared" ca="1" si="0"/>
        <v>4.1272802352905273</v>
      </c>
    </row>
    <row r="48" spans="1:15" ht="15.75" thickBot="1" x14ac:dyDescent="0.3">
      <c r="A48" s="269"/>
      <c r="B48" s="268"/>
      <c r="C48" s="18" t="s">
        <v>12</v>
      </c>
      <c r="D48" s="365">
        <f t="shared" ca="1" si="0"/>
        <v>32.151508331298828</v>
      </c>
      <c r="E48" s="365">
        <f t="shared" ca="1" si="0"/>
        <v>31.334600448608398</v>
      </c>
      <c r="F48" s="365">
        <f t="shared" ca="1" si="0"/>
        <v>29.955099105834961</v>
      </c>
      <c r="G48" s="365">
        <f t="shared" ca="1" si="0"/>
        <v>28.939830780029297</v>
      </c>
      <c r="H48" s="365">
        <f t="shared" ca="1" si="0"/>
        <v>49.38414931598048</v>
      </c>
      <c r="I48" s="365">
        <f t="shared" ca="1" si="0"/>
        <v>52.645649480672859</v>
      </c>
      <c r="J48" s="365">
        <f t="shared" ca="1" si="0"/>
        <v>53.047900045624033</v>
      </c>
      <c r="K48" s="365">
        <f t="shared" ca="1" si="0"/>
        <v>52.44893963377833</v>
      </c>
      <c r="L48" s="365">
        <f t="shared" ca="1" si="0"/>
        <v>52.25391298589259</v>
      </c>
      <c r="M48" s="365">
        <f t="shared" ca="1" si="0"/>
        <v>50.647385301766612</v>
      </c>
      <c r="N48" s="365">
        <f t="shared" ca="1" si="0"/>
        <v>32.302810668945312</v>
      </c>
      <c r="O48" s="365">
        <f t="shared" ca="1" si="0"/>
        <v>30.944419860839844</v>
      </c>
    </row>
    <row r="49" spans="1:15" ht="15.75" thickBot="1" x14ac:dyDescent="0.3">
      <c r="A49" s="269"/>
      <c r="B49" s="268"/>
      <c r="C49" s="18" t="s">
        <v>13</v>
      </c>
      <c r="D49" s="365">
        <f t="shared" ca="1" si="0"/>
        <v>4.0502009391784668</v>
      </c>
      <c r="E49" s="365">
        <f t="shared" ca="1" si="0"/>
        <v>3.864983081817627</v>
      </c>
      <c r="F49" s="365">
        <f t="shared" ca="1" si="0"/>
        <v>4.1871609687805176</v>
      </c>
      <c r="G49" s="365">
        <f t="shared" ca="1" si="0"/>
        <v>4.8360300064086914</v>
      </c>
      <c r="H49" s="365">
        <f t="shared" ca="1" si="0"/>
        <v>10.238465372899668</v>
      </c>
      <c r="I49" s="365">
        <f t="shared" ca="1" si="0"/>
        <v>12.482787902998547</v>
      </c>
      <c r="J49" s="365">
        <f t="shared" ca="1" si="0"/>
        <v>13.410434982053722</v>
      </c>
      <c r="K49" s="365">
        <f t="shared" ca="1" si="0"/>
        <v>12.79082966658253</v>
      </c>
      <c r="L49" s="365">
        <f t="shared" ca="1" si="0"/>
        <v>12.300797412452892</v>
      </c>
      <c r="M49" s="365">
        <f t="shared" ca="1" si="0"/>
        <v>9.5677971126298935</v>
      </c>
      <c r="N49" s="365">
        <f t="shared" ca="1" si="0"/>
        <v>3.6878859996795654</v>
      </c>
      <c r="O49" s="365">
        <f t="shared" ca="1" si="0"/>
        <v>3.7377729415893555</v>
      </c>
    </row>
    <row r="50" spans="1:15" ht="15.75" thickBot="1" x14ac:dyDescent="0.3">
      <c r="A50" s="269"/>
      <c r="B50" s="268"/>
      <c r="C50" s="18" t="s">
        <v>14</v>
      </c>
      <c r="D50" s="365">
        <f t="shared" ca="1" si="0"/>
        <v>4.1250982284545898</v>
      </c>
      <c r="E50" s="365">
        <f t="shared" ca="1" si="0"/>
        <v>4.1223211288452148</v>
      </c>
      <c r="F50" s="365">
        <f t="shared" ca="1" si="0"/>
        <v>4.1915969848632812</v>
      </c>
      <c r="G50" s="365">
        <f t="shared" ca="1" si="0"/>
        <v>4.3764710426330566</v>
      </c>
      <c r="H50" s="365">
        <f t="shared" ca="1" si="0"/>
        <v>11.838864283579003</v>
      </c>
      <c r="I50" s="365">
        <f t="shared" ca="1" si="0"/>
        <v>16.591233536026515</v>
      </c>
      <c r="J50" s="365">
        <f t="shared" ca="1" si="0"/>
        <v>17.29314371234365</v>
      </c>
      <c r="K50" s="365">
        <f t="shared" ca="1" si="0"/>
        <v>16.108872150339259</v>
      </c>
      <c r="L50" s="365">
        <f t="shared" ca="1" si="0"/>
        <v>15.193205448685205</v>
      </c>
      <c r="M50" s="365">
        <f t="shared" ca="1" si="0"/>
        <v>10.116093136727198</v>
      </c>
      <c r="N50" s="365">
        <f t="shared" ca="1" si="0"/>
        <v>4.0616497993469238</v>
      </c>
      <c r="O50" s="365">
        <f t="shared" ca="1" si="0"/>
        <v>4.0787100791931152</v>
      </c>
    </row>
    <row r="51" spans="1:15" ht="15.75" thickBot="1" x14ac:dyDescent="0.3">
      <c r="A51" s="269"/>
      <c r="B51" s="268"/>
      <c r="C51" s="18" t="s">
        <v>15</v>
      </c>
      <c r="D51" s="365">
        <f t="shared" ca="1" si="0"/>
        <v>6.526033878326416</v>
      </c>
      <c r="E51" s="365">
        <f t="shared" ca="1" si="0"/>
        <v>6.5180740356445313</v>
      </c>
      <c r="F51" s="365">
        <f t="shared" ca="1" si="0"/>
        <v>6.1946301460266113</v>
      </c>
      <c r="G51" s="365">
        <f t="shared" ca="1" si="0"/>
        <v>7.0224370956420898</v>
      </c>
      <c r="H51" s="365">
        <f t="shared" ca="1" si="0"/>
        <v>21.379223281821961</v>
      </c>
      <c r="I51" s="365">
        <f t="shared" ca="1" si="0"/>
        <v>24.663977891008976</v>
      </c>
      <c r="J51" s="365">
        <f t="shared" ca="1" si="0"/>
        <v>25.352512392598332</v>
      </c>
      <c r="K51" s="365">
        <f t="shared" ca="1" si="0"/>
        <v>24.681488374406193</v>
      </c>
      <c r="L51" s="365">
        <f t="shared" ca="1" si="0"/>
        <v>23.654132383510195</v>
      </c>
      <c r="M51" s="365">
        <f t="shared" ca="1" si="0"/>
        <v>19.048026691979434</v>
      </c>
      <c r="N51" s="365">
        <f t="shared" ca="1" si="0"/>
        <v>6.5373268127441406</v>
      </c>
      <c r="O51" s="365">
        <f t="shared" ca="1" si="0"/>
        <v>6.0497269630432129</v>
      </c>
    </row>
    <row r="52" spans="1:15" ht="15.75" thickBot="1" x14ac:dyDescent="0.3">
      <c r="A52" s="269"/>
      <c r="B52" s="268"/>
      <c r="C52" s="19" t="s">
        <v>16</v>
      </c>
      <c r="D52" s="365">
        <f t="shared" ca="1" si="0"/>
        <v>156.735107421875</v>
      </c>
      <c r="E52" s="365">
        <f t="shared" ca="1" si="0"/>
        <v>165.956298828125</v>
      </c>
      <c r="F52" s="365">
        <f t="shared" ca="1" si="0"/>
        <v>168.07670593261719</v>
      </c>
      <c r="G52" s="365">
        <f t="shared" ca="1" si="0"/>
        <v>171.95840454101562</v>
      </c>
      <c r="H52" s="365">
        <f t="shared" ca="1" si="0"/>
        <v>227.56842279131291</v>
      </c>
      <c r="I52" s="365">
        <f t="shared" ca="1" si="0"/>
        <v>243.14089954217232</v>
      </c>
      <c r="J52" s="365">
        <f t="shared" ca="1" si="0"/>
        <v>240.40885485068793</v>
      </c>
      <c r="K52" s="365">
        <f t="shared" ca="1" si="0"/>
        <v>243.15088942701607</v>
      </c>
      <c r="L52" s="365">
        <f t="shared" ca="1" si="0"/>
        <v>239.06677494725045</v>
      </c>
      <c r="M52" s="365">
        <f t="shared" ca="1" si="0"/>
        <v>230.11629636631295</v>
      </c>
      <c r="N52" s="365">
        <f t="shared" ca="1" si="0"/>
        <v>162.30000305175781</v>
      </c>
      <c r="O52" s="365">
        <f t="shared" ca="1" si="0"/>
        <v>159.87660217285156</v>
      </c>
    </row>
    <row r="53" spans="1:15" s="21" customFormat="1" ht="27" thickBot="1" x14ac:dyDescent="0.3">
      <c r="A53" s="270"/>
      <c r="B53" s="271"/>
      <c r="C53" s="20" t="s">
        <v>17</v>
      </c>
      <c r="D53" s="365">
        <f t="shared" ca="1" si="0"/>
        <v>224.13810729980469</v>
      </c>
      <c r="E53" s="365">
        <f t="shared" ca="1" si="0"/>
        <v>232.58090209960937</v>
      </c>
      <c r="F53" s="365">
        <f t="shared" ca="1" si="0"/>
        <v>233.83329772949219</v>
      </c>
      <c r="G53" s="365">
        <f t="shared" ca="1" si="0"/>
        <v>241.24929809570312</v>
      </c>
      <c r="H53" s="365">
        <f t="shared" ca="1" si="0"/>
        <v>402.93794560586377</v>
      </c>
      <c r="I53" s="365">
        <f t="shared" ca="1" si="0"/>
        <v>447.02099779902784</v>
      </c>
      <c r="J53" s="365">
        <f t="shared" ca="1" si="0"/>
        <v>450.23939431269969</v>
      </c>
      <c r="K53" s="365">
        <f t="shared" ca="1" si="0"/>
        <v>448.76857869883253</v>
      </c>
      <c r="L53" s="365">
        <f t="shared" ca="1" si="0"/>
        <v>440.0255669031294</v>
      </c>
      <c r="M53" s="365">
        <f t="shared" ca="1" si="0"/>
        <v>401.01952447207469</v>
      </c>
      <c r="N53" s="365">
        <f t="shared" ca="1" si="0"/>
        <v>230.24569702148437</v>
      </c>
      <c r="O53" s="365">
        <f t="shared" ca="1" si="0"/>
        <v>224.9678955078125</v>
      </c>
    </row>
    <row r="54" spans="1:15" ht="27" customHeight="1" x14ac:dyDescent="0.25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1:15" x14ac:dyDescent="0.25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x14ac:dyDescent="0.25">
      <c r="A57" s="26" t="s">
        <v>22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1:15" x14ac:dyDescent="0.25">
      <c r="A58" s="27" t="s">
        <v>23</v>
      </c>
    </row>
    <row r="59" spans="1:15" ht="15.75" thickBot="1" x14ac:dyDescent="0.3"/>
    <row r="60" spans="1:15" ht="27" thickTop="1" thickBot="1" x14ac:dyDescent="0.3">
      <c r="A60" s="28" t="s">
        <v>4</v>
      </c>
      <c r="B60" s="7" t="s">
        <v>5</v>
      </c>
      <c r="C60" s="7" t="s">
        <v>6</v>
      </c>
      <c r="D60" s="8">
        <v>42736</v>
      </c>
      <c r="E60" s="8">
        <v>42767</v>
      </c>
      <c r="F60" s="8">
        <v>42795</v>
      </c>
      <c r="G60" s="8">
        <v>42826</v>
      </c>
      <c r="H60" s="8">
        <v>42856</v>
      </c>
      <c r="I60" s="8">
        <v>42887</v>
      </c>
      <c r="J60" s="8">
        <v>42917</v>
      </c>
      <c r="K60" s="8">
        <v>42948</v>
      </c>
      <c r="L60" s="8">
        <v>42979</v>
      </c>
      <c r="M60" s="8">
        <v>43009</v>
      </c>
      <c r="N60" s="8">
        <v>43040</v>
      </c>
      <c r="O60" s="8">
        <v>43070</v>
      </c>
    </row>
    <row r="61" spans="1:15" ht="15.75" thickTop="1" x14ac:dyDescent="0.25">
      <c r="A61" s="272" t="s">
        <v>24</v>
      </c>
      <c r="B61" s="272" t="s">
        <v>25</v>
      </c>
      <c r="C61" s="29" t="s">
        <v>9</v>
      </c>
      <c r="D61" s="341">
        <v>-9.1628082096576691E-2</v>
      </c>
      <c r="E61" s="341">
        <v>-9.1628082096576691E-2</v>
      </c>
      <c r="F61" s="341">
        <v>-9.1628082096576691E-2</v>
      </c>
      <c r="G61" s="341">
        <v>1.5551942586898804</v>
      </c>
      <c r="H61" s="342">
        <v>2.2076959609985352</v>
      </c>
      <c r="I61" s="342">
        <v>7.379906177520752</v>
      </c>
      <c r="J61" s="342">
        <v>7.3507246971130371</v>
      </c>
      <c r="K61" s="342">
        <v>7.8295063972473145</v>
      </c>
      <c r="L61" s="342">
        <v>5.9769082069396973</v>
      </c>
      <c r="M61" s="342">
        <v>2.8004000186920166</v>
      </c>
      <c r="N61" s="341">
        <v>-9.1628082096576691E-2</v>
      </c>
      <c r="O61" s="341">
        <v>-9.1628082096576691E-2</v>
      </c>
    </row>
    <row r="62" spans="1:15" ht="26.25" x14ac:dyDescent="0.25">
      <c r="A62" s="273"/>
      <c r="B62" s="275"/>
      <c r="C62" s="29" t="s">
        <v>10</v>
      </c>
      <c r="D62" s="341">
        <v>3.9667210578918457</v>
      </c>
      <c r="E62" s="341">
        <v>3.9667210578918457</v>
      </c>
      <c r="F62" s="341">
        <v>3.9667210578918457</v>
      </c>
      <c r="G62" s="341">
        <v>3.2454283237457275</v>
      </c>
      <c r="H62" s="342">
        <v>2.4523954391479492</v>
      </c>
      <c r="I62" s="342">
        <v>2.5805079936981201</v>
      </c>
      <c r="J62" s="342">
        <v>2.5632419586181641</v>
      </c>
      <c r="K62" s="342">
        <v>2.5943207740783691</v>
      </c>
      <c r="L62" s="342">
        <v>2.3683679103851318</v>
      </c>
      <c r="M62" s="342">
        <v>2.5559914112091064</v>
      </c>
      <c r="N62" s="341">
        <v>3.9667210578918457</v>
      </c>
      <c r="O62" s="341">
        <v>3.9667210578918457</v>
      </c>
    </row>
    <row r="63" spans="1:15" x14ac:dyDescent="0.25">
      <c r="A63" s="273"/>
      <c r="B63" s="275"/>
      <c r="C63" s="29" t="s">
        <v>11</v>
      </c>
      <c r="D63" s="341">
        <v>0.10753647238016129</v>
      </c>
      <c r="E63" s="341">
        <v>0.10753647238016129</v>
      </c>
      <c r="F63" s="341">
        <v>0.10753647238016129</v>
      </c>
      <c r="G63" s="341">
        <v>0.21692487597465515</v>
      </c>
      <c r="H63" s="342">
        <v>0.20215465128421783</v>
      </c>
      <c r="I63" s="342">
        <v>0.21858565509319305</v>
      </c>
      <c r="J63" s="342">
        <v>0.22514231503009796</v>
      </c>
      <c r="K63" s="342">
        <v>0.22723707556724548</v>
      </c>
      <c r="L63" s="342">
        <v>0.21365445852279663</v>
      </c>
      <c r="M63" s="342">
        <v>0.19781424105167389</v>
      </c>
      <c r="N63" s="341">
        <v>0.10753647238016129</v>
      </c>
      <c r="O63" s="341">
        <v>0.10753647238016129</v>
      </c>
    </row>
    <row r="64" spans="1:15" x14ac:dyDescent="0.25">
      <c r="A64" s="273"/>
      <c r="B64" s="275"/>
      <c r="C64" s="29" t="s">
        <v>12</v>
      </c>
      <c r="D64" s="341">
        <v>2.1816952228546143</v>
      </c>
      <c r="E64" s="341">
        <v>2.1816952228546143</v>
      </c>
      <c r="F64" s="341">
        <v>2.1816952228546143</v>
      </c>
      <c r="G64" s="341">
        <v>1.6800975799560547</v>
      </c>
      <c r="H64" s="342">
        <v>1.4945719242095947</v>
      </c>
      <c r="I64" s="342">
        <v>1.5674753189086914</v>
      </c>
      <c r="J64" s="342">
        <v>1.5679008960723877</v>
      </c>
      <c r="K64" s="342">
        <v>1.5623695850372314</v>
      </c>
      <c r="L64" s="342">
        <v>1.5294613838195801</v>
      </c>
      <c r="M64" s="342">
        <v>1.4618098735809326</v>
      </c>
      <c r="N64" s="341">
        <v>2.1816952228546143</v>
      </c>
      <c r="O64" s="341">
        <v>2.1816952228546143</v>
      </c>
    </row>
    <row r="65" spans="1:15" x14ac:dyDescent="0.25">
      <c r="A65" s="273"/>
      <c r="B65" s="275"/>
      <c r="C65" s="29" t="s">
        <v>13</v>
      </c>
      <c r="D65" s="341">
        <v>0.12014373391866684</v>
      </c>
      <c r="E65" s="341">
        <v>0.12014373391866684</v>
      </c>
      <c r="F65" s="341">
        <v>0.12014373391866684</v>
      </c>
      <c r="G65" s="341">
        <v>0.10210838168859482</v>
      </c>
      <c r="H65" s="342">
        <v>9.5522724092006683E-2</v>
      </c>
      <c r="I65" s="342">
        <v>0.27998813986778259</v>
      </c>
      <c r="J65" s="342">
        <v>0.28339716792106628</v>
      </c>
      <c r="K65" s="342">
        <v>0.27685922384262085</v>
      </c>
      <c r="L65" s="342">
        <v>0.1363329142332077</v>
      </c>
      <c r="M65" s="342">
        <v>9.1212958097457886E-2</v>
      </c>
      <c r="N65" s="341">
        <v>0.12014373391866684</v>
      </c>
      <c r="O65" s="341">
        <v>0.12014373391866684</v>
      </c>
    </row>
    <row r="66" spans="1:15" x14ac:dyDescent="0.25">
      <c r="A66" s="273"/>
      <c r="B66" s="275"/>
      <c r="C66" s="29" t="s">
        <v>14</v>
      </c>
      <c r="D66" s="341">
        <v>2.849689245223999</v>
      </c>
      <c r="E66" s="341">
        <v>2.849689245223999</v>
      </c>
      <c r="F66" s="341">
        <v>2.849689245223999</v>
      </c>
      <c r="G66" s="341">
        <v>1.9895855188369751</v>
      </c>
      <c r="H66" s="342">
        <v>1.8438479900360107</v>
      </c>
      <c r="I66" s="342">
        <v>2.8791930675506592</v>
      </c>
      <c r="J66" s="342">
        <v>2.8756210803985596</v>
      </c>
      <c r="K66" s="342">
        <v>2.8461904525756836</v>
      </c>
      <c r="L66" s="342">
        <v>2.2170112133026123</v>
      </c>
      <c r="M66" s="342">
        <v>1.5847108364105225</v>
      </c>
      <c r="N66" s="341">
        <v>2.849689245223999</v>
      </c>
      <c r="O66" s="341">
        <v>2.849689245223999</v>
      </c>
    </row>
    <row r="67" spans="1:15" x14ac:dyDescent="0.25">
      <c r="A67" s="273"/>
      <c r="B67" s="275"/>
      <c r="C67" s="29" t="s">
        <v>15</v>
      </c>
      <c r="D67" s="341">
        <v>1.3460516929626465</v>
      </c>
      <c r="E67" s="341">
        <v>1.3460516929626465</v>
      </c>
      <c r="F67" s="341">
        <v>1.3460516929626465</v>
      </c>
      <c r="G67" s="341">
        <v>1.6479026079177856</v>
      </c>
      <c r="H67" s="342">
        <v>1.5376564264297485</v>
      </c>
      <c r="I67" s="342">
        <v>1.9674721956253052</v>
      </c>
      <c r="J67" s="342">
        <v>1.9876832962036133</v>
      </c>
      <c r="K67" s="342">
        <v>1.9241048097610474</v>
      </c>
      <c r="L67" s="342">
        <v>1.7508854866027832</v>
      </c>
      <c r="M67" s="342">
        <v>1.3397769927978516</v>
      </c>
      <c r="N67" s="341">
        <v>1.3460516929626465</v>
      </c>
      <c r="O67" s="341">
        <v>1.3460516929626465</v>
      </c>
    </row>
    <row r="68" spans="1:15" x14ac:dyDescent="0.25">
      <c r="A68" s="273"/>
      <c r="B68" s="275"/>
      <c r="C68" s="30" t="s">
        <v>16</v>
      </c>
      <c r="D68" s="341">
        <v>2.9067544937133789</v>
      </c>
      <c r="E68" s="341">
        <v>2.9067544937133789</v>
      </c>
      <c r="F68" s="341">
        <v>2.9067544937133789</v>
      </c>
      <c r="G68" s="341">
        <v>2.8212518692016602</v>
      </c>
      <c r="H68" s="341">
        <v>3.0953114032745361</v>
      </c>
      <c r="I68" s="341">
        <v>4.2342419624328613</v>
      </c>
      <c r="J68" s="341">
        <v>4.4123506546020508</v>
      </c>
      <c r="K68" s="341">
        <v>4.4062671661376953</v>
      </c>
      <c r="L68" s="341">
        <v>3.9857692718505859</v>
      </c>
      <c r="M68" s="341">
        <v>2.6979472637176514</v>
      </c>
      <c r="N68" s="341">
        <v>2.9067544937133789</v>
      </c>
      <c r="O68" s="341">
        <v>2.9067544937133789</v>
      </c>
    </row>
    <row r="69" spans="1:15" ht="27" thickBot="1" x14ac:dyDescent="0.3">
      <c r="A69" s="274"/>
      <c r="B69" s="276"/>
      <c r="C69" s="29" t="s">
        <v>17</v>
      </c>
      <c r="D69" s="341">
        <v>13.386963844299316</v>
      </c>
      <c r="E69" s="341">
        <v>13.386963844299316</v>
      </c>
      <c r="F69" s="341">
        <v>13.386963844299316</v>
      </c>
      <c r="G69" s="341">
        <v>13.258493423461914</v>
      </c>
      <c r="H69" s="341">
        <v>12.929156303405762</v>
      </c>
      <c r="I69" s="341">
        <v>21.107370376586914</v>
      </c>
      <c r="J69" s="341">
        <v>21.266061782836914</v>
      </c>
      <c r="K69" s="341">
        <v>21.666854858398438</v>
      </c>
      <c r="L69" s="341">
        <v>18.178390502929688</v>
      </c>
      <c r="M69" s="341">
        <v>12.729663848876953</v>
      </c>
      <c r="N69" s="341">
        <v>13.386963844299316</v>
      </c>
      <c r="O69" s="341">
        <v>13.386963844299316</v>
      </c>
    </row>
    <row r="70" spans="1:15" ht="15.75" thickTop="1" x14ac:dyDescent="0.25">
      <c r="A70" s="272" t="s">
        <v>26</v>
      </c>
      <c r="B70" s="272" t="s">
        <v>25</v>
      </c>
      <c r="C70" s="29" t="s">
        <v>9</v>
      </c>
      <c r="D70" s="341">
        <v>6.1241908073425293</v>
      </c>
      <c r="E70" s="341">
        <v>6.0073947906494141</v>
      </c>
      <c r="F70" s="341">
        <v>6.2006564140319824</v>
      </c>
      <c r="G70" s="341">
        <v>12.345516204833984</v>
      </c>
      <c r="H70" s="341">
        <v>12.087702751159668</v>
      </c>
      <c r="I70" s="341">
        <v>13.366026878356934</v>
      </c>
      <c r="J70" s="341">
        <v>13.020635604858398</v>
      </c>
      <c r="K70" s="341">
        <v>13.49233341217041</v>
      </c>
      <c r="L70" s="341">
        <v>13.358744621276855</v>
      </c>
      <c r="M70" s="341">
        <v>12.513103485107422</v>
      </c>
      <c r="N70" s="341">
        <v>6.8692202568054199</v>
      </c>
      <c r="O70" s="341">
        <v>6.4567947387695313</v>
      </c>
    </row>
    <row r="71" spans="1:15" ht="26.25" x14ac:dyDescent="0.25">
      <c r="A71" s="273"/>
      <c r="B71" s="275"/>
      <c r="C71" s="29" t="s">
        <v>10</v>
      </c>
      <c r="D71" s="341">
        <v>1.3624935150146484</v>
      </c>
      <c r="E71" s="341">
        <v>1.3799748420715332</v>
      </c>
      <c r="F71" s="341">
        <v>1.7674877643585205</v>
      </c>
      <c r="G71" s="341">
        <v>4.1570048332214355</v>
      </c>
      <c r="H71" s="341">
        <v>4.405158519744873</v>
      </c>
      <c r="I71" s="341">
        <v>4.9160356521606445</v>
      </c>
      <c r="J71" s="341">
        <v>4.5249509811401367</v>
      </c>
      <c r="K71" s="341">
        <v>4.7751569747924805</v>
      </c>
      <c r="L71" s="341">
        <v>4.5363411903381348</v>
      </c>
      <c r="M71" s="341">
        <v>4.0472168922424316</v>
      </c>
      <c r="N71" s="341">
        <v>1.8259990215301514</v>
      </c>
      <c r="O71" s="341">
        <v>1.6042366027832031</v>
      </c>
    </row>
    <row r="72" spans="1:15" x14ac:dyDescent="0.25">
      <c r="A72" s="273"/>
      <c r="B72" s="275"/>
      <c r="C72" s="29" t="s">
        <v>11</v>
      </c>
      <c r="D72" s="341">
        <v>0.5240483283996582</v>
      </c>
      <c r="E72" s="341">
        <v>0.52806329727172852</v>
      </c>
      <c r="F72" s="341">
        <v>0.55034446716308594</v>
      </c>
      <c r="G72" s="341">
        <v>0.91914474964141846</v>
      </c>
      <c r="H72" s="341">
        <v>0.82229739427566528</v>
      </c>
      <c r="I72" s="341">
        <v>0.87098658084869385</v>
      </c>
      <c r="J72" s="341">
        <v>0.86769205331802368</v>
      </c>
      <c r="K72" s="341">
        <v>0.95419257879257202</v>
      </c>
      <c r="L72" s="341">
        <v>1.0134003162384033</v>
      </c>
      <c r="M72" s="341">
        <v>0.93133246898651123</v>
      </c>
      <c r="N72" s="341">
        <v>0.58300036191940308</v>
      </c>
      <c r="O72" s="341">
        <v>0.55998945236206055</v>
      </c>
    </row>
    <row r="73" spans="1:15" x14ac:dyDescent="0.25">
      <c r="A73" s="273"/>
      <c r="B73" s="275"/>
      <c r="C73" s="29" t="s">
        <v>12</v>
      </c>
      <c r="D73" s="341">
        <v>2.3568968772888184</v>
      </c>
      <c r="E73" s="341">
        <v>2.596933126449585</v>
      </c>
      <c r="F73" s="341">
        <v>3.4782874584197998</v>
      </c>
      <c r="G73" s="341">
        <v>7.5816173553466797</v>
      </c>
      <c r="H73" s="341">
        <v>7.9649457931518555</v>
      </c>
      <c r="I73" s="341">
        <v>8.5797700881958008</v>
      </c>
      <c r="J73" s="341">
        <v>8.3361473083496094</v>
      </c>
      <c r="K73" s="341">
        <v>9.0946102142333984</v>
      </c>
      <c r="L73" s="341">
        <v>9.2747325897216797</v>
      </c>
      <c r="M73" s="341">
        <v>7.9243040084838867</v>
      </c>
      <c r="N73" s="341">
        <v>3.6374709606170654</v>
      </c>
      <c r="O73" s="341">
        <v>2.6344261169433594</v>
      </c>
    </row>
    <row r="74" spans="1:15" x14ac:dyDescent="0.25">
      <c r="A74" s="273"/>
      <c r="B74" s="275"/>
      <c r="C74" s="29" t="s">
        <v>13</v>
      </c>
      <c r="D74" s="341">
        <v>0.4610079824924469</v>
      </c>
      <c r="E74" s="341">
        <v>0.44968199729919434</v>
      </c>
      <c r="F74" s="341">
        <v>0.45661193132400513</v>
      </c>
      <c r="G74" s="341">
        <v>0.96438479423522949</v>
      </c>
      <c r="H74" s="341">
        <v>0.98860561847686768</v>
      </c>
      <c r="I74" s="341">
        <v>1.1008714437484741</v>
      </c>
      <c r="J74" s="341">
        <v>1.0643172264099121</v>
      </c>
      <c r="K74" s="341">
        <v>1.1101446151733398</v>
      </c>
      <c r="L74" s="341">
        <v>1.1534051895141602</v>
      </c>
      <c r="M74" s="341">
        <v>1.0348870754241943</v>
      </c>
      <c r="N74" s="341">
        <v>0.4990084171295166</v>
      </c>
      <c r="O74" s="341">
        <v>0.45152842998504639</v>
      </c>
    </row>
    <row r="75" spans="1:15" x14ac:dyDescent="0.25">
      <c r="A75" s="273"/>
      <c r="B75" s="275"/>
      <c r="C75" s="29" t="s">
        <v>14</v>
      </c>
      <c r="D75" s="341">
        <v>0.60823023319244385</v>
      </c>
      <c r="E75" s="341">
        <v>0.58083939552307129</v>
      </c>
      <c r="F75" s="341">
        <v>0.60715276002883911</v>
      </c>
      <c r="G75" s="341">
        <v>1.2932287454605103</v>
      </c>
      <c r="H75" s="341">
        <v>1.3819220066070557</v>
      </c>
      <c r="I75" s="341">
        <v>1.5673520565032959</v>
      </c>
      <c r="J75" s="341">
        <v>1.5190637111663818</v>
      </c>
      <c r="K75" s="341">
        <v>1.538751482963562</v>
      </c>
      <c r="L75" s="341">
        <v>1.5290552377700806</v>
      </c>
      <c r="M75" s="341">
        <v>1.3730368614196777</v>
      </c>
      <c r="N75" s="341">
        <v>0.72712290287017822</v>
      </c>
      <c r="O75" s="341">
        <v>0.59938162565231323</v>
      </c>
    </row>
    <row r="76" spans="1:15" x14ac:dyDescent="0.25">
      <c r="A76" s="273"/>
      <c r="B76" s="275"/>
      <c r="C76" s="29" t="s">
        <v>15</v>
      </c>
      <c r="D76" s="341">
        <v>1.0702694654464722</v>
      </c>
      <c r="E76" s="341">
        <v>1.1510577201843262</v>
      </c>
      <c r="F76" s="341">
        <v>1.284257173538208</v>
      </c>
      <c r="G76" s="341">
        <v>2.9012844562530518</v>
      </c>
      <c r="H76" s="341">
        <v>3.2139499187469482</v>
      </c>
      <c r="I76" s="341">
        <v>3.1753311157226562</v>
      </c>
      <c r="J76" s="341">
        <v>3.1365752220153809</v>
      </c>
      <c r="K76" s="341">
        <v>3.1712844371795654</v>
      </c>
      <c r="L76" s="341">
        <v>3.3519518375396729</v>
      </c>
      <c r="M76" s="341">
        <v>2.4036123752593994</v>
      </c>
      <c r="N76" s="341">
        <v>1.3696998357772827</v>
      </c>
      <c r="O76" s="341">
        <v>1.2350602149963379</v>
      </c>
    </row>
    <row r="77" spans="1:15" x14ac:dyDescent="0.25">
      <c r="A77" s="273"/>
      <c r="B77" s="275"/>
      <c r="C77" s="30" t="s">
        <v>16</v>
      </c>
      <c r="D77" s="341">
        <v>6.4922308921813965</v>
      </c>
      <c r="E77" s="341">
        <v>6.6441287994384766</v>
      </c>
      <c r="F77" s="341">
        <v>8.1840648651123047</v>
      </c>
      <c r="G77" s="341">
        <v>15.953824043273926</v>
      </c>
      <c r="H77" s="341">
        <v>16.320102691650391</v>
      </c>
      <c r="I77" s="341">
        <v>17.352048873901367</v>
      </c>
      <c r="J77" s="341">
        <v>16.806625366210938</v>
      </c>
      <c r="K77" s="341">
        <v>17.344104766845703</v>
      </c>
      <c r="L77" s="341">
        <v>17.38682746887207</v>
      </c>
      <c r="M77" s="341">
        <v>16.349449157714844</v>
      </c>
      <c r="N77" s="341">
        <v>8.8844165802001953</v>
      </c>
      <c r="O77" s="341">
        <v>7.2572708129882813</v>
      </c>
    </row>
    <row r="78" spans="1:15" ht="27" thickBot="1" x14ac:dyDescent="0.3">
      <c r="A78" s="274"/>
      <c r="B78" s="276"/>
      <c r="C78" s="29" t="s">
        <v>17</v>
      </c>
      <c r="D78" s="341">
        <v>18.999368667602539</v>
      </c>
      <c r="E78" s="341">
        <v>19.33807373046875</v>
      </c>
      <c r="F78" s="341">
        <v>22.528861999511719</v>
      </c>
      <c r="G78" s="341">
        <v>46.116004943847656</v>
      </c>
      <c r="H78" s="341">
        <v>47.184684753417969</v>
      </c>
      <c r="I78" s="341">
        <v>50.928424835205078</v>
      </c>
      <c r="J78" s="341">
        <v>49.276008605957031</v>
      </c>
      <c r="K78" s="341">
        <v>51.480579376220703</v>
      </c>
      <c r="L78" s="341">
        <v>51.604457855224609</v>
      </c>
      <c r="M78" s="341">
        <v>46.576942443847656</v>
      </c>
      <c r="N78" s="341">
        <v>24.395938873291016</v>
      </c>
      <c r="O78" s="341">
        <v>20.798686981201172</v>
      </c>
    </row>
    <row r="79" spans="1:15" ht="15.75" thickTop="1" x14ac:dyDescent="0.25">
      <c r="A79" s="272" t="s">
        <v>27</v>
      </c>
      <c r="B79" s="272" t="s">
        <v>8</v>
      </c>
      <c r="C79" s="29" t="s">
        <v>9</v>
      </c>
      <c r="D79" s="341">
        <v>6.2804667492771152E-2</v>
      </c>
      <c r="E79" s="341">
        <v>6.3228698729062088E-2</v>
      </c>
      <c r="F79" s="341">
        <v>6.3674367329049103E-2</v>
      </c>
      <c r="G79" s="341">
        <v>4.3878216468715668E-2</v>
      </c>
      <c r="H79" s="341">
        <v>5.6384390585851665E-2</v>
      </c>
      <c r="I79" s="341">
        <v>0.20163823783979415</v>
      </c>
      <c r="J79" s="341">
        <v>0.20195624809179305</v>
      </c>
      <c r="K79" s="341">
        <v>0.21072753015184403</v>
      </c>
      <c r="L79" s="341">
        <v>0.2229481348801613</v>
      </c>
      <c r="M79" s="341">
        <v>7.0313155503797534E-2</v>
      </c>
      <c r="N79" s="341">
        <v>7.7834545546722408E-2</v>
      </c>
      <c r="O79" s="341">
        <v>8.3734528097939492E-2</v>
      </c>
    </row>
    <row r="80" spans="1:15" ht="26.25" x14ac:dyDescent="0.25">
      <c r="A80" s="273"/>
      <c r="B80" s="275"/>
      <c r="C80" s="29" t="s">
        <v>10</v>
      </c>
      <c r="D80" s="341">
        <v>9.3721146327912803E-3</v>
      </c>
      <c r="E80" s="341">
        <v>8.7126650640249256E-3</v>
      </c>
      <c r="F80" s="341">
        <v>8.1772089930117128E-3</v>
      </c>
      <c r="G80" s="341">
        <v>1.6745986130034925E-2</v>
      </c>
      <c r="H80" s="341">
        <v>1.1693018245232105E-2</v>
      </c>
      <c r="I80" s="341">
        <v>4.7186053863310817E-2</v>
      </c>
      <c r="J80" s="341">
        <v>5.1201794961166384E-2</v>
      </c>
      <c r="K80" s="341">
        <v>4.8250803331661221E-2</v>
      </c>
      <c r="L80" s="341">
        <v>4.2207381419157981E-2</v>
      </c>
      <c r="M80" s="341">
        <v>5.1437329266548152E-3</v>
      </c>
      <c r="N80" s="341">
        <v>1.0177217576596141E-2</v>
      </c>
      <c r="O80" s="341">
        <v>1.1959082171574235E-2</v>
      </c>
    </row>
    <row r="81" spans="1:15" x14ac:dyDescent="0.25">
      <c r="A81" s="273"/>
      <c r="B81" s="275"/>
      <c r="C81" s="29" t="s">
        <v>11</v>
      </c>
      <c r="D81" s="341">
        <v>7.4626050526604053E-3</v>
      </c>
      <c r="E81" s="341">
        <v>7.6610729968756442E-3</v>
      </c>
      <c r="F81" s="341">
        <v>8.0499548580437903E-3</v>
      </c>
      <c r="G81" s="341">
        <v>1.1563600142323971E-2</v>
      </c>
      <c r="H81" s="341">
        <v>6.86812861598134E-3</v>
      </c>
      <c r="I81" s="341">
        <v>1.8249699883133172E-2</v>
      </c>
      <c r="J81" s="341">
        <v>1.8969666672110558E-2</v>
      </c>
      <c r="K81" s="341">
        <v>1.9458852723419667E-2</v>
      </c>
      <c r="L81" s="341">
        <v>1.9259180801421402E-2</v>
      </c>
      <c r="M81" s="341">
        <v>7.1174499747931955E-3</v>
      </c>
      <c r="N81" s="341">
        <v>1.187901472633481E-2</v>
      </c>
      <c r="O81" s="341">
        <v>1.1664849980145692E-2</v>
      </c>
    </row>
    <row r="82" spans="1:15" x14ac:dyDescent="0.25">
      <c r="A82" s="273"/>
      <c r="B82" s="275"/>
      <c r="C82" s="29" t="s">
        <v>12</v>
      </c>
      <c r="D82" s="341">
        <v>1.2441088341557979E-2</v>
      </c>
      <c r="E82" s="341">
        <v>1.1025639765417575E-2</v>
      </c>
      <c r="F82" s="341">
        <v>9.9508622574806214E-3</v>
      </c>
      <c r="G82" s="341">
        <v>8.3197311287343499E-3</v>
      </c>
      <c r="H82" s="341">
        <v>7.412671037894487E-3</v>
      </c>
      <c r="I82" s="341">
        <v>1.918194572997093E-2</v>
      </c>
      <c r="J82" s="341">
        <v>2.0155807776880266E-2</v>
      </c>
      <c r="K82" s="341">
        <v>2.0050825630962849E-2</v>
      </c>
      <c r="L82" s="341">
        <v>1.846738498647809E-2</v>
      </c>
      <c r="M82" s="341">
        <v>6.6376251429200173E-3</v>
      </c>
      <c r="N82" s="341">
        <v>1.0722002120339871E-2</v>
      </c>
      <c r="O82" s="341">
        <v>1.3436398804020882E-2</v>
      </c>
    </row>
    <row r="83" spans="1:15" x14ac:dyDescent="0.25">
      <c r="A83" s="273"/>
      <c r="B83" s="275"/>
      <c r="C83" s="29" t="s">
        <v>13</v>
      </c>
      <c r="D83" s="341">
        <v>3.3954679587435727E-2</v>
      </c>
      <c r="E83" s="341">
        <v>3.2493657836794851E-2</v>
      </c>
      <c r="F83" s="341">
        <v>3.1798960576391221E-2</v>
      </c>
      <c r="G83" s="341">
        <v>1.7275797991836071E-2</v>
      </c>
      <c r="H83" s="341">
        <v>1.4346781634736062E-2</v>
      </c>
      <c r="I83" s="341">
        <v>5.0573257762837408E-2</v>
      </c>
      <c r="J83" s="341">
        <v>5.1857385748147966E-2</v>
      </c>
      <c r="K83" s="341">
        <v>4.9967783361148835E-2</v>
      </c>
      <c r="L83" s="341">
        <v>5.1423146567296983E-2</v>
      </c>
      <c r="M83" s="341">
        <v>1.3859602805042268E-2</v>
      </c>
      <c r="N83" s="341">
        <v>3.4146001758575441E-2</v>
      </c>
      <c r="O83" s="341">
        <v>3.841767944500446E-2</v>
      </c>
    </row>
    <row r="84" spans="1:15" x14ac:dyDescent="0.25">
      <c r="A84" s="273"/>
      <c r="B84" s="275"/>
      <c r="C84" s="29" t="s">
        <v>14</v>
      </c>
      <c r="D84" s="341">
        <v>7.2119678109586229E-3</v>
      </c>
      <c r="E84" s="341">
        <v>7.1332328407779332E-3</v>
      </c>
      <c r="F84" s="341">
        <v>7.3692201392874124E-3</v>
      </c>
      <c r="G84" s="341">
        <v>1.6282100566267967E-2</v>
      </c>
      <c r="H84" s="341">
        <v>2.155938410434723E-2</v>
      </c>
      <c r="I84" s="341">
        <v>7.4090584336137771E-2</v>
      </c>
      <c r="J84" s="341">
        <v>7.6240827200078964E-2</v>
      </c>
      <c r="K84" s="341">
        <v>7.4454786181068419E-2</v>
      </c>
      <c r="L84" s="341">
        <v>6.7061676732826231E-2</v>
      </c>
      <c r="M84" s="341">
        <v>1.1690080918991565E-2</v>
      </c>
      <c r="N84" s="341">
        <v>1.1260775524205714E-2</v>
      </c>
      <c r="O84" s="341">
        <v>1.3235931754778326E-2</v>
      </c>
    </row>
    <row r="85" spans="1:15" x14ac:dyDescent="0.25">
      <c r="A85" s="273"/>
      <c r="B85" s="275"/>
      <c r="C85" s="29" t="s">
        <v>15</v>
      </c>
      <c r="D85" s="341">
        <v>1.0667976591807604E-2</v>
      </c>
      <c r="E85" s="341">
        <v>9.9392871501803402E-3</v>
      </c>
      <c r="F85" s="341">
        <v>9.4068924620926385E-3</v>
      </c>
      <c r="G85" s="341">
        <v>1.1805585128879546E-2</v>
      </c>
      <c r="H85" s="341">
        <v>6.3490767283260821E-3</v>
      </c>
      <c r="I85" s="341">
        <v>2.4041419945114849E-2</v>
      </c>
      <c r="J85" s="341">
        <v>2.565105628927946E-2</v>
      </c>
      <c r="K85" s="341">
        <v>2.4982561521202325E-2</v>
      </c>
      <c r="L85" s="341">
        <v>2.3628780424821375E-2</v>
      </c>
      <c r="M85" s="341">
        <v>6.4128259269952779E-3</v>
      </c>
      <c r="N85" s="341">
        <v>1.0464500751465558E-2</v>
      </c>
      <c r="O85" s="341">
        <v>1.274886434944272E-2</v>
      </c>
    </row>
    <row r="86" spans="1:15" x14ac:dyDescent="0.25">
      <c r="A86" s="273"/>
      <c r="B86" s="275"/>
      <c r="C86" s="30" t="s">
        <v>16</v>
      </c>
      <c r="D86" s="341">
        <v>3.3564662334406373E-2</v>
      </c>
      <c r="E86" s="341">
        <v>3.3134654524660107E-2</v>
      </c>
      <c r="F86" s="341">
        <v>3.3047671363067625E-2</v>
      </c>
      <c r="G86" s="341">
        <v>1.5216917832052708E-2</v>
      </c>
      <c r="H86" s="341">
        <v>2.9810065422224998E-2</v>
      </c>
      <c r="I86" s="341">
        <v>9.7716793355703352E-2</v>
      </c>
      <c r="J86" s="341">
        <v>0.10608527422809601</v>
      </c>
      <c r="K86" s="341">
        <v>0.10718430108027457</v>
      </c>
      <c r="L86" s="341">
        <v>0.10238639062776565</v>
      </c>
      <c r="M86" s="341">
        <v>2.9637250899648665E-2</v>
      </c>
      <c r="N86" s="341">
        <v>4.0184185994708535E-2</v>
      </c>
      <c r="O86" s="341">
        <v>4.560289847691059E-2</v>
      </c>
    </row>
    <row r="87" spans="1:15" ht="27" thickBot="1" x14ac:dyDescent="0.3">
      <c r="A87" s="274"/>
      <c r="B87" s="276"/>
      <c r="C87" s="29" t="s">
        <v>17</v>
      </c>
      <c r="D87" s="341">
        <v>0.17747986475477218</v>
      </c>
      <c r="E87" s="341">
        <v>0.17332911321516037</v>
      </c>
      <c r="F87" s="341">
        <v>0.17147504019031523</v>
      </c>
      <c r="G87" s="341">
        <v>0.14108803771715167</v>
      </c>
      <c r="H87" s="341">
        <v>0.15442361404628752</v>
      </c>
      <c r="I87" s="341">
        <v>0.53267810202922827</v>
      </c>
      <c r="J87" s="341">
        <v>0.55211786376152039</v>
      </c>
      <c r="K87" s="341">
        <v>0.55507754724121094</v>
      </c>
      <c r="L87" s="341">
        <v>0.54738217830257418</v>
      </c>
      <c r="M87" s="341">
        <v>0.15081162083921434</v>
      </c>
      <c r="N87" s="341">
        <v>0.20666844161243439</v>
      </c>
      <c r="O87" s="341">
        <v>0.23080032877244949</v>
      </c>
    </row>
    <row r="88" spans="1:15" ht="15.75" thickTop="1" x14ac:dyDescent="0.25">
      <c r="A88" s="272" t="s">
        <v>28</v>
      </c>
      <c r="B88" s="272" t="s">
        <v>8</v>
      </c>
      <c r="C88" s="29" t="s">
        <v>9</v>
      </c>
      <c r="D88" s="341">
        <v>2.1829495429992676</v>
      </c>
      <c r="E88" s="341">
        <v>2.1877081394195557</v>
      </c>
      <c r="F88" s="341">
        <v>2.1722066402435303</v>
      </c>
      <c r="G88" s="341">
        <v>2.4595561027526855</v>
      </c>
      <c r="H88" s="341">
        <v>6.7074418067932129</v>
      </c>
      <c r="I88" s="341">
        <v>7.4466700553894043</v>
      </c>
      <c r="J88" s="341">
        <v>7.6119570732116699</v>
      </c>
      <c r="K88" s="341">
        <v>7.7684907913208008</v>
      </c>
      <c r="L88" s="341">
        <v>7.9049501419067383</v>
      </c>
      <c r="M88" s="341">
        <v>7.1241555213928223</v>
      </c>
      <c r="N88" s="341">
        <v>2.4590206146240234</v>
      </c>
      <c r="O88" s="341">
        <v>2.4523642063140869</v>
      </c>
    </row>
    <row r="89" spans="1:15" ht="26.25" x14ac:dyDescent="0.25">
      <c r="A89" s="273"/>
      <c r="B89" s="275"/>
      <c r="C89" s="29" t="s">
        <v>10</v>
      </c>
      <c r="D89" s="341">
        <v>0.48111239075660706</v>
      </c>
      <c r="E89" s="341">
        <v>0.46050974726676941</v>
      </c>
      <c r="F89" s="341">
        <v>0.44468909502029419</v>
      </c>
      <c r="G89" s="341">
        <v>0.63789302110671997</v>
      </c>
      <c r="H89" s="341">
        <v>1.1365170478820801</v>
      </c>
      <c r="I89" s="341">
        <v>1.3650115728378296</v>
      </c>
      <c r="J89" s="341">
        <v>1.4331861734390259</v>
      </c>
      <c r="K89" s="341">
        <v>1.4491703510284424</v>
      </c>
      <c r="L89" s="341">
        <v>1.3632704019546509</v>
      </c>
      <c r="M89" s="341">
        <v>1.065485954284668</v>
      </c>
      <c r="N89" s="341">
        <v>0.52089875936508179</v>
      </c>
      <c r="O89" s="341">
        <v>0.53044021129608154</v>
      </c>
    </row>
    <row r="90" spans="1:15" x14ac:dyDescent="0.25">
      <c r="A90" s="273"/>
      <c r="B90" s="275"/>
      <c r="C90" s="29" t="s">
        <v>11</v>
      </c>
      <c r="D90" s="341">
        <v>7.7249012887477875E-2</v>
      </c>
      <c r="E90" s="341">
        <v>6.7779608070850372E-2</v>
      </c>
      <c r="F90" s="341">
        <v>6.0493979603052139E-2</v>
      </c>
      <c r="G90" s="341">
        <v>-1.9497156143188477E-2</v>
      </c>
      <c r="H90" s="341">
        <v>0.11918077617883682</v>
      </c>
      <c r="I90" s="341">
        <v>0.13572967052459717</v>
      </c>
      <c r="J90" s="341">
        <v>0.14971239864826202</v>
      </c>
      <c r="K90" s="341">
        <v>0.14199075102806091</v>
      </c>
      <c r="L90" s="341">
        <v>0.1193079948425293</v>
      </c>
      <c r="M90" s="341">
        <v>0.11915961652994156</v>
      </c>
      <c r="N90" s="341">
        <v>8.9215680956840515E-2</v>
      </c>
      <c r="O90" s="341">
        <v>9.5627598464488983E-2</v>
      </c>
    </row>
    <row r="91" spans="1:15" x14ac:dyDescent="0.25">
      <c r="A91" s="273"/>
      <c r="B91" s="275"/>
      <c r="C91" s="29" t="s">
        <v>12</v>
      </c>
      <c r="D91" s="341">
        <v>0.14718662202358246</v>
      </c>
      <c r="E91" s="341">
        <v>0.1524786502122879</v>
      </c>
      <c r="F91" s="341">
        <v>0.15608957409858704</v>
      </c>
      <c r="G91" s="341">
        <v>-8.4925092756748199E-2</v>
      </c>
      <c r="H91" s="341">
        <v>0.75470846891403198</v>
      </c>
      <c r="I91" s="341">
        <v>0.95912468433380127</v>
      </c>
      <c r="J91" s="341">
        <v>0.97972351312637329</v>
      </c>
      <c r="K91" s="341">
        <v>0.96591150760650635</v>
      </c>
      <c r="L91" s="341">
        <v>0.90620934963226318</v>
      </c>
      <c r="M91" s="341">
        <v>0.72648423910140991</v>
      </c>
      <c r="N91" s="341">
        <v>0.17299364507198334</v>
      </c>
      <c r="O91" s="341">
        <v>0.1630723774433136</v>
      </c>
    </row>
    <row r="92" spans="1:15" x14ac:dyDescent="0.25">
      <c r="A92" s="273"/>
      <c r="B92" s="275"/>
      <c r="C92" s="29" t="s">
        <v>13</v>
      </c>
      <c r="D92" s="341">
        <v>0.17025159299373627</v>
      </c>
      <c r="E92" s="341">
        <v>0.17010040581226349</v>
      </c>
      <c r="F92" s="341">
        <v>0.16673529148101807</v>
      </c>
      <c r="G92" s="341">
        <v>0.22226071357727051</v>
      </c>
      <c r="H92" s="341">
        <v>0.6980663537979126</v>
      </c>
      <c r="I92" s="341">
        <v>0.93811112642288208</v>
      </c>
      <c r="J92" s="341">
        <v>1.0478124618530273</v>
      </c>
      <c r="K92" s="341">
        <v>1.0367569923400879</v>
      </c>
      <c r="L92" s="341">
        <v>0.92570251226425171</v>
      </c>
      <c r="M92" s="341">
        <v>0.76523131132125854</v>
      </c>
      <c r="N92" s="341">
        <v>0.19026775658130646</v>
      </c>
      <c r="O92" s="341">
        <v>0.18677377700805664</v>
      </c>
    </row>
    <row r="93" spans="1:15" x14ac:dyDescent="0.25">
      <c r="A93" s="273"/>
      <c r="B93" s="275"/>
      <c r="C93" s="29" t="s">
        <v>14</v>
      </c>
      <c r="D93" s="341">
        <v>0.24106253683567047</v>
      </c>
      <c r="E93" s="341">
        <v>0.23755510151386261</v>
      </c>
      <c r="F93" s="341">
        <v>0.22726468741893768</v>
      </c>
      <c r="G93" s="341">
        <v>0.56771290302276611</v>
      </c>
      <c r="H93" s="341">
        <v>0.99052286148071289</v>
      </c>
      <c r="I93" s="341">
        <v>1.2344052791595459</v>
      </c>
      <c r="J93" s="341">
        <v>1.2734830379486084</v>
      </c>
      <c r="K93" s="341">
        <v>1.2223931550979614</v>
      </c>
      <c r="L93" s="341">
        <v>1.1544729471206665</v>
      </c>
      <c r="M93" s="341">
        <v>0.91850459575653076</v>
      </c>
      <c r="N93" s="341">
        <v>0.2689487636089325</v>
      </c>
      <c r="O93" s="341">
        <v>0.27301767468452454</v>
      </c>
    </row>
    <row r="94" spans="1:15" x14ac:dyDescent="0.25">
      <c r="A94" s="273"/>
      <c r="B94" s="275"/>
      <c r="C94" s="29" t="s">
        <v>15</v>
      </c>
      <c r="D94" s="341">
        <v>8.9305028319358826E-2</v>
      </c>
      <c r="E94" s="341">
        <v>8.2593970000743866E-2</v>
      </c>
      <c r="F94" s="341">
        <v>7.5757548213005066E-2</v>
      </c>
      <c r="G94" s="341">
        <v>-5.9168256819248199E-2</v>
      </c>
      <c r="H94" s="341">
        <v>0.98137342929840088</v>
      </c>
      <c r="I94" s="341">
        <v>1.2050611972808838</v>
      </c>
      <c r="J94" s="341">
        <v>1.2973054647445679</v>
      </c>
      <c r="K94" s="341">
        <v>1.2580794095993042</v>
      </c>
      <c r="L94" s="341">
        <v>1.1518309116363525</v>
      </c>
      <c r="M94" s="341">
        <v>0.89847040176391602</v>
      </c>
      <c r="N94" s="341">
        <v>9.1134652495384216E-2</v>
      </c>
      <c r="O94" s="341">
        <v>9.6177637577056885E-2</v>
      </c>
    </row>
    <row r="95" spans="1:15" x14ac:dyDescent="0.25">
      <c r="A95" s="273"/>
      <c r="B95" s="275"/>
      <c r="C95" s="30" t="s">
        <v>16</v>
      </c>
      <c r="D95" s="341">
        <v>0.55477064847946167</v>
      </c>
      <c r="E95" s="341">
        <v>0.54699879884719849</v>
      </c>
      <c r="F95" s="341">
        <v>0.53960651159286499</v>
      </c>
      <c r="G95" s="341">
        <v>0.25272047519683838</v>
      </c>
      <c r="H95" s="341">
        <v>2.3020124435424805</v>
      </c>
      <c r="I95" s="341">
        <v>2.5486743450164795</v>
      </c>
      <c r="J95" s="341">
        <v>2.6831116676330566</v>
      </c>
      <c r="K95" s="341">
        <v>2.6820943355560303</v>
      </c>
      <c r="L95" s="341">
        <v>2.5714235305786133</v>
      </c>
      <c r="M95" s="341">
        <v>2.2717387676239014</v>
      </c>
      <c r="N95" s="341">
        <v>0.65360039472579956</v>
      </c>
      <c r="O95" s="341">
        <v>0.65300589799880981</v>
      </c>
    </row>
    <row r="96" spans="1:15" ht="27" customHeight="1" thickBot="1" x14ac:dyDescent="0.3">
      <c r="A96" s="274"/>
      <c r="B96" s="276"/>
      <c r="C96" s="29" t="s">
        <v>17</v>
      </c>
      <c r="D96" s="341">
        <v>3.94388747215271</v>
      </c>
      <c r="E96" s="341">
        <v>3.905724048614502</v>
      </c>
      <c r="F96" s="341">
        <v>3.8428430557250977</v>
      </c>
      <c r="G96" s="341">
        <v>3.976553201675415</v>
      </c>
      <c r="H96" s="341">
        <v>13.689820289611816</v>
      </c>
      <c r="I96" s="341">
        <v>15.832788467407227</v>
      </c>
      <c r="J96" s="341">
        <v>16.476293563842773</v>
      </c>
      <c r="K96" s="341">
        <v>16.52488899230957</v>
      </c>
      <c r="L96" s="341">
        <v>16.097166061401367</v>
      </c>
      <c r="M96" s="341">
        <v>13.889229774475098</v>
      </c>
      <c r="N96" s="341">
        <v>4.446080207824707</v>
      </c>
      <c r="O96" s="341">
        <v>4.4504799842834473</v>
      </c>
    </row>
    <row r="97" spans="1:15" ht="15.75" thickTop="1" x14ac:dyDescent="0.25">
      <c r="A97" s="272" t="s">
        <v>29</v>
      </c>
      <c r="B97" s="272" t="s">
        <v>8</v>
      </c>
      <c r="C97" s="29" t="s">
        <v>9</v>
      </c>
      <c r="D97" s="342">
        <v>0</v>
      </c>
      <c r="E97" s="342">
        <v>0</v>
      </c>
      <c r="F97" s="342">
        <v>0</v>
      </c>
      <c r="G97" s="342">
        <v>0</v>
      </c>
      <c r="H97" s="342">
        <v>1.0164645910263062</v>
      </c>
      <c r="I97" s="342">
        <v>1.0901634693145752</v>
      </c>
      <c r="J97" s="342">
        <v>1.1355818510055542</v>
      </c>
      <c r="K97" s="342">
        <v>1.1242605447769165</v>
      </c>
      <c r="L97" s="342">
        <v>1.1202874183654785</v>
      </c>
      <c r="M97" s="342">
        <v>0.9978708028793335</v>
      </c>
      <c r="N97" s="342">
        <v>0</v>
      </c>
      <c r="O97" s="342">
        <v>0</v>
      </c>
    </row>
    <row r="98" spans="1:15" ht="26.25" x14ac:dyDescent="0.25">
      <c r="A98" s="273"/>
      <c r="B98" s="275"/>
      <c r="C98" s="29" t="s">
        <v>10</v>
      </c>
      <c r="D98" s="342">
        <v>0</v>
      </c>
      <c r="E98" s="342">
        <v>0</v>
      </c>
      <c r="F98" s="342">
        <v>0</v>
      </c>
      <c r="G98" s="342">
        <v>0</v>
      </c>
      <c r="H98" s="342">
        <v>8.5149317979812622E-2</v>
      </c>
      <c r="I98" s="342">
        <v>9.5299407839775085E-2</v>
      </c>
      <c r="J98" s="342">
        <v>9.8728612065315247E-2</v>
      </c>
      <c r="K98" s="342">
        <v>9.5063596963882446E-2</v>
      </c>
      <c r="L98" s="342">
        <v>9.0796880424022675E-2</v>
      </c>
      <c r="M98" s="342">
        <v>8.247964084148407E-2</v>
      </c>
      <c r="N98" s="342">
        <v>0</v>
      </c>
      <c r="O98" s="342">
        <v>0</v>
      </c>
    </row>
    <row r="99" spans="1:15" x14ac:dyDescent="0.25">
      <c r="A99" s="273"/>
      <c r="B99" s="275"/>
      <c r="C99" s="29" t="s">
        <v>11</v>
      </c>
      <c r="D99" s="342">
        <v>0</v>
      </c>
      <c r="E99" s="342">
        <v>0</v>
      </c>
      <c r="F99" s="342">
        <v>0</v>
      </c>
      <c r="G99" s="342">
        <v>0</v>
      </c>
      <c r="H99" s="342">
        <v>7.7458103187382221E-3</v>
      </c>
      <c r="I99" s="342">
        <v>8.1833414733409882E-3</v>
      </c>
      <c r="J99" s="342">
        <v>8.9577082544565201E-3</v>
      </c>
      <c r="K99" s="342">
        <v>9.1776018962264061E-3</v>
      </c>
      <c r="L99" s="342">
        <v>8.8511807844042778E-3</v>
      </c>
      <c r="M99" s="342">
        <v>7.5397398322820663E-3</v>
      </c>
      <c r="N99" s="342">
        <v>0</v>
      </c>
      <c r="O99" s="342">
        <v>0</v>
      </c>
    </row>
    <row r="100" spans="1:15" x14ac:dyDescent="0.25">
      <c r="A100" s="273"/>
      <c r="B100" s="275"/>
      <c r="C100" s="29" t="s">
        <v>12</v>
      </c>
      <c r="D100" s="342">
        <v>0</v>
      </c>
      <c r="E100" s="342">
        <v>0</v>
      </c>
      <c r="F100" s="342">
        <v>0</v>
      </c>
      <c r="G100" s="342">
        <v>0</v>
      </c>
      <c r="H100" s="342">
        <v>9.5719747245311737E-2</v>
      </c>
      <c r="I100" s="342">
        <v>0.10112001001834869</v>
      </c>
      <c r="J100" s="342">
        <v>0.10071704536676407</v>
      </c>
      <c r="K100" s="342">
        <v>0.10072891414165497</v>
      </c>
      <c r="L100" s="342">
        <v>9.6851259469985962E-2</v>
      </c>
      <c r="M100" s="342">
        <v>8.6564734578132629E-2</v>
      </c>
      <c r="N100" s="342">
        <v>0</v>
      </c>
      <c r="O100" s="342">
        <v>0</v>
      </c>
    </row>
    <row r="101" spans="1:15" x14ac:dyDescent="0.25">
      <c r="A101" s="273"/>
      <c r="B101" s="275"/>
      <c r="C101" s="29" t="s">
        <v>13</v>
      </c>
      <c r="D101" s="342">
        <v>0</v>
      </c>
      <c r="E101" s="342">
        <v>0</v>
      </c>
      <c r="F101" s="342">
        <v>0</v>
      </c>
      <c r="G101" s="342">
        <v>0</v>
      </c>
      <c r="H101" s="342">
        <v>6.3695468008518219E-2</v>
      </c>
      <c r="I101" s="342">
        <v>6.9482125341892242E-2</v>
      </c>
      <c r="J101" s="342">
        <v>7.2400666773319244E-2</v>
      </c>
      <c r="K101" s="342">
        <v>6.9795757532119751E-2</v>
      </c>
      <c r="L101" s="342">
        <v>6.9264307618141174E-2</v>
      </c>
      <c r="M101" s="342">
        <v>6.3759282231330872E-2</v>
      </c>
      <c r="N101" s="342">
        <v>0</v>
      </c>
      <c r="O101" s="342">
        <v>0</v>
      </c>
    </row>
    <row r="102" spans="1:15" x14ac:dyDescent="0.25">
      <c r="A102" s="273"/>
      <c r="B102" s="275"/>
      <c r="C102" s="29" t="s">
        <v>14</v>
      </c>
      <c r="D102" s="342">
        <v>0</v>
      </c>
      <c r="E102" s="342">
        <v>0</v>
      </c>
      <c r="F102" s="342">
        <v>0</v>
      </c>
      <c r="G102" s="342">
        <v>0</v>
      </c>
      <c r="H102" s="342">
        <v>1.9699469208717346E-2</v>
      </c>
      <c r="I102" s="342">
        <v>2.1582797169685364E-2</v>
      </c>
      <c r="J102" s="342">
        <v>2.1986430510878563E-2</v>
      </c>
      <c r="K102" s="342">
        <v>2.1634576842188835E-2</v>
      </c>
      <c r="L102" s="342">
        <v>2.0737700164318085E-2</v>
      </c>
      <c r="M102" s="342">
        <v>1.8156467005610466E-2</v>
      </c>
      <c r="N102" s="342">
        <v>0</v>
      </c>
      <c r="O102" s="342">
        <v>0</v>
      </c>
    </row>
    <row r="103" spans="1:15" x14ac:dyDescent="0.25">
      <c r="A103" s="273"/>
      <c r="B103" s="275"/>
      <c r="C103" s="29" t="s">
        <v>15</v>
      </c>
      <c r="D103" s="342">
        <v>0</v>
      </c>
      <c r="E103" s="342">
        <v>0</v>
      </c>
      <c r="F103" s="342">
        <v>0</v>
      </c>
      <c r="G103" s="342">
        <v>0</v>
      </c>
      <c r="H103" s="342">
        <v>3.5987447947263718E-2</v>
      </c>
      <c r="I103" s="342">
        <v>3.8965173065662384E-2</v>
      </c>
      <c r="J103" s="342">
        <v>4.0913239121437073E-2</v>
      </c>
      <c r="K103" s="342">
        <v>4.0924180299043655E-2</v>
      </c>
      <c r="L103" s="342">
        <v>3.7351429462432861E-2</v>
      </c>
      <c r="M103" s="342">
        <v>3.1789436936378479E-2</v>
      </c>
      <c r="N103" s="342">
        <v>0</v>
      </c>
      <c r="O103" s="342">
        <v>0</v>
      </c>
    </row>
    <row r="104" spans="1:15" x14ac:dyDescent="0.25">
      <c r="A104" s="273"/>
      <c r="B104" s="275"/>
      <c r="C104" s="30" t="s">
        <v>16</v>
      </c>
      <c r="D104" s="341">
        <v>0</v>
      </c>
      <c r="E104" s="341">
        <v>0</v>
      </c>
      <c r="F104" s="341">
        <v>0</v>
      </c>
      <c r="G104" s="341">
        <v>0</v>
      </c>
      <c r="H104" s="341">
        <v>0.28011816740036011</v>
      </c>
      <c r="I104" s="341">
        <v>0.30580258369445801</v>
      </c>
      <c r="J104" s="341">
        <v>0.31724813580513</v>
      </c>
      <c r="K104" s="341">
        <v>0.3090079128742218</v>
      </c>
      <c r="L104" s="341">
        <v>0.30120915174484253</v>
      </c>
      <c r="M104" s="341">
        <v>0.26523363590240479</v>
      </c>
      <c r="N104" s="341">
        <v>0</v>
      </c>
      <c r="O104" s="341">
        <v>0</v>
      </c>
    </row>
    <row r="105" spans="1:15" ht="27" thickBot="1" x14ac:dyDescent="0.3">
      <c r="A105" s="274"/>
      <c r="B105" s="276"/>
      <c r="C105" s="29" t="s">
        <v>17</v>
      </c>
      <c r="D105" s="341">
        <v>0</v>
      </c>
      <c r="E105" s="341">
        <v>0</v>
      </c>
      <c r="F105" s="341">
        <v>0</v>
      </c>
      <c r="G105" s="341">
        <v>0</v>
      </c>
      <c r="H105" s="341">
        <v>1.6065939664840698</v>
      </c>
      <c r="I105" s="341">
        <v>1.7333734035491943</v>
      </c>
      <c r="J105" s="341">
        <v>1.7984020709991455</v>
      </c>
      <c r="K105" s="341">
        <v>1.7719178199768066</v>
      </c>
      <c r="L105" s="341">
        <v>1.7466100454330444</v>
      </c>
      <c r="M105" s="341">
        <v>1.5549386739730835</v>
      </c>
      <c r="N105" s="341">
        <v>0</v>
      </c>
      <c r="O105" s="341">
        <v>0</v>
      </c>
    </row>
    <row r="106" spans="1:15" ht="15.75" thickTop="1" x14ac:dyDescent="0.25">
      <c r="A106" s="277" t="s">
        <v>30</v>
      </c>
      <c r="B106" s="278"/>
      <c r="C106" s="31" t="s">
        <v>9</v>
      </c>
      <c r="D106" s="343">
        <f ca="1">SUMIF($C$61:$O$105,$C106,D$61:D$105)</f>
        <v>8.2783169357379904</v>
      </c>
      <c r="E106" s="343">
        <f t="shared" ref="E106:O106" ca="1" si="1">SUMIF($C$61:$O$105,$C106,E$61:E$105)</f>
        <v>8.1667035467014557</v>
      </c>
      <c r="F106" s="343">
        <f t="shared" ca="1" si="1"/>
        <v>8.3449093395079856</v>
      </c>
      <c r="G106" s="343">
        <f t="shared" ca="1" si="1"/>
        <v>16.404144782745266</v>
      </c>
      <c r="H106" s="343">
        <f t="shared" ca="1" si="1"/>
        <v>22.075689500563573</v>
      </c>
      <c r="I106" s="343">
        <f t="shared" ca="1" si="1"/>
        <v>29.48440481842146</v>
      </c>
      <c r="J106" s="343">
        <f t="shared" ca="1" si="1"/>
        <v>29.320855474280453</v>
      </c>
      <c r="K106" s="343">
        <f t="shared" ca="1" si="1"/>
        <v>30.425318675667285</v>
      </c>
      <c r="L106" s="343">
        <f t="shared" ca="1" si="1"/>
        <v>28.583838523368932</v>
      </c>
      <c r="M106" s="343">
        <f t="shared" ca="1" si="1"/>
        <v>23.505842983575391</v>
      </c>
      <c r="N106" s="343">
        <f t="shared" ca="1" si="1"/>
        <v>9.3144473348795884</v>
      </c>
      <c r="O106" s="343">
        <f t="shared" ca="1" si="1"/>
        <v>8.9012653910849799</v>
      </c>
    </row>
    <row r="107" spans="1:15" ht="26.25" x14ac:dyDescent="0.25">
      <c r="A107" s="269"/>
      <c r="B107" s="268"/>
      <c r="C107" s="18" t="s">
        <v>10</v>
      </c>
      <c r="D107" s="343">
        <f t="shared" ref="D107:O114" ca="1" si="2">SUMIF($C$61:$O$105,$C107,D$61:D$105)</f>
        <v>5.8196990782958924</v>
      </c>
      <c r="E107" s="343">
        <f t="shared" ca="1" si="2"/>
        <v>5.8159183122941736</v>
      </c>
      <c r="F107" s="343">
        <f t="shared" ca="1" si="2"/>
        <v>6.1870751262636725</v>
      </c>
      <c r="G107" s="343">
        <f t="shared" ca="1" si="2"/>
        <v>8.0570721642039178</v>
      </c>
      <c r="H107" s="343">
        <f t="shared" ca="1" si="2"/>
        <v>8.0909133429999471</v>
      </c>
      <c r="I107" s="343">
        <f t="shared" ca="1" si="2"/>
        <v>9.0040406803996795</v>
      </c>
      <c r="J107" s="343">
        <f t="shared" ca="1" si="2"/>
        <v>8.671309520223808</v>
      </c>
      <c r="K107" s="343">
        <f t="shared" ca="1" si="2"/>
        <v>8.9619625001948364</v>
      </c>
      <c r="L107" s="343">
        <f t="shared" ca="1" si="2"/>
        <v>8.4009837645210972</v>
      </c>
      <c r="M107" s="343">
        <f t="shared" ca="1" si="2"/>
        <v>7.7563176315043449</v>
      </c>
      <c r="N107" s="343">
        <f t="shared" ca="1" si="2"/>
        <v>6.3237960563636753</v>
      </c>
      <c r="O107" s="343">
        <f t="shared" ca="1" si="2"/>
        <v>6.1133569541427049</v>
      </c>
    </row>
    <row r="108" spans="1:15" x14ac:dyDescent="0.25">
      <c r="A108" s="269"/>
      <c r="B108" s="268"/>
      <c r="C108" s="18" t="s">
        <v>11</v>
      </c>
      <c r="D108" s="343">
        <f t="shared" ca="1" si="2"/>
        <v>0.71629641871995775</v>
      </c>
      <c r="E108" s="343">
        <f t="shared" ca="1" si="2"/>
        <v>0.71104045071961586</v>
      </c>
      <c r="F108" s="343">
        <f t="shared" ca="1" si="2"/>
        <v>0.72642487400434319</v>
      </c>
      <c r="G108" s="343">
        <f t="shared" ca="1" si="2"/>
        <v>1.1281360696152092</v>
      </c>
      <c r="H108" s="343">
        <f t="shared" ca="1" si="2"/>
        <v>1.1582467606734395</v>
      </c>
      <c r="I108" s="343">
        <f t="shared" ca="1" si="2"/>
        <v>1.2517349478229582</v>
      </c>
      <c r="J108" s="343">
        <f t="shared" ca="1" si="2"/>
        <v>1.2704741419229508</v>
      </c>
      <c r="K108" s="343">
        <f t="shared" ca="1" si="2"/>
        <v>1.3520568600075245</v>
      </c>
      <c r="L108" s="343">
        <f t="shared" ca="1" si="2"/>
        <v>1.3744731311895548</v>
      </c>
      <c r="M108" s="343">
        <f t="shared" ca="1" si="2"/>
        <v>1.262963516375202</v>
      </c>
      <c r="N108" s="343">
        <f t="shared" ca="1" si="2"/>
        <v>0.79163152998273967</v>
      </c>
      <c r="O108" s="343">
        <f t="shared" ca="1" si="2"/>
        <v>0.77481837318685653</v>
      </c>
    </row>
    <row r="109" spans="1:15" x14ac:dyDescent="0.25">
      <c r="A109" s="269"/>
      <c r="B109" s="268"/>
      <c r="C109" s="18" t="s">
        <v>12</v>
      </c>
      <c r="D109" s="343">
        <f t="shared" ca="1" si="2"/>
        <v>4.6982198105085731</v>
      </c>
      <c r="E109" s="343">
        <f t="shared" ca="1" si="2"/>
        <v>4.9421326392819047</v>
      </c>
      <c r="F109" s="343">
        <f t="shared" ca="1" si="2"/>
        <v>5.8260231176304815</v>
      </c>
      <c r="G109" s="343">
        <f t="shared" ca="1" si="2"/>
        <v>9.1851095736747208</v>
      </c>
      <c r="H109" s="343">
        <f t="shared" ca="1" si="2"/>
        <v>10.317358604558688</v>
      </c>
      <c r="I109" s="343">
        <f t="shared" ca="1" si="2"/>
        <v>11.226672047186613</v>
      </c>
      <c r="J109" s="343">
        <f t="shared" ca="1" si="2"/>
        <v>11.004644570692015</v>
      </c>
      <c r="K109" s="343">
        <f t="shared" ca="1" si="2"/>
        <v>11.743671046649753</v>
      </c>
      <c r="L109" s="343">
        <f t="shared" ca="1" si="2"/>
        <v>11.825721967629987</v>
      </c>
      <c r="M109" s="343">
        <f t="shared" ca="1" si="2"/>
        <v>10.205800480887282</v>
      </c>
      <c r="N109" s="343">
        <f t="shared" ca="1" si="2"/>
        <v>6.0028818306640028</v>
      </c>
      <c r="O109" s="343">
        <f t="shared" ca="1" si="2"/>
        <v>4.9926301160453077</v>
      </c>
    </row>
    <row r="110" spans="1:15" x14ac:dyDescent="0.25">
      <c r="A110" s="269"/>
      <c r="B110" s="268"/>
      <c r="C110" s="18" t="s">
        <v>13</v>
      </c>
      <c r="D110" s="343">
        <f t="shared" ca="1" si="2"/>
        <v>0.7853579889922857</v>
      </c>
      <c r="E110" s="343">
        <f t="shared" ca="1" si="2"/>
        <v>0.77241979486691947</v>
      </c>
      <c r="F110" s="343">
        <f t="shared" ca="1" si="2"/>
        <v>0.77528991730008123</v>
      </c>
      <c r="G110" s="343">
        <f t="shared" ca="1" si="2"/>
        <v>1.3060296874929309</v>
      </c>
      <c r="H110" s="343">
        <f t="shared" ca="1" si="2"/>
        <v>1.8602369460100412</v>
      </c>
      <c r="I110" s="343">
        <f t="shared" ca="1" si="2"/>
        <v>2.4390260931438688</v>
      </c>
      <c r="J110" s="343">
        <f t="shared" ca="1" si="2"/>
        <v>2.5197849087054731</v>
      </c>
      <c r="K110" s="343">
        <f t="shared" ca="1" si="2"/>
        <v>2.5435243722493173</v>
      </c>
      <c r="L110" s="343">
        <f t="shared" ca="1" si="2"/>
        <v>2.3361280701970575</v>
      </c>
      <c r="M110" s="343">
        <f t="shared" ca="1" si="2"/>
        <v>1.9689502298792838</v>
      </c>
      <c r="N110" s="343">
        <f t="shared" ca="1" si="2"/>
        <v>0.8435659093880653</v>
      </c>
      <c r="O110" s="343">
        <f t="shared" ca="1" si="2"/>
        <v>0.79686362035677427</v>
      </c>
    </row>
    <row r="111" spans="1:15" x14ac:dyDescent="0.25">
      <c r="A111" s="269"/>
      <c r="B111" s="268"/>
      <c r="C111" s="18" t="s">
        <v>14</v>
      </c>
      <c r="D111" s="343">
        <f t="shared" ca="1" si="2"/>
        <v>3.7061939830630721</v>
      </c>
      <c r="E111" s="343">
        <f t="shared" ca="1" si="2"/>
        <v>3.6752169751017107</v>
      </c>
      <c r="F111" s="343">
        <f t="shared" ca="1" si="2"/>
        <v>3.6914759128110632</v>
      </c>
      <c r="G111" s="343">
        <f t="shared" ca="1" si="2"/>
        <v>3.8668092678865196</v>
      </c>
      <c r="H111" s="343">
        <f t="shared" ca="1" si="2"/>
        <v>4.257551711436844</v>
      </c>
      <c r="I111" s="343">
        <f t="shared" ca="1" si="2"/>
        <v>5.776623784719324</v>
      </c>
      <c r="J111" s="343">
        <f t="shared" ca="1" si="2"/>
        <v>5.7663950872245078</v>
      </c>
      <c r="K111" s="343">
        <f t="shared" ca="1" si="2"/>
        <v>5.7034244536604639</v>
      </c>
      <c r="L111" s="343">
        <f t="shared" ca="1" si="2"/>
        <v>4.9883387750905035</v>
      </c>
      <c r="M111" s="343">
        <f t="shared" ca="1" si="2"/>
        <v>3.9060988415113331</v>
      </c>
      <c r="N111" s="343">
        <f t="shared" ca="1" si="2"/>
        <v>3.8570216872273155</v>
      </c>
      <c r="O111" s="343">
        <f t="shared" ca="1" si="2"/>
        <v>3.7353244773156149</v>
      </c>
    </row>
    <row r="112" spans="1:15" x14ac:dyDescent="0.25">
      <c r="A112" s="269"/>
      <c r="B112" s="268"/>
      <c r="C112" s="18" t="s">
        <v>15</v>
      </c>
      <c r="D112" s="343">
        <f t="shared" ca="1" si="2"/>
        <v>2.5162941633202851</v>
      </c>
      <c r="E112" s="343">
        <f t="shared" ca="1" si="2"/>
        <v>2.5896426702978967</v>
      </c>
      <c r="F112" s="343">
        <f t="shared" ca="1" si="2"/>
        <v>2.715473307175952</v>
      </c>
      <c r="G112" s="343">
        <f t="shared" ca="1" si="2"/>
        <v>4.5018243924804686</v>
      </c>
      <c r="H112" s="343">
        <f t="shared" ca="1" si="2"/>
        <v>5.7753162991506874</v>
      </c>
      <c r="I112" s="343">
        <f t="shared" ca="1" si="2"/>
        <v>6.4108711016396223</v>
      </c>
      <c r="J112" s="343">
        <f t="shared" ca="1" si="2"/>
        <v>6.4881282783742789</v>
      </c>
      <c r="K112" s="343">
        <f t="shared" ca="1" si="2"/>
        <v>6.4193753983601631</v>
      </c>
      <c r="L112" s="343">
        <f t="shared" ca="1" si="2"/>
        <v>6.3156484456660626</v>
      </c>
      <c r="M112" s="343">
        <f t="shared" ca="1" si="2"/>
        <v>4.6800620326845408</v>
      </c>
      <c r="N112" s="343">
        <f t="shared" ca="1" si="2"/>
        <v>2.8173506819867788</v>
      </c>
      <c r="O112" s="343">
        <f t="shared" ca="1" si="2"/>
        <v>2.6900384098854841</v>
      </c>
    </row>
    <row r="113" spans="1:15" x14ac:dyDescent="0.25">
      <c r="A113" s="269"/>
      <c r="B113" s="268"/>
      <c r="C113" s="19" t="s">
        <v>16</v>
      </c>
      <c r="D113" s="343">
        <f t="shared" ca="1" si="2"/>
        <v>9.9873206967086432</v>
      </c>
      <c r="E113" s="343">
        <f t="shared" ca="1" si="2"/>
        <v>10.131016746523715</v>
      </c>
      <c r="F113" s="343">
        <f t="shared" ca="1" si="2"/>
        <v>11.663473541781617</v>
      </c>
      <c r="G113" s="343">
        <f t="shared" ca="1" si="2"/>
        <v>19.043013305504477</v>
      </c>
      <c r="H113" s="343">
        <f t="shared" ca="1" si="2"/>
        <v>22.027354771289993</v>
      </c>
      <c r="I113" s="343">
        <f t="shared" ca="1" si="2"/>
        <v>24.538484558400871</v>
      </c>
      <c r="J113" s="343">
        <f t="shared" ca="1" si="2"/>
        <v>24.325421098479271</v>
      </c>
      <c r="K113" s="343">
        <f t="shared" ca="1" si="2"/>
        <v>24.848658482493924</v>
      </c>
      <c r="L113" s="343">
        <f t="shared" ca="1" si="2"/>
        <v>24.347615813673876</v>
      </c>
      <c r="M113" s="343">
        <f t="shared" ca="1" si="2"/>
        <v>21.614006075858448</v>
      </c>
      <c r="N113" s="343">
        <f t="shared" ca="1" si="2"/>
        <v>12.484955654634083</v>
      </c>
      <c r="O113" s="343">
        <f t="shared" ca="1" si="2"/>
        <v>10.862634103177381</v>
      </c>
    </row>
    <row r="114" spans="1:15" ht="27" thickBot="1" x14ac:dyDescent="0.3">
      <c r="A114" s="270"/>
      <c r="B114" s="271"/>
      <c r="C114" s="20" t="s">
        <v>17</v>
      </c>
      <c r="D114" s="343">
        <f t="shared" ca="1" si="2"/>
        <v>36.507699848809338</v>
      </c>
      <c r="E114" s="343">
        <f t="shared" ca="1" si="2"/>
        <v>36.804090736597729</v>
      </c>
      <c r="F114" s="343">
        <f t="shared" ca="1" si="2"/>
        <v>39.930143939726449</v>
      </c>
      <c r="G114" s="343">
        <f t="shared" ca="1" si="2"/>
        <v>63.492139606702139</v>
      </c>
      <c r="H114" s="343">
        <f t="shared" ca="1" si="2"/>
        <v>75.564678926965911</v>
      </c>
      <c r="I114" s="343">
        <f t="shared" ca="1" si="2"/>
        <v>90.134635184777636</v>
      </c>
      <c r="J114" s="343">
        <f t="shared" ca="1" si="2"/>
        <v>89.368883887397388</v>
      </c>
      <c r="K114" s="343">
        <f t="shared" ca="1" si="2"/>
        <v>91.999318594146729</v>
      </c>
      <c r="L114" s="343">
        <f t="shared" ca="1" si="2"/>
        <v>88.174006643291278</v>
      </c>
      <c r="M114" s="343">
        <f t="shared" ca="1" si="2"/>
        <v>74.901586362012011</v>
      </c>
      <c r="N114" s="343">
        <f t="shared" ca="1" si="2"/>
        <v>42.435651367027475</v>
      </c>
      <c r="O114" s="343">
        <f t="shared" ca="1" si="2"/>
        <v>38.866931138556382</v>
      </c>
    </row>
  </sheetData>
  <mergeCells count="24">
    <mergeCell ref="A97:A105"/>
    <mergeCell ref="B97:B105"/>
    <mergeCell ref="A106:B114"/>
    <mergeCell ref="A70:A78"/>
    <mergeCell ref="B70:B78"/>
    <mergeCell ref="A79:A87"/>
    <mergeCell ref="B79:B87"/>
    <mergeCell ref="A88:A96"/>
    <mergeCell ref="B88:B96"/>
    <mergeCell ref="A36:A44"/>
    <mergeCell ref="B36:B44"/>
    <mergeCell ref="A45:B53"/>
    <mergeCell ref="A61:A69"/>
    <mergeCell ref="B61:B69"/>
    <mergeCell ref="A18:A26"/>
    <mergeCell ref="B18:B26"/>
    <mergeCell ref="A27:A35"/>
    <mergeCell ref="B27:B35"/>
    <mergeCell ref="C4:O4"/>
    <mergeCell ref="C5:O5"/>
    <mergeCell ref="D6:O6"/>
    <mergeCell ref="D7:O7"/>
    <mergeCell ref="A9:A17"/>
    <mergeCell ref="B9:B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5"/>
  <sheetViews>
    <sheetView windowProtection="1" topLeftCell="A19" workbookViewId="0">
      <selection activeCell="M15" sqref="M15"/>
    </sheetView>
  </sheetViews>
  <sheetFormatPr defaultRowHeight="15" x14ac:dyDescent="0.25"/>
  <cols>
    <col min="1" max="1" width="13.140625" customWidth="1"/>
    <col min="3" max="3" width="14.140625" customWidth="1"/>
    <col min="257" max="257" width="13.140625" customWidth="1"/>
    <col min="259" max="259" width="14.140625" customWidth="1"/>
    <col min="513" max="513" width="13.140625" customWidth="1"/>
    <col min="515" max="515" width="14.140625" customWidth="1"/>
    <col min="769" max="769" width="13.140625" customWidth="1"/>
    <col min="771" max="771" width="14.140625" customWidth="1"/>
    <col min="1025" max="1025" width="13.140625" customWidth="1"/>
    <col min="1027" max="1027" width="14.140625" customWidth="1"/>
    <col min="1281" max="1281" width="13.140625" customWidth="1"/>
    <col min="1283" max="1283" width="14.140625" customWidth="1"/>
    <col min="1537" max="1537" width="13.140625" customWidth="1"/>
    <col min="1539" max="1539" width="14.140625" customWidth="1"/>
    <col min="1793" max="1793" width="13.140625" customWidth="1"/>
    <col min="1795" max="1795" width="14.140625" customWidth="1"/>
    <col min="2049" max="2049" width="13.140625" customWidth="1"/>
    <col min="2051" max="2051" width="14.140625" customWidth="1"/>
    <col min="2305" max="2305" width="13.140625" customWidth="1"/>
    <col min="2307" max="2307" width="14.140625" customWidth="1"/>
    <col min="2561" max="2561" width="13.140625" customWidth="1"/>
    <col min="2563" max="2563" width="14.140625" customWidth="1"/>
    <col min="2817" max="2817" width="13.140625" customWidth="1"/>
    <col min="2819" max="2819" width="14.140625" customWidth="1"/>
    <col min="3073" max="3073" width="13.140625" customWidth="1"/>
    <col min="3075" max="3075" width="14.140625" customWidth="1"/>
    <col min="3329" max="3329" width="13.140625" customWidth="1"/>
    <col min="3331" max="3331" width="14.140625" customWidth="1"/>
    <col min="3585" max="3585" width="13.140625" customWidth="1"/>
    <col min="3587" max="3587" width="14.140625" customWidth="1"/>
    <col min="3841" max="3841" width="13.140625" customWidth="1"/>
    <col min="3843" max="3843" width="14.140625" customWidth="1"/>
    <col min="4097" max="4097" width="13.140625" customWidth="1"/>
    <col min="4099" max="4099" width="14.140625" customWidth="1"/>
    <col min="4353" max="4353" width="13.140625" customWidth="1"/>
    <col min="4355" max="4355" width="14.140625" customWidth="1"/>
    <col min="4609" max="4609" width="13.140625" customWidth="1"/>
    <col min="4611" max="4611" width="14.140625" customWidth="1"/>
    <col min="4865" max="4865" width="13.140625" customWidth="1"/>
    <col min="4867" max="4867" width="14.140625" customWidth="1"/>
    <col min="5121" max="5121" width="13.140625" customWidth="1"/>
    <col min="5123" max="5123" width="14.140625" customWidth="1"/>
    <col min="5377" max="5377" width="13.140625" customWidth="1"/>
    <col min="5379" max="5379" width="14.140625" customWidth="1"/>
    <col min="5633" max="5633" width="13.140625" customWidth="1"/>
    <col min="5635" max="5635" width="14.140625" customWidth="1"/>
    <col min="5889" max="5889" width="13.140625" customWidth="1"/>
    <col min="5891" max="5891" width="14.140625" customWidth="1"/>
    <col min="6145" max="6145" width="13.140625" customWidth="1"/>
    <col min="6147" max="6147" width="14.140625" customWidth="1"/>
    <col min="6401" max="6401" width="13.140625" customWidth="1"/>
    <col min="6403" max="6403" width="14.140625" customWidth="1"/>
    <col min="6657" max="6657" width="13.140625" customWidth="1"/>
    <col min="6659" max="6659" width="14.140625" customWidth="1"/>
    <col min="6913" max="6913" width="13.140625" customWidth="1"/>
    <col min="6915" max="6915" width="14.140625" customWidth="1"/>
    <col min="7169" max="7169" width="13.140625" customWidth="1"/>
    <col min="7171" max="7171" width="14.140625" customWidth="1"/>
    <col min="7425" max="7425" width="13.140625" customWidth="1"/>
    <col min="7427" max="7427" width="14.140625" customWidth="1"/>
    <col min="7681" max="7681" width="13.140625" customWidth="1"/>
    <col min="7683" max="7683" width="14.140625" customWidth="1"/>
    <col min="7937" max="7937" width="13.140625" customWidth="1"/>
    <col min="7939" max="7939" width="14.140625" customWidth="1"/>
    <col min="8193" max="8193" width="13.140625" customWidth="1"/>
    <col min="8195" max="8195" width="14.140625" customWidth="1"/>
    <col min="8449" max="8449" width="13.140625" customWidth="1"/>
    <col min="8451" max="8451" width="14.140625" customWidth="1"/>
    <col min="8705" max="8705" width="13.140625" customWidth="1"/>
    <col min="8707" max="8707" width="14.140625" customWidth="1"/>
    <col min="8961" max="8961" width="13.140625" customWidth="1"/>
    <col min="8963" max="8963" width="14.140625" customWidth="1"/>
    <col min="9217" max="9217" width="13.140625" customWidth="1"/>
    <col min="9219" max="9219" width="14.140625" customWidth="1"/>
    <col min="9473" max="9473" width="13.140625" customWidth="1"/>
    <col min="9475" max="9475" width="14.140625" customWidth="1"/>
    <col min="9729" max="9729" width="13.140625" customWidth="1"/>
    <col min="9731" max="9731" width="14.140625" customWidth="1"/>
    <col min="9985" max="9985" width="13.140625" customWidth="1"/>
    <col min="9987" max="9987" width="14.140625" customWidth="1"/>
    <col min="10241" max="10241" width="13.140625" customWidth="1"/>
    <col min="10243" max="10243" width="14.140625" customWidth="1"/>
    <col min="10497" max="10497" width="13.140625" customWidth="1"/>
    <col min="10499" max="10499" width="14.140625" customWidth="1"/>
    <col min="10753" max="10753" width="13.140625" customWidth="1"/>
    <col min="10755" max="10755" width="14.140625" customWidth="1"/>
    <col min="11009" max="11009" width="13.140625" customWidth="1"/>
    <col min="11011" max="11011" width="14.140625" customWidth="1"/>
    <col min="11265" max="11265" width="13.140625" customWidth="1"/>
    <col min="11267" max="11267" width="14.140625" customWidth="1"/>
    <col min="11521" max="11521" width="13.140625" customWidth="1"/>
    <col min="11523" max="11523" width="14.140625" customWidth="1"/>
    <col min="11777" max="11777" width="13.140625" customWidth="1"/>
    <col min="11779" max="11779" width="14.140625" customWidth="1"/>
    <col min="12033" max="12033" width="13.140625" customWidth="1"/>
    <col min="12035" max="12035" width="14.140625" customWidth="1"/>
    <col min="12289" max="12289" width="13.140625" customWidth="1"/>
    <col min="12291" max="12291" width="14.140625" customWidth="1"/>
    <col min="12545" max="12545" width="13.140625" customWidth="1"/>
    <col min="12547" max="12547" width="14.140625" customWidth="1"/>
    <col min="12801" max="12801" width="13.140625" customWidth="1"/>
    <col min="12803" max="12803" width="14.140625" customWidth="1"/>
    <col min="13057" max="13057" width="13.140625" customWidth="1"/>
    <col min="13059" max="13059" width="14.140625" customWidth="1"/>
    <col min="13313" max="13313" width="13.140625" customWidth="1"/>
    <col min="13315" max="13315" width="14.140625" customWidth="1"/>
    <col min="13569" max="13569" width="13.140625" customWidth="1"/>
    <col min="13571" max="13571" width="14.140625" customWidth="1"/>
    <col min="13825" max="13825" width="13.140625" customWidth="1"/>
    <col min="13827" max="13827" width="14.140625" customWidth="1"/>
    <col min="14081" max="14081" width="13.140625" customWidth="1"/>
    <col min="14083" max="14083" width="14.140625" customWidth="1"/>
    <col min="14337" max="14337" width="13.140625" customWidth="1"/>
    <col min="14339" max="14339" width="14.140625" customWidth="1"/>
    <col min="14593" max="14593" width="13.140625" customWidth="1"/>
    <col min="14595" max="14595" width="14.140625" customWidth="1"/>
    <col min="14849" max="14849" width="13.140625" customWidth="1"/>
    <col min="14851" max="14851" width="14.140625" customWidth="1"/>
    <col min="15105" max="15105" width="13.140625" customWidth="1"/>
    <col min="15107" max="15107" width="14.140625" customWidth="1"/>
    <col min="15361" max="15361" width="13.140625" customWidth="1"/>
    <col min="15363" max="15363" width="14.140625" customWidth="1"/>
    <col min="15617" max="15617" width="13.140625" customWidth="1"/>
    <col min="15619" max="15619" width="14.140625" customWidth="1"/>
    <col min="15873" max="15873" width="13.140625" customWidth="1"/>
    <col min="15875" max="15875" width="14.140625" customWidth="1"/>
    <col min="16129" max="16129" width="13.140625" customWidth="1"/>
    <col min="16131" max="16131" width="14.140625" customWidth="1"/>
  </cols>
  <sheetData>
    <row r="1" spans="1:15" x14ac:dyDescent="0.25">
      <c r="A1" s="1"/>
      <c r="B1" s="281" t="s">
        <v>31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15" x14ac:dyDescent="0.25">
      <c r="A2" s="1"/>
      <c r="B2" s="1"/>
      <c r="C2" s="32">
        <v>1.097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1"/>
    </row>
    <row r="4" spans="1:15" ht="20.25" x14ac:dyDescent="0.3">
      <c r="A4" s="1"/>
      <c r="B4" s="1"/>
      <c r="C4" s="253" t="s">
        <v>0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ht="19.5" thickBot="1" x14ac:dyDescent="0.35">
      <c r="A5" s="1"/>
      <c r="B5" s="1"/>
      <c r="C5" s="254" t="s">
        <v>1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6.5" thickBot="1" x14ac:dyDescent="0.3">
      <c r="A6" s="3"/>
      <c r="B6" s="4"/>
      <c r="C6" s="5"/>
      <c r="D6" s="255" t="s">
        <v>2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</row>
    <row r="7" spans="1:15" ht="17.25" thickTop="1" thickBot="1" x14ac:dyDescent="0.3">
      <c r="A7" s="6"/>
      <c r="B7" s="6"/>
      <c r="C7" s="6"/>
      <c r="D7" s="256" t="s">
        <v>3</v>
      </c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</row>
    <row r="8" spans="1:15" ht="27" thickTop="1" thickBot="1" x14ac:dyDescent="0.3">
      <c r="A8" s="7" t="s">
        <v>4</v>
      </c>
      <c r="B8" s="7" t="s">
        <v>5</v>
      </c>
      <c r="C8" s="7" t="s">
        <v>6</v>
      </c>
      <c r="D8" s="8">
        <v>42736</v>
      </c>
      <c r="E8" s="8">
        <v>42767</v>
      </c>
      <c r="F8" s="8">
        <v>42795</v>
      </c>
      <c r="G8" s="8">
        <v>42826</v>
      </c>
      <c r="H8" s="8">
        <v>42856</v>
      </c>
      <c r="I8" s="8">
        <v>42887</v>
      </c>
      <c r="J8" s="8">
        <v>42917</v>
      </c>
      <c r="K8" s="8">
        <v>42948</v>
      </c>
      <c r="L8" s="8">
        <v>42979</v>
      </c>
      <c r="M8" s="8">
        <v>43009</v>
      </c>
      <c r="N8" s="8">
        <v>43040</v>
      </c>
      <c r="O8" s="8">
        <v>43070</v>
      </c>
    </row>
    <row r="9" spans="1:15" ht="26.25" x14ac:dyDescent="0.25">
      <c r="A9" s="259" t="s">
        <v>7</v>
      </c>
      <c r="B9" s="262" t="s">
        <v>8</v>
      </c>
      <c r="C9" s="9" t="s">
        <v>9</v>
      </c>
      <c r="D9" s="33">
        <f>'[1]PG&amp;E Program Totals'!D9*$C$2</f>
        <v>14.506398427963257</v>
      </c>
      <c r="E9" s="33">
        <f>'[1]PG&amp;E Program Totals'!E9*$C$2</f>
        <v>14.448115699768065</v>
      </c>
      <c r="F9" s="33">
        <f>'[1]PG&amp;E Program Totals'!F9*$C$2</f>
        <v>15.197870532035827</v>
      </c>
      <c r="G9" s="33">
        <f>'[1]PG&amp;E Program Totals'!G9*$C$2</f>
        <v>16.748973645210267</v>
      </c>
      <c r="H9" s="33">
        <f>'[1]PG&amp;E Program Totals'!H9*$C$2</f>
        <v>16.047782522201537</v>
      </c>
      <c r="I9" s="33">
        <f>'[1]PG&amp;E Program Totals'!I9*$C$2</f>
        <v>17.414962879180909</v>
      </c>
      <c r="J9" s="33">
        <f>'[1]PG&amp;E Program Totals'!J9*$C$2</f>
        <v>18.090737041473389</v>
      </c>
      <c r="K9" s="33">
        <f>'[1]PG&amp;E Program Totals'!K9*$C$2</f>
        <v>18.689413961410523</v>
      </c>
      <c r="L9" s="33">
        <f>'[1]PG&amp;E Program Totals'!L9*$C$2</f>
        <v>18.322411670684815</v>
      </c>
      <c r="M9" s="33">
        <f>'[1]PG&amp;E Program Totals'!M9*$C$2</f>
        <v>20.475867982864379</v>
      </c>
      <c r="N9" s="33">
        <f>'[1]PG&amp;E Program Totals'!N9*$C$2</f>
        <v>14.738249861717224</v>
      </c>
      <c r="O9" s="34">
        <f>'[1]PG&amp;E Program Totals'!O9*$C$2</f>
        <v>14.542007281303405</v>
      </c>
    </row>
    <row r="10" spans="1:15" ht="26.25" x14ac:dyDescent="0.25">
      <c r="A10" s="260"/>
      <c r="B10" s="263"/>
      <c r="C10" s="10" t="s">
        <v>10</v>
      </c>
      <c r="D10" s="35">
        <f>'[1]PG&amp;E Program Totals'!D10*$C$2</f>
        <v>3.2639107193946839</v>
      </c>
      <c r="E10" s="35">
        <f>'[1]PG&amp;E Program Totals'!E10*$C$2</f>
        <v>3.3219387025833127</v>
      </c>
      <c r="F10" s="35">
        <f>'[1]PG&amp;E Program Totals'!F10*$C$2</f>
        <v>3.2603092422485349</v>
      </c>
      <c r="G10" s="35">
        <f>'[1]PG&amp;E Program Totals'!G10*$C$2</f>
        <v>3.6416109926700591</v>
      </c>
      <c r="H10" s="35">
        <f>'[1]PG&amp;E Program Totals'!H10*$C$2</f>
        <v>3.6402486038208006</v>
      </c>
      <c r="I10" s="35">
        <f>'[1]PG&amp;E Program Totals'!I10*$C$2</f>
        <v>4.4459500427246095</v>
      </c>
      <c r="J10" s="35">
        <f>'[1]PG&amp;E Program Totals'!J10*$C$2</f>
        <v>5.1389950795173647</v>
      </c>
      <c r="K10" s="35">
        <f>'[1]PG&amp;E Program Totals'!K10*$C$2</f>
        <v>5.0420983438491822</v>
      </c>
      <c r="L10" s="35">
        <f>'[1]PG&amp;E Program Totals'!L10*$C$2</f>
        <v>4.5925926718711851</v>
      </c>
      <c r="M10" s="35">
        <f>'[1]PG&amp;E Program Totals'!M10*$C$2</f>
        <v>4.5871384086608886</v>
      </c>
      <c r="N10" s="35">
        <f>'[1]PG&amp;E Program Totals'!N10*$C$2</f>
        <v>3.9641312482357023</v>
      </c>
      <c r="O10" s="36">
        <f>'[1]PG&amp;E Program Totals'!O10*$C$2</f>
        <v>3.1782975659370423</v>
      </c>
    </row>
    <row r="11" spans="1:15" x14ac:dyDescent="0.25">
      <c r="A11" s="260"/>
      <c r="B11" s="263"/>
      <c r="C11" s="10" t="s">
        <v>11</v>
      </c>
      <c r="D11" s="35">
        <f>'[1]PG&amp;E Program Totals'!D11*$C$2</f>
        <v>4.773238790035248</v>
      </c>
      <c r="E11" s="35">
        <f>'[1]PG&amp;E Program Totals'!E11*$C$2</f>
        <v>5.0306259260177608</v>
      </c>
      <c r="F11" s="35">
        <f>'[1]PG&amp;E Program Totals'!F11*$C$2</f>
        <v>4.8290949020385741</v>
      </c>
      <c r="G11" s="35">
        <f>'[1]PG&amp;E Program Totals'!G11*$C$2</f>
        <v>6.0647457566261291</v>
      </c>
      <c r="H11" s="35">
        <f>'[1]PG&amp;E Program Totals'!H11*$C$2</f>
        <v>6.1091906523704527</v>
      </c>
      <c r="I11" s="35">
        <f>'[1]PG&amp;E Program Totals'!I11*$C$2</f>
        <v>5.9307054204940792</v>
      </c>
      <c r="J11" s="35">
        <f>'[1]PG&amp;E Program Totals'!J11*$C$2</f>
        <v>5.7451140060424803</v>
      </c>
      <c r="K11" s="35">
        <f>'[1]PG&amp;E Program Totals'!K11*$C$2</f>
        <v>6.2117514104843137</v>
      </c>
      <c r="L11" s="35">
        <f>'[1]PG&amp;E Program Totals'!L11*$C$2</f>
        <v>5.8785763273239136</v>
      </c>
      <c r="M11" s="35">
        <f>'[1]PG&amp;E Program Totals'!M11*$C$2</f>
        <v>5.5896865973472591</v>
      </c>
      <c r="N11" s="35">
        <f>'[1]PG&amp;E Program Totals'!N11*$C$2</f>
        <v>4.7251620779037475</v>
      </c>
      <c r="O11" s="36">
        <f>'[1]PG&amp;E Program Totals'!O11*$C$2</f>
        <v>4.5276264181137087</v>
      </c>
    </row>
    <row r="12" spans="1:15" x14ac:dyDescent="0.25">
      <c r="A12" s="260"/>
      <c r="B12" s="263"/>
      <c r="C12" s="10" t="s">
        <v>12</v>
      </c>
      <c r="D12" s="35">
        <f>'[1]PG&amp;E Program Totals'!D12*$C$2</f>
        <v>35.270204639434816</v>
      </c>
      <c r="E12" s="35">
        <f>'[1]PG&amp;E Program Totals'!E12*$C$2</f>
        <v>34.374056692123411</v>
      </c>
      <c r="F12" s="35">
        <f>'[1]PG&amp;E Program Totals'!F12*$C$2</f>
        <v>32.860743719100952</v>
      </c>
      <c r="G12" s="35">
        <f>'[1]PG&amp;E Program Totals'!G12*$C$2</f>
        <v>31.746994365692139</v>
      </c>
      <c r="H12" s="35">
        <f>'[1]PG&amp;E Program Totals'!H12*$C$2</f>
        <v>31.845021499633788</v>
      </c>
      <c r="I12" s="35">
        <f>'[1]PG&amp;E Program Totals'!I12*$C$2</f>
        <v>32.917316987991335</v>
      </c>
      <c r="J12" s="35">
        <f>'[1]PG&amp;E Program Totals'!J12*$C$2</f>
        <v>33.443700727462769</v>
      </c>
      <c r="K12" s="35">
        <f>'[1]PG&amp;E Program Totals'!K12*$C$2</f>
        <v>33.042649438858028</v>
      </c>
      <c r="L12" s="35">
        <f>'[1]PG&amp;E Program Totals'!L12*$C$2</f>
        <v>33.491421215057372</v>
      </c>
      <c r="M12" s="35">
        <f>'[1]PG&amp;E Program Totals'!M12*$C$2</f>
        <v>34.291178255081178</v>
      </c>
      <c r="N12" s="35">
        <f>'[1]PG&amp;E Program Totals'!N12*$C$2</f>
        <v>35.436183303833005</v>
      </c>
      <c r="O12" s="36">
        <f>'[1]PG&amp;E Program Totals'!O12*$C$2</f>
        <v>33.94602858734131</v>
      </c>
    </row>
    <row r="13" spans="1:15" x14ac:dyDescent="0.25">
      <c r="A13" s="260"/>
      <c r="B13" s="263"/>
      <c r="C13" s="10" t="s">
        <v>13</v>
      </c>
      <c r="D13" s="35">
        <f>'[1]PG&amp;E Program Totals'!D13*$C$2</f>
        <v>4.4430704302787776</v>
      </c>
      <c r="E13" s="35">
        <f>'[1]PG&amp;E Program Totals'!E13*$C$2</f>
        <v>4.2398864407539367</v>
      </c>
      <c r="F13" s="35">
        <f>'[1]PG&amp;E Program Totals'!F13*$C$2</f>
        <v>4.5933155827522274</v>
      </c>
      <c r="G13" s="35">
        <f>'[1]PG&amp;E Program Totals'!G13*$C$2</f>
        <v>5.3051249170303345</v>
      </c>
      <c r="H13" s="35">
        <f>'[1]PG&amp;E Program Totals'!H13*$C$2</f>
        <v>4.3829056229591368</v>
      </c>
      <c r="I13" s="35">
        <f>'[1]PG&amp;E Program Totals'!I13*$C$2</f>
        <v>4.8746864118576045</v>
      </c>
      <c r="J13" s="35">
        <f>'[1]PG&amp;E Program Totals'!J13*$C$2</f>
        <v>5.4842802276611327</v>
      </c>
      <c r="K13" s="35">
        <f>'[1]PG&amp;E Program Totals'!K13*$C$2</f>
        <v>5.3860218877792354</v>
      </c>
      <c r="L13" s="35">
        <f>'[1]PG&amp;E Program Totals'!L13*$C$2</f>
        <v>4.7788567805290221</v>
      </c>
      <c r="M13" s="35">
        <f>'[1]PG&amp;E Program Totals'!M13*$C$2</f>
        <v>4.2733009300231934</v>
      </c>
      <c r="N13" s="35">
        <f>'[1]PG&amp;E Program Totals'!N13*$C$2</f>
        <v>4.0456109416484836</v>
      </c>
      <c r="O13" s="36">
        <f>'[1]PG&amp;E Program Totals'!O13*$C$2</f>
        <v>4.1003369169235224</v>
      </c>
    </row>
    <row r="14" spans="1:15" x14ac:dyDescent="0.25">
      <c r="A14" s="260"/>
      <c r="B14" s="263"/>
      <c r="C14" s="10" t="s">
        <v>14</v>
      </c>
      <c r="D14" s="35">
        <f>'[1]PG&amp;E Program Totals'!D14*$C$2</f>
        <v>4.5252327566146846</v>
      </c>
      <c r="E14" s="35">
        <f>'[1]PG&amp;E Program Totals'!E14*$C$2</f>
        <v>4.5221862783432005</v>
      </c>
      <c r="F14" s="35">
        <f>'[1]PG&amp;E Program Totals'!F14*$C$2</f>
        <v>4.5981818923950195</v>
      </c>
      <c r="G14" s="35">
        <f>'[1]PG&amp;E Program Totals'!G14*$C$2</f>
        <v>4.8009887337684631</v>
      </c>
      <c r="H14" s="35">
        <f>'[1]PG&amp;E Program Totals'!H14*$C$2</f>
        <v>4.5941776356697082</v>
      </c>
      <c r="I14" s="35">
        <f>'[1]PG&amp;E Program Totals'!I14*$C$2</f>
        <v>5.2980757513046264</v>
      </c>
      <c r="J14" s="35">
        <f>'[1]PG&amp;E Program Totals'!J14*$C$2</f>
        <v>5.6447837052345271</v>
      </c>
      <c r="K14" s="35">
        <f>'[1]PG&amp;E Program Totals'!K14*$C$2</f>
        <v>5.2291685347557069</v>
      </c>
      <c r="L14" s="35">
        <f>'[1]PG&amp;E Program Totals'!L14*$C$2</f>
        <v>5.0566015472412111</v>
      </c>
      <c r="M14" s="35">
        <f>'[1]PG&amp;E Program Totals'!M14*$C$2</f>
        <v>5.2485275859832763</v>
      </c>
      <c r="N14" s="35">
        <f>'[1]PG&amp;E Program Totals'!N14*$C$2</f>
        <v>4.4556298298835753</v>
      </c>
      <c r="O14" s="36">
        <f>'[1]PG&amp;E Program Totals'!O14*$C$2</f>
        <v>4.4743449568748472</v>
      </c>
    </row>
    <row r="15" spans="1:15" x14ac:dyDescent="0.25">
      <c r="A15" s="260"/>
      <c r="B15" s="263"/>
      <c r="C15" s="10" t="s">
        <v>15</v>
      </c>
      <c r="D15" s="35">
        <f>'[1]PG&amp;E Program Totals'!D15*$C$2</f>
        <v>7.159059164524078</v>
      </c>
      <c r="E15" s="35">
        <f>'[1]PG&amp;E Program Totals'!E15*$C$2</f>
        <v>7.1503272171020509</v>
      </c>
      <c r="F15" s="35">
        <f>'[1]PG&amp;E Program Totals'!F15*$C$2</f>
        <v>6.7955092701911921</v>
      </c>
      <c r="G15" s="35">
        <f>'[1]PG&amp;E Program Totals'!G15*$C$2</f>
        <v>7.7036134939193728</v>
      </c>
      <c r="H15" s="35">
        <f>'[1]PG&amp;E Program Totals'!H15*$C$2</f>
        <v>7.5617283716201777</v>
      </c>
      <c r="I15" s="35">
        <f>'[1]PG&amp;E Program Totals'!I15*$C$2</f>
        <v>7.4972030830383298</v>
      </c>
      <c r="J15" s="35">
        <f>'[1]PG&amp;E Program Totals'!J15*$C$2</f>
        <v>7.8737392187118527</v>
      </c>
      <c r="K15" s="35">
        <f>'[1]PG&amp;E Program Totals'!K15*$C$2</f>
        <v>7.8261887354850765</v>
      </c>
      <c r="L15" s="35">
        <f>'[1]PG&amp;E Program Totals'!L15*$C$2</f>
        <v>7.5473031086921694</v>
      </c>
      <c r="M15" s="35">
        <f>'[1]PG&amp;E Program Totals'!M15*$C$2</f>
        <v>7.9472088294029231</v>
      </c>
      <c r="N15" s="35">
        <f>'[1]PG&amp;E Program Totals'!N15*$C$2</f>
        <v>7.171447513580322</v>
      </c>
      <c r="O15" s="36">
        <f>'[1]PG&amp;E Program Totals'!O15*$C$2</f>
        <v>6.6365504784584042</v>
      </c>
    </row>
    <row r="16" spans="1:15" x14ac:dyDescent="0.25">
      <c r="A16" s="260"/>
      <c r="B16" s="263"/>
      <c r="C16" s="11" t="s">
        <v>16</v>
      </c>
      <c r="D16" s="35">
        <f>'[1]PG&amp;E Program Totals'!D16*$C$2</f>
        <v>171.93841284179686</v>
      </c>
      <c r="E16" s="35">
        <f>'[1]PG&amp;E Program Totals'!E16*$C$2</f>
        <v>182.05405981445313</v>
      </c>
      <c r="F16" s="35">
        <f>'[1]PG&amp;E Program Totals'!F16*$C$2</f>
        <v>184.38014640808106</v>
      </c>
      <c r="G16" s="35">
        <f>'[1]PG&amp;E Program Totals'!G16*$C$2</f>
        <v>188.63836978149413</v>
      </c>
      <c r="H16" s="35">
        <f>'[1]PG&amp;E Program Totals'!H16*$C$2</f>
        <v>188.43716830444336</v>
      </c>
      <c r="I16" s="35">
        <f>'[1]PG&amp;E Program Totals'!I16*$C$2</f>
        <v>198.0694965209961</v>
      </c>
      <c r="J16" s="35">
        <f>'[1]PG&amp;E Program Totals'!J16*$C$2</f>
        <v>193.96046688842773</v>
      </c>
      <c r="K16" s="35">
        <f>'[1]PG&amp;E Program Totals'!K16*$C$2</f>
        <v>198.38653112792969</v>
      </c>
      <c r="L16" s="35">
        <f>'[1]PG&amp;E Program Totals'!L16*$C$2</f>
        <v>195.90445480346679</v>
      </c>
      <c r="M16" s="35">
        <f>'[1]PG&amp;E Program Totals'!M16*$C$2</f>
        <v>197.18531478881835</v>
      </c>
      <c r="N16" s="35">
        <f>'[1]PG&amp;E Program Totals'!N16*$C$2</f>
        <v>178.04310334777833</v>
      </c>
      <c r="O16" s="36">
        <f>'[1]PG&amp;E Program Totals'!O16*$C$2</f>
        <v>175.38463258361816</v>
      </c>
    </row>
    <row r="17" spans="1:15" ht="27" thickBot="1" x14ac:dyDescent="0.3">
      <c r="A17" s="261"/>
      <c r="B17" s="264"/>
      <c r="C17" s="12" t="s">
        <v>17</v>
      </c>
      <c r="D17" s="37">
        <f>'[1]PG&amp;E Program Totals'!D17*$C$2</f>
        <v>245.87950370788573</v>
      </c>
      <c r="E17" s="37">
        <f>'[1]PG&amp;E Program Totals'!E17*$C$2</f>
        <v>255.14124960327149</v>
      </c>
      <c r="F17" s="37">
        <f>'[1]PG&amp;E Program Totals'!F17*$C$2</f>
        <v>256.51512760925294</v>
      </c>
      <c r="G17" s="37">
        <f>'[1]PG&amp;E Program Totals'!G17*$C$2</f>
        <v>264.65048001098631</v>
      </c>
      <c r="H17" s="37">
        <f>'[1]PG&amp;E Program Totals'!H17*$C$2</f>
        <v>262.61829487609862</v>
      </c>
      <c r="I17" s="37">
        <f>'[1]PG&amp;E Program Totals'!I17*$C$2</f>
        <v>276.44838558959958</v>
      </c>
      <c r="J17" s="37">
        <f>'[1]PG&amp;E Program Totals'!J17*$C$2</f>
        <v>275.38188385009767</v>
      </c>
      <c r="K17" s="37">
        <f>'[1]PG&amp;E Program Totals'!K17*$C$2</f>
        <v>279.81375648498533</v>
      </c>
      <c r="L17" s="37">
        <f>'[1]PG&amp;E Program Totals'!L17*$C$2</f>
        <v>275.57222178649903</v>
      </c>
      <c r="M17" s="37">
        <f>'[1]PG&amp;E Program Totals'!M17*$C$2</f>
        <v>279.59820977783204</v>
      </c>
      <c r="N17" s="37">
        <f>'[1]PG&amp;E Program Totals'!N17*$C$2</f>
        <v>252.57952963256835</v>
      </c>
      <c r="O17" s="38">
        <f>'[1]PG&amp;E Program Totals'!O17*$C$2</f>
        <v>246.78978137207031</v>
      </c>
    </row>
    <row r="18" spans="1:15" ht="27" customHeight="1" x14ac:dyDescent="0.25">
      <c r="A18" s="241" t="s">
        <v>18</v>
      </c>
      <c r="B18" s="244" t="s">
        <v>8</v>
      </c>
      <c r="C18" s="13" t="s">
        <v>9</v>
      </c>
      <c r="D18" s="39">
        <f>'[1]PG&amp;E Program Totals'!D18*$C$2</f>
        <v>0</v>
      </c>
      <c r="E18" s="39">
        <f>'[1]PG&amp;E Program Totals'!E18*$C$2</f>
        <v>0</v>
      </c>
      <c r="F18" s="39">
        <f>'[1]PG&amp;E Program Totals'!F18*$C$2</f>
        <v>0</v>
      </c>
      <c r="G18" s="39">
        <f>'[1]PG&amp;E Program Totals'!G18*$C$2</f>
        <v>0</v>
      </c>
      <c r="H18" s="39">
        <f>'[1]PG&amp;E Program Totals'!H18*$C$2</f>
        <v>19.508590400580296</v>
      </c>
      <c r="I18" s="39">
        <f>'[1]PG&amp;E Program Totals'!I18*$C$2</f>
        <v>19.508590400580296</v>
      </c>
      <c r="J18" s="39">
        <f>'[1]PG&amp;E Program Totals'!J18*$C$2</f>
        <v>19.508590400580296</v>
      </c>
      <c r="K18" s="39">
        <f>'[1]PG&amp;E Program Totals'!K18*$C$2</f>
        <v>19.508590400580296</v>
      </c>
      <c r="L18" s="39">
        <f>'[1]PG&amp;E Program Totals'!L18*$C$2</f>
        <v>19.508590400580296</v>
      </c>
      <c r="M18" s="39">
        <f>'[1]PG&amp;E Program Totals'!M18*$C$2</f>
        <v>19.508590400580296</v>
      </c>
      <c r="N18" s="39">
        <f>'[1]PG&amp;E Program Totals'!N18*$C$2</f>
        <v>0</v>
      </c>
      <c r="O18" s="40">
        <f>'[1]PG&amp;E Program Totals'!O18*$C$2</f>
        <v>0</v>
      </c>
    </row>
    <row r="19" spans="1:15" ht="26.25" x14ac:dyDescent="0.25">
      <c r="A19" s="242"/>
      <c r="B19" s="245"/>
      <c r="C19" s="14" t="s">
        <v>10</v>
      </c>
      <c r="D19" s="41">
        <f>'[1]PG&amp;E Program Totals'!D19*$C$2</f>
        <v>0</v>
      </c>
      <c r="E19" s="41">
        <f>'[1]PG&amp;E Program Totals'!E19*$C$2</f>
        <v>0</v>
      </c>
      <c r="F19" s="41">
        <f>'[1]PG&amp;E Program Totals'!F19*$C$2</f>
        <v>0</v>
      </c>
      <c r="G19" s="41">
        <f>'[1]PG&amp;E Program Totals'!G19*$C$2</f>
        <v>0</v>
      </c>
      <c r="H19" s="41">
        <f>'[1]PG&amp;E Program Totals'!H19*$C$2</f>
        <v>22.634920078757119</v>
      </c>
      <c r="I19" s="41">
        <f>'[1]PG&amp;E Program Totals'!I19*$C$2</f>
        <v>22.634920078757119</v>
      </c>
      <c r="J19" s="41">
        <f>'[1]PG&amp;E Program Totals'!J19*$C$2</f>
        <v>22.634920078757119</v>
      </c>
      <c r="K19" s="41">
        <f>'[1]PG&amp;E Program Totals'!K19*$C$2</f>
        <v>22.634920078757119</v>
      </c>
      <c r="L19" s="41">
        <f>'[1]PG&amp;E Program Totals'!L19*$C$2</f>
        <v>22.634920078757119</v>
      </c>
      <c r="M19" s="41">
        <f>'[1]PG&amp;E Program Totals'!M19*$C$2</f>
        <v>22.634920078757119</v>
      </c>
      <c r="N19" s="41">
        <f>'[1]PG&amp;E Program Totals'!N19*$C$2</f>
        <v>0</v>
      </c>
      <c r="O19" s="42">
        <f>'[1]PG&amp;E Program Totals'!O19*$C$2</f>
        <v>0</v>
      </c>
    </row>
    <row r="20" spans="1:15" x14ac:dyDescent="0.25">
      <c r="A20" s="242"/>
      <c r="B20" s="245"/>
      <c r="C20" s="14" t="s">
        <v>11</v>
      </c>
      <c r="D20" s="41">
        <f>'[1]PG&amp;E Program Totals'!D20*$C$2</f>
        <v>0</v>
      </c>
      <c r="E20" s="41">
        <f>'[1]PG&amp;E Program Totals'!E20*$C$2</f>
        <v>0</v>
      </c>
      <c r="F20" s="41">
        <f>'[1]PG&amp;E Program Totals'!F20*$C$2</f>
        <v>0</v>
      </c>
      <c r="G20" s="41">
        <f>'[1]PG&amp;E Program Totals'!G20*$C$2</f>
        <v>0</v>
      </c>
      <c r="H20" s="41">
        <f>'[1]PG&amp;E Program Totals'!H20*$C$2</f>
        <v>3.1669763441259775</v>
      </c>
      <c r="I20" s="41">
        <f>'[1]PG&amp;E Program Totals'!I20*$C$2</f>
        <v>3.1669763441259775</v>
      </c>
      <c r="J20" s="41">
        <f>'[1]PG&amp;E Program Totals'!J20*$C$2</f>
        <v>3.1669763441259775</v>
      </c>
      <c r="K20" s="41">
        <f>'[1]PG&amp;E Program Totals'!K20*$C$2</f>
        <v>3.1669763441259775</v>
      </c>
      <c r="L20" s="41">
        <f>'[1]PG&amp;E Program Totals'!L20*$C$2</f>
        <v>3.1669763441259775</v>
      </c>
      <c r="M20" s="41">
        <f>'[1]PG&amp;E Program Totals'!M20*$C$2</f>
        <v>3.1669763441259775</v>
      </c>
      <c r="N20" s="41">
        <f>'[1]PG&amp;E Program Totals'!N20*$C$2</f>
        <v>0</v>
      </c>
      <c r="O20" s="42">
        <f>'[1]PG&amp;E Program Totals'!O20*$C$2</f>
        <v>0</v>
      </c>
    </row>
    <row r="21" spans="1:15" x14ac:dyDescent="0.25">
      <c r="A21" s="242"/>
      <c r="B21" s="245"/>
      <c r="C21" s="14" t="s">
        <v>12</v>
      </c>
      <c r="D21" s="41">
        <f>'[1]PG&amp;E Program Totals'!D21*$C$2</f>
        <v>0</v>
      </c>
      <c r="E21" s="41">
        <f>'[1]PG&amp;E Program Totals'!E21*$C$2</f>
        <v>0</v>
      </c>
      <c r="F21" s="41">
        <f>'[1]PG&amp;E Program Totals'!F21*$C$2</f>
        <v>0</v>
      </c>
      <c r="G21" s="41">
        <f>'[1]PG&amp;E Program Totals'!G21*$C$2</f>
        <v>0</v>
      </c>
      <c r="H21" s="41">
        <f>'[1]PG&amp;E Program Totals'!H21*$C$2</f>
        <v>18.266941472086796</v>
      </c>
      <c r="I21" s="41">
        <f>'[1]PG&amp;E Program Totals'!I21*$C$2</f>
        <v>18.266941472086796</v>
      </c>
      <c r="J21" s="41">
        <f>'[1]PG&amp;E Program Totals'!J21*$C$2</f>
        <v>18.266941472086796</v>
      </c>
      <c r="K21" s="41">
        <f>'[1]PG&amp;E Program Totals'!K21*$C$2</f>
        <v>18.266941472086796</v>
      </c>
      <c r="L21" s="41">
        <f>'[1]PG&amp;E Program Totals'!L21*$C$2</f>
        <v>18.266941472086796</v>
      </c>
      <c r="M21" s="41">
        <f>'[1]PG&amp;E Program Totals'!M21*$C$2</f>
        <v>18.266941472086796</v>
      </c>
      <c r="N21" s="41">
        <f>'[1]PG&amp;E Program Totals'!N21*$C$2</f>
        <v>0</v>
      </c>
      <c r="O21" s="42">
        <f>'[1]PG&amp;E Program Totals'!O21*$C$2</f>
        <v>0</v>
      </c>
    </row>
    <row r="22" spans="1:15" x14ac:dyDescent="0.25">
      <c r="A22" s="242"/>
      <c r="B22" s="245"/>
      <c r="C22" s="14" t="s">
        <v>13</v>
      </c>
      <c r="D22" s="41">
        <f>'[1]PG&amp;E Program Totals'!D22*$C$2</f>
        <v>0</v>
      </c>
      <c r="E22" s="41">
        <f>'[1]PG&amp;E Program Totals'!E22*$C$2</f>
        <v>0</v>
      </c>
      <c r="F22" s="41">
        <f>'[1]PG&amp;E Program Totals'!F22*$C$2</f>
        <v>0</v>
      </c>
      <c r="G22" s="41">
        <f>'[1]PG&amp;E Program Totals'!G22*$C$2</f>
        <v>0</v>
      </c>
      <c r="H22" s="41">
        <f>'[1]PG&amp;E Program Totals'!H22*$C$2</f>
        <v>5.6710935661218</v>
      </c>
      <c r="I22" s="41">
        <f>'[1]PG&amp;E Program Totals'!I22*$C$2</f>
        <v>5.6710935661218</v>
      </c>
      <c r="J22" s="41">
        <f>'[1]PG&amp;E Program Totals'!J22*$C$2</f>
        <v>5.6710935661218</v>
      </c>
      <c r="K22" s="41">
        <f>'[1]PG&amp;E Program Totals'!K22*$C$2</f>
        <v>5.6710935661218</v>
      </c>
      <c r="L22" s="41">
        <f>'[1]PG&amp;E Program Totals'!L22*$C$2</f>
        <v>5.6710935661218</v>
      </c>
      <c r="M22" s="41">
        <f>'[1]PG&amp;E Program Totals'!M22*$C$2</f>
        <v>5.6710935661218</v>
      </c>
      <c r="N22" s="41">
        <f>'[1]PG&amp;E Program Totals'!N22*$C$2</f>
        <v>0</v>
      </c>
      <c r="O22" s="42">
        <f>'[1]PG&amp;E Program Totals'!O22*$C$2</f>
        <v>0</v>
      </c>
    </row>
    <row r="23" spans="1:15" x14ac:dyDescent="0.25">
      <c r="A23" s="242"/>
      <c r="B23" s="245"/>
      <c r="C23" s="14" t="s">
        <v>14</v>
      </c>
      <c r="D23" s="41">
        <f>'[1]PG&amp;E Program Totals'!D23*$C$2</f>
        <v>0</v>
      </c>
      <c r="E23" s="41">
        <f>'[1]PG&amp;E Program Totals'!E23*$C$2</f>
        <v>0</v>
      </c>
      <c r="F23" s="41">
        <f>'[1]PG&amp;E Program Totals'!F23*$C$2</f>
        <v>0</v>
      </c>
      <c r="G23" s="41">
        <f>'[1]PG&amp;E Program Totals'!G23*$C$2</f>
        <v>0</v>
      </c>
      <c r="H23" s="41">
        <f>'[1]PG&amp;E Program Totals'!H23*$C$2</f>
        <v>3.3191940487364593</v>
      </c>
      <c r="I23" s="41">
        <f>'[1]PG&amp;E Program Totals'!I23*$C$2</f>
        <v>3.3191940487364593</v>
      </c>
      <c r="J23" s="41">
        <f>'[1]PG&amp;E Program Totals'!J23*$C$2</f>
        <v>3.3191940487364593</v>
      </c>
      <c r="K23" s="41">
        <f>'[1]PG&amp;E Program Totals'!K23*$C$2</f>
        <v>3.3191940487364593</v>
      </c>
      <c r="L23" s="41">
        <f>'[1]PG&amp;E Program Totals'!L23*$C$2</f>
        <v>3.3191940487364593</v>
      </c>
      <c r="M23" s="41">
        <f>'[1]PG&amp;E Program Totals'!M23*$C$2</f>
        <v>3.3191940487364593</v>
      </c>
      <c r="N23" s="41">
        <f>'[1]PG&amp;E Program Totals'!N23*$C$2</f>
        <v>0</v>
      </c>
      <c r="O23" s="42">
        <f>'[1]PG&amp;E Program Totals'!O23*$C$2</f>
        <v>0</v>
      </c>
    </row>
    <row r="24" spans="1:15" x14ac:dyDescent="0.25">
      <c r="A24" s="242"/>
      <c r="B24" s="245"/>
      <c r="C24" s="14" t="s">
        <v>15</v>
      </c>
      <c r="D24" s="41">
        <f>'[1]PG&amp;E Program Totals'!D24*$C$2</f>
        <v>0</v>
      </c>
      <c r="E24" s="41">
        <f>'[1]PG&amp;E Program Totals'!E24*$C$2</f>
        <v>0</v>
      </c>
      <c r="F24" s="41">
        <f>'[1]PG&amp;E Program Totals'!F24*$C$2</f>
        <v>0</v>
      </c>
      <c r="G24" s="41">
        <f>'[1]PG&amp;E Program Totals'!G24*$C$2</f>
        <v>0</v>
      </c>
      <c r="H24" s="41">
        <f>'[1]PG&amp;E Program Totals'!H24*$C$2</f>
        <v>9.5516493772885145</v>
      </c>
      <c r="I24" s="41">
        <f>'[1]PG&amp;E Program Totals'!I24*$C$2</f>
        <v>9.5516493772885145</v>
      </c>
      <c r="J24" s="41">
        <f>'[1]PG&amp;E Program Totals'!J24*$C$2</f>
        <v>9.5516493772885145</v>
      </c>
      <c r="K24" s="41">
        <f>'[1]PG&amp;E Program Totals'!K24*$C$2</f>
        <v>9.5516493772885145</v>
      </c>
      <c r="L24" s="41">
        <f>'[1]PG&amp;E Program Totals'!L24*$C$2</f>
        <v>9.5516493772885145</v>
      </c>
      <c r="M24" s="41">
        <f>'[1]PG&amp;E Program Totals'!M24*$C$2</f>
        <v>9.5516493772885145</v>
      </c>
      <c r="N24" s="41">
        <f>'[1]PG&amp;E Program Totals'!N24*$C$2</f>
        <v>0</v>
      </c>
      <c r="O24" s="42">
        <f>'[1]PG&amp;E Program Totals'!O24*$C$2</f>
        <v>0</v>
      </c>
    </row>
    <row r="25" spans="1:15" x14ac:dyDescent="0.25">
      <c r="A25" s="242"/>
      <c r="B25" s="245"/>
      <c r="C25" s="15" t="s">
        <v>16</v>
      </c>
      <c r="D25" s="43">
        <f>'[1]PG&amp;E Program Totals'!D25*$C$2</f>
        <v>0</v>
      </c>
      <c r="E25" s="43">
        <f>'[1]PG&amp;E Program Totals'!E25*$C$2</f>
        <v>0</v>
      </c>
      <c r="F25" s="43">
        <f>'[1]PG&amp;E Program Totals'!F25*$C$2</f>
        <v>0</v>
      </c>
      <c r="G25" s="43">
        <f>'[1]PG&amp;E Program Totals'!G25*$C$2</f>
        <v>0</v>
      </c>
      <c r="H25" s="43">
        <f>'[1]PG&amp;E Program Totals'!H25*$C$2</f>
        <v>48.015474686136926</v>
      </c>
      <c r="I25" s="43">
        <f>'[1]PG&amp;E Program Totals'!I25*$C$2</f>
        <v>48.015474686136926</v>
      </c>
      <c r="J25" s="43">
        <f>'[1]PG&amp;E Program Totals'!J25*$C$2</f>
        <v>48.015474686136926</v>
      </c>
      <c r="K25" s="43">
        <f>'[1]PG&amp;E Program Totals'!K25*$C$2</f>
        <v>48.015474686136926</v>
      </c>
      <c r="L25" s="43">
        <f>'[1]PG&amp;E Program Totals'!L25*$C$2</f>
        <v>48.015474686136926</v>
      </c>
      <c r="M25" s="43">
        <f>'[1]PG&amp;E Program Totals'!M25*$C$2</f>
        <v>48.015474686136926</v>
      </c>
      <c r="N25" s="43">
        <f>'[1]PG&amp;E Program Totals'!N25*$C$2</f>
        <v>0</v>
      </c>
      <c r="O25" s="44">
        <f>'[1]PG&amp;E Program Totals'!O25*$C$2</f>
        <v>0</v>
      </c>
    </row>
    <row r="26" spans="1:15" ht="27" thickBot="1" x14ac:dyDescent="0.3">
      <c r="A26" s="243"/>
      <c r="B26" s="246"/>
      <c r="C26" s="16" t="s">
        <v>17</v>
      </c>
      <c r="D26" s="45">
        <f>'[1]PG&amp;E Program Totals'!D26*$C$2</f>
        <v>0</v>
      </c>
      <c r="E26" s="45">
        <f>'[1]PG&amp;E Program Totals'!E26*$C$2</f>
        <v>0</v>
      </c>
      <c r="F26" s="45">
        <f>'[1]PG&amp;E Program Totals'!F26*$C$2</f>
        <v>0</v>
      </c>
      <c r="G26" s="45">
        <f>'[1]PG&amp;E Program Totals'!G26*$C$2</f>
        <v>0</v>
      </c>
      <c r="H26" s="45">
        <f>'[1]PG&amp;E Program Totals'!H26*$C$2</f>
        <v>130.13483997383389</v>
      </c>
      <c r="I26" s="45">
        <f>'[1]PG&amp;E Program Totals'!I26*$C$2</f>
        <v>130.13483997383389</v>
      </c>
      <c r="J26" s="45">
        <f>'[1]PG&amp;E Program Totals'!J26*$C$2</f>
        <v>130.13483997383389</v>
      </c>
      <c r="K26" s="45">
        <f>'[1]PG&amp;E Program Totals'!K26*$C$2</f>
        <v>130.13483997383389</v>
      </c>
      <c r="L26" s="45">
        <f>'[1]PG&amp;E Program Totals'!L26*$C$2</f>
        <v>130.13483997383389</v>
      </c>
      <c r="M26" s="45">
        <f>'[1]PG&amp;E Program Totals'!M26*$C$2</f>
        <v>130.13483997383389</v>
      </c>
      <c r="N26" s="45">
        <f>'[1]PG&amp;E Program Totals'!N26*$C$2</f>
        <v>0</v>
      </c>
      <c r="O26" s="46">
        <f>'[1]PG&amp;E Program Totals'!O26*$C$2</f>
        <v>0</v>
      </c>
    </row>
    <row r="27" spans="1:15" ht="27" customHeight="1" x14ac:dyDescent="0.25">
      <c r="A27" s="247" t="s">
        <v>19</v>
      </c>
      <c r="B27" s="250" t="s">
        <v>8</v>
      </c>
      <c r="C27" s="9" t="s">
        <v>9</v>
      </c>
      <c r="D27" s="73">
        <f>'[1]PG&amp;E Program Totals'!D36*$C$2</f>
        <v>0</v>
      </c>
      <c r="E27" s="73">
        <f>'[1]PG&amp;E Program Totals'!E36*$C$2</f>
        <v>0</v>
      </c>
      <c r="F27" s="73">
        <f>'[1]PG&amp;E Program Totals'!F36*$C$2</f>
        <v>0</v>
      </c>
      <c r="G27" s="73">
        <f>'[1]PG&amp;E Program Totals'!G36*$C$2</f>
        <v>0</v>
      </c>
      <c r="H27" s="73">
        <f>'[1]PG&amp;E Program Totals'!H36*$C$2</f>
        <v>9.3778094829</v>
      </c>
      <c r="I27" s="73">
        <f>'[1]PG&amp;E Program Totals'!I36*$C$2</f>
        <v>19.288839510999999</v>
      </c>
      <c r="J27" s="73">
        <f>'[1]PG&amp;E Program Totals'!J36*$C$2</f>
        <v>21.138159916999999</v>
      </c>
      <c r="K27" s="73">
        <f>'[1]PG&amp;E Program Totals'!K36*$C$2</f>
        <v>19.496180189999997</v>
      </c>
      <c r="L27" s="73">
        <f>'[1]PG&amp;E Program Totals'!L36*$C$2</f>
        <v>19.953538138999999</v>
      </c>
      <c r="M27" s="73">
        <f>'[1]PG&amp;E Program Totals'!M36*$C$2</f>
        <v>6.6401668892000005</v>
      </c>
      <c r="N27" s="73">
        <f>'[1]PG&amp;E Program Totals'!N36*$C$2</f>
        <v>0</v>
      </c>
      <c r="O27" s="74">
        <f>'[1]PG&amp;E Program Totals'!O36*$C$2</f>
        <v>0</v>
      </c>
    </row>
    <row r="28" spans="1:15" ht="26.25" x14ac:dyDescent="0.25">
      <c r="A28" s="248"/>
      <c r="B28" s="279"/>
      <c r="C28" s="10" t="s">
        <v>10</v>
      </c>
      <c r="D28" s="75">
        <f>'[1]PG&amp;E Program Totals'!D37*$C$2</f>
        <v>0</v>
      </c>
      <c r="E28" s="75">
        <f>'[1]PG&amp;E Program Totals'!E37*$C$2</f>
        <v>0</v>
      </c>
      <c r="F28" s="75">
        <f>'[1]PG&amp;E Program Totals'!F37*$C$2</f>
        <v>0</v>
      </c>
      <c r="G28" s="75">
        <f>'[1]PG&amp;E Program Totals'!G37*$C$2</f>
        <v>0</v>
      </c>
      <c r="H28" s="75">
        <f>'[1]PG&amp;E Program Totals'!H37*$C$2</f>
        <v>9.3350341618999995</v>
      </c>
      <c r="I28" s="75">
        <f>'[1]PG&amp;E Program Totals'!I37*$C$2</f>
        <v>13.402995710999999</v>
      </c>
      <c r="J28" s="75">
        <f>'[1]PG&amp;E Program Totals'!J37*$C$2</f>
        <v>13.843004604999999</v>
      </c>
      <c r="K28" s="75">
        <f>'[1]PG&amp;E Program Totals'!K37*$C$2</f>
        <v>13.232017291</v>
      </c>
      <c r="L28" s="75">
        <f>'[1]PG&amp;E Program Totals'!L37*$C$2</f>
        <v>11.803985473999999</v>
      </c>
      <c r="M28" s="75">
        <f>'[1]PG&amp;E Program Totals'!M37*$C$2</f>
        <v>6.2459096966000001</v>
      </c>
      <c r="N28" s="75">
        <f>'[1]PG&amp;E Program Totals'!N37*$C$2</f>
        <v>0</v>
      </c>
      <c r="O28" s="76">
        <f>'[1]PG&amp;E Program Totals'!O37*$C$2</f>
        <v>0</v>
      </c>
    </row>
    <row r="29" spans="1:15" x14ac:dyDescent="0.25">
      <c r="A29" s="248"/>
      <c r="B29" s="279"/>
      <c r="C29" s="10" t="s">
        <v>11</v>
      </c>
      <c r="D29" s="75">
        <f>'[1]PG&amp;E Program Totals'!D38*$C$2</f>
        <v>0</v>
      </c>
      <c r="E29" s="75">
        <f>'[1]PG&amp;E Program Totals'!E38*$C$2</f>
        <v>0</v>
      </c>
      <c r="F29" s="75">
        <f>'[1]PG&amp;E Program Totals'!F38*$C$2</f>
        <v>0</v>
      </c>
      <c r="G29" s="75">
        <f>'[1]PG&amp;E Program Totals'!G38*$C$2</f>
        <v>0</v>
      </c>
      <c r="H29" s="75">
        <f>'[1]PG&amp;E Program Totals'!H38*$C$2</f>
        <v>0</v>
      </c>
      <c r="I29" s="75">
        <f>'[1]PG&amp;E Program Totals'!I38*$C$2</f>
        <v>3.77588497E-2</v>
      </c>
      <c r="J29" s="75">
        <f>'[1]PG&amp;E Program Totals'!J38*$C$2</f>
        <v>0.11340112442</v>
      </c>
      <c r="K29" s="75">
        <f>'[1]PG&amp;E Program Totals'!K38*$C$2</f>
        <v>0.15330472979000001</v>
      </c>
      <c r="L29" s="75">
        <f>'[1]PG&amp;E Program Totals'!L38*$C$2</f>
        <v>0.13595904257999999</v>
      </c>
      <c r="M29" s="75">
        <f>'[1]PG&amp;E Program Totals'!M38*$C$2</f>
        <v>0</v>
      </c>
      <c r="N29" s="75">
        <f>'[1]PG&amp;E Program Totals'!N38*$C$2</f>
        <v>0</v>
      </c>
      <c r="O29" s="76">
        <f>'[1]PG&amp;E Program Totals'!O38*$C$2</f>
        <v>0</v>
      </c>
    </row>
    <row r="30" spans="1:15" x14ac:dyDescent="0.25">
      <c r="A30" s="248"/>
      <c r="B30" s="279"/>
      <c r="C30" s="10" t="s">
        <v>12</v>
      </c>
      <c r="D30" s="75">
        <f>'[1]PG&amp;E Program Totals'!D39*$C$2</f>
        <v>0</v>
      </c>
      <c r="E30" s="75">
        <f>'[1]PG&amp;E Program Totals'!E39*$C$2</f>
        <v>0</v>
      </c>
      <c r="F30" s="75">
        <f>'[1]PG&amp;E Program Totals'!F39*$C$2</f>
        <v>0</v>
      </c>
      <c r="G30" s="75">
        <f>'[1]PG&amp;E Program Totals'!G39*$C$2</f>
        <v>0</v>
      </c>
      <c r="H30" s="75">
        <f>'[1]PG&amp;E Program Totals'!H39*$C$2</f>
        <v>3.9200486510999997</v>
      </c>
      <c r="I30" s="75">
        <f>'[1]PG&amp;E Program Totals'!I39*$C$2</f>
        <v>6.3485777071999996</v>
      </c>
      <c r="J30" s="75">
        <f>'[1]PG&amp;E Program Totals'!J39*$C$2</f>
        <v>6.2654230228999994</v>
      </c>
      <c r="K30" s="75">
        <f>'[1]PG&amp;E Program Totals'!K39*$C$2</f>
        <v>6.0144616746999997</v>
      </c>
      <c r="L30" s="75">
        <f>'[1]PG&amp;E Program Totals'!L39*$C$2</f>
        <v>5.3625498981000002</v>
      </c>
      <c r="M30" s="75">
        <f>'[1]PG&amp;E Program Totals'!M39*$C$2</f>
        <v>2.9169574458</v>
      </c>
      <c r="N30" s="75">
        <f>'[1]PG&amp;E Program Totals'!N39*$C$2</f>
        <v>0</v>
      </c>
      <c r="O30" s="76">
        <f>'[1]PG&amp;E Program Totals'!O39*$C$2</f>
        <v>0</v>
      </c>
    </row>
    <row r="31" spans="1:15" x14ac:dyDescent="0.25">
      <c r="A31" s="248"/>
      <c r="B31" s="279"/>
      <c r="C31" s="10" t="s">
        <v>13</v>
      </c>
      <c r="D31" s="75">
        <f>'[1]PG&amp;E Program Totals'!D40*$C$2</f>
        <v>0</v>
      </c>
      <c r="E31" s="75">
        <f>'[1]PG&amp;E Program Totals'!E40*$C$2</f>
        <v>0</v>
      </c>
      <c r="F31" s="75">
        <f>'[1]PG&amp;E Program Totals'!F40*$C$2</f>
        <v>0</v>
      </c>
      <c r="G31" s="75">
        <f>'[1]PG&amp;E Program Totals'!G40*$C$2</f>
        <v>0</v>
      </c>
      <c r="H31" s="75">
        <f>'[1]PG&amp;E Program Totals'!H40*$C$2</f>
        <v>1.0492515501699999</v>
      </c>
      <c r="I31" s="75">
        <f>'[1]PG&amp;E Program Totals'!I40*$C$2</f>
        <v>2.9395738559999995</v>
      </c>
      <c r="J31" s="75">
        <f>'[1]PG&amp;E Program Totals'!J40*$C$2</f>
        <v>3.3496390379999998</v>
      </c>
      <c r="K31" s="75">
        <f>'[1]PG&amp;E Program Totals'!K40*$C$2</f>
        <v>2.8040498178000002</v>
      </c>
      <c r="L31" s="75">
        <f>'[1]PG&amp;E Program Totals'!L40*$C$2</f>
        <v>2.875782209</v>
      </c>
      <c r="M31" s="75">
        <f>'[1]PG&amp;E Program Totals'!M40*$C$2</f>
        <v>0.44452534172999997</v>
      </c>
      <c r="N31" s="75">
        <f>'[1]PG&amp;E Program Totals'!N40*$C$2</f>
        <v>0</v>
      </c>
      <c r="O31" s="76">
        <f>'[1]PG&amp;E Program Totals'!O40*$C$2</f>
        <v>0</v>
      </c>
    </row>
    <row r="32" spans="1:15" x14ac:dyDescent="0.25">
      <c r="A32" s="248"/>
      <c r="B32" s="279"/>
      <c r="C32" s="10" t="s">
        <v>14</v>
      </c>
      <c r="D32" s="75">
        <f>'[1]PG&amp;E Program Totals'!D41*$C$2</f>
        <v>0</v>
      </c>
      <c r="E32" s="75">
        <f>'[1]PG&amp;E Program Totals'!E41*$C$2</f>
        <v>0</v>
      </c>
      <c r="F32" s="75">
        <f>'[1]PG&amp;E Program Totals'!F41*$C$2</f>
        <v>0</v>
      </c>
      <c r="G32" s="75">
        <f>'[1]PG&amp;E Program Totals'!G41*$C$2</f>
        <v>0</v>
      </c>
      <c r="H32" s="75">
        <f>'[1]PG&amp;E Program Totals'!H41*$C$2</f>
        <v>4.9333645545999998</v>
      </c>
      <c r="I32" s="75">
        <f>'[1]PG&amp;E Program Totals'!I41*$C$2</f>
        <v>9.3673182136999991</v>
      </c>
      <c r="J32" s="75">
        <f>'[1]PG&amp;E Program Totals'!J41*$C$2</f>
        <v>9.793545825799999</v>
      </c>
      <c r="K32" s="75">
        <f>'[1]PG&amp;E Program Totals'!K41*$C$2</f>
        <v>8.9132305314</v>
      </c>
      <c r="L32" s="75">
        <f>'[1]PG&amp;E Program Totals'!L41*$C$2</f>
        <v>8.1126900643000006</v>
      </c>
      <c r="M32" s="75">
        <f>'[1]PG&amp;E Program Totals'!M41*$C$2</f>
        <v>2.4586139519999999</v>
      </c>
      <c r="N32" s="75">
        <f>'[1]PG&amp;E Program Totals'!N41*$C$2</f>
        <v>0</v>
      </c>
      <c r="O32" s="76">
        <f>'[1]PG&amp;E Program Totals'!O41*$C$2</f>
        <v>0</v>
      </c>
    </row>
    <row r="33" spans="1:15" x14ac:dyDescent="0.25">
      <c r="A33" s="248"/>
      <c r="B33" s="279"/>
      <c r="C33" s="10" t="s">
        <v>15</v>
      </c>
      <c r="D33" s="75">
        <f>'[1]PG&amp;E Program Totals'!D42*$C$2</f>
        <v>0</v>
      </c>
      <c r="E33" s="75">
        <f>'[1]PG&amp;E Program Totals'!E42*$C$2</f>
        <v>0</v>
      </c>
      <c r="F33" s="75">
        <f>'[1]PG&amp;E Program Totals'!F42*$C$2</f>
        <v>0</v>
      </c>
      <c r="G33" s="75">
        <f>'[1]PG&amp;E Program Totals'!G42*$C$2</f>
        <v>0</v>
      </c>
      <c r="H33" s="75">
        <f>'[1]PG&amp;E Program Totals'!H42*$C$2</f>
        <v>6.1791489094000003</v>
      </c>
      <c r="I33" s="75">
        <f>'[1]PG&amp;E Program Totals'!I42*$C$2</f>
        <v>9.7644491075000008</v>
      </c>
      <c r="J33" s="75">
        <f>'[1]PG&amp;E Program Totals'!J42*$C$2</f>
        <v>10.145523102599999</v>
      </c>
      <c r="K33" s="75">
        <f>'[1]PG&amp;E Program Totals'!K42*$C$2</f>
        <v>9.4621059247999995</v>
      </c>
      <c r="L33" s="75">
        <f>'[1]PG&amp;E Program Totals'!L42*$C$2</f>
        <v>8.6740109226999991</v>
      </c>
      <c r="M33" s="75">
        <f>'[1]PG&amp;E Program Totals'!M42*$C$2</f>
        <v>3.2983641609999999</v>
      </c>
      <c r="N33" s="75">
        <f>'[1]PG&amp;E Program Totals'!N42*$C$2</f>
        <v>0</v>
      </c>
      <c r="O33" s="76">
        <f>'[1]PG&amp;E Program Totals'!O42*$C$2</f>
        <v>0</v>
      </c>
    </row>
    <row r="34" spans="1:15" x14ac:dyDescent="0.25">
      <c r="A34" s="248"/>
      <c r="B34" s="279"/>
      <c r="C34" s="11" t="s">
        <v>16</v>
      </c>
      <c r="D34" s="77">
        <f>'[1]PG&amp;E Program Totals'!D43*$C$2</f>
        <v>0</v>
      </c>
      <c r="E34" s="77">
        <f>'[1]PG&amp;E Program Totals'!E43*$C$2</f>
        <v>0</v>
      </c>
      <c r="F34" s="77">
        <f>'[1]PG&amp;E Program Totals'!F43*$C$2</f>
        <v>0</v>
      </c>
      <c r="G34" s="77">
        <f>'[1]PG&amp;E Program Totals'!G43*$C$2</f>
        <v>0</v>
      </c>
      <c r="H34" s="77">
        <f>'[1]PG&amp;E Program Totals'!H43*$C$2</f>
        <v>12.813549088999999</v>
      </c>
      <c r="I34" s="77">
        <f>'[1]PG&amp;E Program Totals'!I43*$C$2</f>
        <v>19.999762428</v>
      </c>
      <c r="J34" s="77">
        <f>'[1]PG&amp;E Program Totals'!J43*$C$2</f>
        <v>21.110205065999999</v>
      </c>
      <c r="K34" s="77">
        <f>'[1]PG&amp;E Program Totals'!K43*$C$2</f>
        <v>19.702627911</v>
      </c>
      <c r="L34" s="77">
        <f>'[1]PG&amp;E Program Totals'!L43*$C$2</f>
        <v>17.864444249000002</v>
      </c>
      <c r="M34" s="77">
        <f>'[1]PG&amp;E Program Totals'!M43*$C$2</f>
        <v>6.9261962557999999</v>
      </c>
      <c r="N34" s="77">
        <f>'[1]PG&amp;E Program Totals'!N43*$C$2</f>
        <v>0</v>
      </c>
      <c r="O34" s="78">
        <f>'[1]PG&amp;E Program Totals'!O43*$C$2</f>
        <v>0</v>
      </c>
    </row>
    <row r="35" spans="1:15" ht="27" thickBot="1" x14ac:dyDescent="0.3">
      <c r="A35" s="249"/>
      <c r="B35" s="280"/>
      <c r="C35" s="12" t="s">
        <v>17</v>
      </c>
      <c r="D35" s="79">
        <f>'[1]PG&amp;E Program Totals'!D44*$C$2</f>
        <v>0</v>
      </c>
      <c r="E35" s="79">
        <f>'[1]PG&amp;E Program Totals'!E44*$C$2</f>
        <v>0</v>
      </c>
      <c r="F35" s="79">
        <f>'[1]PG&amp;E Program Totals'!F44*$C$2</f>
        <v>0</v>
      </c>
      <c r="G35" s="79">
        <f>'[1]PG&amp;E Program Totals'!G44*$C$2</f>
        <v>0</v>
      </c>
      <c r="H35" s="79">
        <f>'[1]PG&amp;E Program Totals'!H44*$C$2</f>
        <v>47.608207155999999</v>
      </c>
      <c r="I35" s="79">
        <f>'[1]PG&amp;E Program Totals'!I44*$C$2</f>
        <v>81.149276151999999</v>
      </c>
      <c r="J35" s="79">
        <f>'[1]PG&amp;E Program Totals'!J44*$C$2</f>
        <v>85.758900867999998</v>
      </c>
      <c r="K35" s="79">
        <f>'[1]PG&amp;E Program Totals'!K44*$C$2</f>
        <v>79.777977883999995</v>
      </c>
      <c r="L35" s="79">
        <f>'[1]PG&amp;E Program Totals'!L44*$C$2</f>
        <v>74.782960613</v>
      </c>
      <c r="M35" s="79">
        <f>'[1]PG&amp;E Program Totals'!M44*$C$2</f>
        <v>28.930733424</v>
      </c>
      <c r="N35" s="79">
        <f>'[1]PG&amp;E Program Totals'!N44*$C$2</f>
        <v>0</v>
      </c>
      <c r="O35" s="80">
        <f>'[1]PG&amp;E Program Totals'!O44*$C$2</f>
        <v>0</v>
      </c>
    </row>
    <row r="36" spans="1:15" ht="27" customHeight="1" x14ac:dyDescent="0.25">
      <c r="A36" s="241" t="s">
        <v>20</v>
      </c>
      <c r="B36" s="244" t="s">
        <v>8</v>
      </c>
      <c r="C36" s="13" t="s">
        <v>9</v>
      </c>
      <c r="D36" s="39">
        <f>'[1]PG&amp;E Program Totals'!D45*$C$2</f>
        <v>0</v>
      </c>
      <c r="E36" s="39">
        <f>'[1]PG&amp;E Program Totals'!E45*$C$2</f>
        <v>0</v>
      </c>
      <c r="F36" s="39">
        <f>'[1]PG&amp;E Program Totals'!F45*$C$2</f>
        <v>0</v>
      </c>
      <c r="G36" s="39">
        <f>'[1]PG&amp;E Program Totals'!G45*$C$2</f>
        <v>0</v>
      </c>
      <c r="H36" s="39">
        <f>'[1]PG&amp;E Program Totals'!H45*$C$2</f>
        <v>0.46366010429999999</v>
      </c>
      <c r="I36" s="39">
        <f>'[1]PG&amp;E Program Totals'!I45*$C$2</f>
        <v>0.73251618820999997</v>
      </c>
      <c r="J36" s="39">
        <f>'[1]PG&amp;E Program Totals'!J45*$C$2</f>
        <v>0.72685835585999992</v>
      </c>
      <c r="K36" s="39">
        <f>'[1]PG&amp;E Program Totals'!K45*$C$2</f>
        <v>0.7322204041</v>
      </c>
      <c r="L36" s="39">
        <f>'[1]PG&amp;E Program Totals'!L45*$C$2</f>
        <v>0.72665634330999995</v>
      </c>
      <c r="M36" s="39">
        <f>'[1]PG&amp;E Program Totals'!M45*$C$2</f>
        <v>0.44997104718999997</v>
      </c>
      <c r="N36" s="39">
        <f>'[1]PG&amp;E Program Totals'!N45*$C$2</f>
        <v>0</v>
      </c>
      <c r="O36" s="40">
        <f>'[1]PG&amp;E Program Totals'!O45*$C$2</f>
        <v>0</v>
      </c>
    </row>
    <row r="37" spans="1:15" ht="26.25" x14ac:dyDescent="0.25">
      <c r="A37" s="242"/>
      <c r="B37" s="245"/>
      <c r="C37" s="14" t="s">
        <v>10</v>
      </c>
      <c r="D37" s="41">
        <f>'[1]PG&amp;E Program Totals'!D46*$C$2</f>
        <v>0</v>
      </c>
      <c r="E37" s="41">
        <f>'[1]PG&amp;E Program Totals'!E46*$C$2</f>
        <v>0</v>
      </c>
      <c r="F37" s="41">
        <f>'[1]PG&amp;E Program Totals'!F46*$C$2</f>
        <v>0</v>
      </c>
      <c r="G37" s="41">
        <f>'[1]PG&amp;E Program Totals'!G46*$C$2</f>
        <v>0</v>
      </c>
      <c r="H37" s="41">
        <f>'[1]PG&amp;E Program Totals'!H46*$C$2</f>
        <v>0.23950659487000001</v>
      </c>
      <c r="I37" s="41">
        <f>'[1]PG&amp;E Program Totals'!I46*$C$2</f>
        <v>0.37156863270999996</v>
      </c>
      <c r="J37" s="41">
        <f>'[1]PG&amp;E Program Totals'!J46*$C$2</f>
        <v>0.37232742760999998</v>
      </c>
      <c r="K37" s="41">
        <f>'[1]PG&amp;E Program Totals'!K46*$C$2</f>
        <v>0.36237999616</v>
      </c>
      <c r="L37" s="41">
        <f>'[1]PG&amp;E Program Totals'!L46*$C$2</f>
        <v>0.28026968877000003</v>
      </c>
      <c r="M37" s="41">
        <f>'[1]PG&amp;E Program Totals'!M46*$C$2</f>
        <v>0.12485562544000001</v>
      </c>
      <c r="N37" s="41">
        <f>'[1]PG&amp;E Program Totals'!N46*$C$2</f>
        <v>0</v>
      </c>
      <c r="O37" s="42">
        <f>'[1]PG&amp;E Program Totals'!O46*$C$2</f>
        <v>0</v>
      </c>
    </row>
    <row r="38" spans="1:15" x14ac:dyDescent="0.25">
      <c r="A38" s="242"/>
      <c r="B38" s="245"/>
      <c r="C38" s="14" t="s">
        <v>11</v>
      </c>
      <c r="D38" s="41">
        <f>'[1]PG&amp;E Program Totals'!D47*$C$2</f>
        <v>0</v>
      </c>
      <c r="E38" s="41">
        <f>'[1]PG&amp;E Program Totals'!E47*$C$2</f>
        <v>0</v>
      </c>
      <c r="F38" s="41">
        <f>'[1]PG&amp;E Program Totals'!F47*$C$2</f>
        <v>0</v>
      </c>
      <c r="G38" s="41">
        <f>'[1]PG&amp;E Program Totals'!G47*$C$2</f>
        <v>0</v>
      </c>
      <c r="H38" s="41">
        <f>'[1]PG&amp;E Program Totals'!H47*$C$2</f>
        <v>1.0324788479999999E-2</v>
      </c>
      <c r="I38" s="41">
        <f>'[1]PG&amp;E Program Totals'!I47*$C$2</f>
        <v>1.7831767910000001E-2</v>
      </c>
      <c r="J38" s="41">
        <f>'[1]PG&amp;E Program Totals'!J47*$C$2</f>
        <v>1.7873058989999999E-2</v>
      </c>
      <c r="K38" s="41">
        <f>'[1]PG&amp;E Program Totals'!K47*$C$2</f>
        <v>1.7766726779999999E-2</v>
      </c>
      <c r="L38" s="41">
        <f>'[1]PG&amp;E Program Totals'!L47*$C$2</f>
        <v>1.526745362E-2</v>
      </c>
      <c r="M38" s="41">
        <f>'[1]PG&amp;E Program Totals'!M47*$C$2</f>
        <v>7.6775409900000004E-3</v>
      </c>
      <c r="N38" s="41">
        <f>'[1]PG&amp;E Program Totals'!N47*$C$2</f>
        <v>0</v>
      </c>
      <c r="O38" s="42">
        <f>'[1]PG&amp;E Program Totals'!O47*$C$2</f>
        <v>0</v>
      </c>
    </row>
    <row r="39" spans="1:15" x14ac:dyDescent="0.25">
      <c r="A39" s="242"/>
      <c r="B39" s="245"/>
      <c r="C39" s="14" t="s">
        <v>12</v>
      </c>
      <c r="D39" s="41">
        <f>'[1]PG&amp;E Program Totals'!D48*$C$2</f>
        <v>0</v>
      </c>
      <c r="E39" s="41">
        <f>'[1]PG&amp;E Program Totals'!E48*$C$2</f>
        <v>0</v>
      </c>
      <c r="F39" s="41">
        <f>'[1]PG&amp;E Program Totals'!F48*$C$2</f>
        <v>0</v>
      </c>
      <c r="G39" s="41">
        <f>'[1]PG&amp;E Program Totals'!G48*$C$2</f>
        <v>0</v>
      </c>
      <c r="H39" s="41">
        <f>'[1]PG&amp;E Program Totals'!H48*$C$2</f>
        <v>0.14240017681</v>
      </c>
      <c r="I39" s="41">
        <f>'[1]PG&amp;E Program Totals'!I48*$C$2</f>
        <v>0.21944131302</v>
      </c>
      <c r="J39" s="41">
        <f>'[1]PG&amp;E Program Totals'!J48*$C$2</f>
        <v>0.21748112759999999</v>
      </c>
      <c r="K39" s="41">
        <f>'[1]PG&amp;E Program Totals'!K48*$C$2</f>
        <v>0.21243419260999999</v>
      </c>
      <c r="L39" s="41">
        <f>'[1]PG&amp;E Program Totals'!L48*$C$2</f>
        <v>0.20162996027999999</v>
      </c>
      <c r="M39" s="41">
        <f>'[1]PG&amp;E Program Totals'!M48*$C$2</f>
        <v>8.510450306999999E-2</v>
      </c>
      <c r="N39" s="41">
        <f>'[1]PG&amp;E Program Totals'!N48*$C$2</f>
        <v>0</v>
      </c>
      <c r="O39" s="42">
        <f>'[1]PG&amp;E Program Totals'!O48*$C$2</f>
        <v>0</v>
      </c>
    </row>
    <row r="40" spans="1:15" x14ac:dyDescent="0.25">
      <c r="A40" s="242"/>
      <c r="B40" s="245"/>
      <c r="C40" s="14" t="s">
        <v>13</v>
      </c>
      <c r="D40" s="41">
        <f>'[1]PG&amp;E Program Totals'!D49*$C$2</f>
        <v>0</v>
      </c>
      <c r="E40" s="41">
        <f>'[1]PG&amp;E Program Totals'!E49*$C$2</f>
        <v>0</v>
      </c>
      <c r="F40" s="41">
        <f>'[1]PG&amp;E Program Totals'!F49*$C$2</f>
        <v>0</v>
      </c>
      <c r="G40" s="41">
        <f>'[1]PG&amp;E Program Totals'!G49*$C$2</f>
        <v>0</v>
      </c>
      <c r="H40" s="41">
        <f>'[1]PG&amp;E Program Totals'!H49*$C$2</f>
        <v>0.12834577482000001</v>
      </c>
      <c r="I40" s="41">
        <f>'[1]PG&amp;E Program Totals'!I49*$C$2</f>
        <v>0.20826449560999999</v>
      </c>
      <c r="J40" s="41">
        <f>'[1]PG&amp;E Program Totals'!J49*$C$2</f>
        <v>0.20623434352999997</v>
      </c>
      <c r="K40" s="41">
        <f>'[1]PG&amp;E Program Totals'!K49*$C$2</f>
        <v>0.17037487253999997</v>
      </c>
      <c r="L40" s="41">
        <f>'[1]PG&amp;E Program Totals'!L49*$C$2</f>
        <v>0.16824220580999999</v>
      </c>
      <c r="M40" s="41">
        <f>'[1]PG&amp;E Program Totals'!M49*$C$2</f>
        <v>0.10695359468</v>
      </c>
      <c r="N40" s="41">
        <f>'[1]PG&amp;E Program Totals'!N49*$C$2</f>
        <v>0</v>
      </c>
      <c r="O40" s="42">
        <f>'[1]PG&amp;E Program Totals'!O49*$C$2</f>
        <v>0</v>
      </c>
    </row>
    <row r="41" spans="1:15" x14ac:dyDescent="0.25">
      <c r="A41" s="242"/>
      <c r="B41" s="245"/>
      <c r="C41" s="14" t="s">
        <v>14</v>
      </c>
      <c r="D41" s="41">
        <f>'[1]PG&amp;E Program Totals'!D50*$C$2</f>
        <v>0</v>
      </c>
      <c r="E41" s="41">
        <f>'[1]PG&amp;E Program Totals'!E50*$C$2</f>
        <v>0</v>
      </c>
      <c r="F41" s="41">
        <f>'[1]PG&amp;E Program Totals'!F50*$C$2</f>
        <v>0</v>
      </c>
      <c r="G41" s="41">
        <f>'[1]PG&amp;E Program Totals'!G50*$C$2</f>
        <v>0</v>
      </c>
      <c r="H41" s="41">
        <f>'[1]PG&amp;E Program Totals'!H50*$C$2</f>
        <v>0.14049788008</v>
      </c>
      <c r="I41" s="41">
        <f>'[1]PG&amp;E Program Totals'!I50*$C$2</f>
        <v>0.21599517528000001</v>
      </c>
      <c r="J41" s="41">
        <f>'[1]PG&amp;E Program Totals'!J50*$C$2</f>
        <v>0.21305507266999998</v>
      </c>
      <c r="K41" s="41">
        <f>'[1]PG&amp;E Program Totals'!K50*$C$2</f>
        <v>0.20983963402999997</v>
      </c>
      <c r="L41" s="41">
        <f>'[1]PG&amp;E Program Totals'!L50*$C$2</f>
        <v>0.17846071692999999</v>
      </c>
      <c r="M41" s="41">
        <f>'[1]PG&amp;E Program Totals'!M50*$C$2</f>
        <v>7.101858426999999E-2</v>
      </c>
      <c r="N41" s="41">
        <f>'[1]PG&amp;E Program Totals'!N50*$C$2</f>
        <v>0</v>
      </c>
      <c r="O41" s="42">
        <f>'[1]PG&amp;E Program Totals'!O50*$C$2</f>
        <v>0</v>
      </c>
    </row>
    <row r="42" spans="1:15" x14ac:dyDescent="0.25">
      <c r="A42" s="242"/>
      <c r="B42" s="245"/>
      <c r="C42" s="14" t="s">
        <v>15</v>
      </c>
      <c r="D42" s="41">
        <f>'[1]PG&amp;E Program Totals'!D51*$C$2</f>
        <v>0</v>
      </c>
      <c r="E42" s="41">
        <f>'[1]PG&amp;E Program Totals'!E51*$C$2</f>
        <v>0</v>
      </c>
      <c r="F42" s="41">
        <f>'[1]PG&amp;E Program Totals'!F51*$C$2</f>
        <v>0</v>
      </c>
      <c r="G42" s="41">
        <f>'[1]PG&amp;E Program Totals'!G51*$C$2</f>
        <v>0</v>
      </c>
      <c r="H42" s="41">
        <f>'[1]PG&amp;E Program Totals'!H51*$C$2</f>
        <v>0.16048128184999999</v>
      </c>
      <c r="I42" s="41">
        <f>'[1]PG&amp;E Program Totals'!I51*$C$2</f>
        <v>0.24308217860999998</v>
      </c>
      <c r="J42" s="41">
        <f>'[1]PG&amp;E Program Totals'!J51*$C$2</f>
        <v>0.24079439608</v>
      </c>
      <c r="K42" s="41">
        <f>'[1]PG&amp;E Program Totals'!K51*$C$2</f>
        <v>0.23564870915</v>
      </c>
      <c r="L42" s="41">
        <f>'[1]PG&amp;E Program Totals'!L51*$C$2</f>
        <v>0.17561981602999999</v>
      </c>
      <c r="M42" s="41">
        <f>'[1]PG&amp;E Program Totals'!M51*$C$2</f>
        <v>9.8462913410000005E-2</v>
      </c>
      <c r="N42" s="41">
        <f>'[1]PG&amp;E Program Totals'!N51*$C$2</f>
        <v>0</v>
      </c>
      <c r="O42" s="42">
        <f>'[1]PG&amp;E Program Totals'!O51*$C$2</f>
        <v>0</v>
      </c>
    </row>
    <row r="43" spans="1:15" x14ac:dyDescent="0.25">
      <c r="A43" s="242"/>
      <c r="B43" s="245"/>
      <c r="C43" s="15" t="s">
        <v>16</v>
      </c>
      <c r="D43" s="43">
        <f>'[1]PG&amp;E Program Totals'!D52*$C$2</f>
        <v>0</v>
      </c>
      <c r="E43" s="43">
        <f>'[1]PG&amp;E Program Totals'!E52*$C$2</f>
        <v>0</v>
      </c>
      <c r="F43" s="43">
        <f>'[1]PG&amp;E Program Totals'!F52*$C$2</f>
        <v>0</v>
      </c>
      <c r="G43" s="43">
        <f>'[1]PG&amp;E Program Totals'!G52*$C$2</f>
        <v>0</v>
      </c>
      <c r="H43" s="43">
        <f>'[1]PG&amp;E Program Totals'!H52*$C$2</f>
        <v>0.37636772249</v>
      </c>
      <c r="I43" s="43">
        <f>'[1]PG&amp;E Program Totals'!I52*$C$2</f>
        <v>0.64083316263000001</v>
      </c>
      <c r="J43" s="43">
        <f>'[1]PG&amp;E Program Totals'!J52*$C$2</f>
        <v>0.64236713063999995</v>
      </c>
      <c r="K43" s="43">
        <f>'[1]PG&amp;E Program Totals'!K52*$C$2</f>
        <v>0.63189197636999994</v>
      </c>
      <c r="L43" s="43">
        <f>'[1]PG&amp;E Program Totals'!L52*$C$2</f>
        <v>0.47187837853000003</v>
      </c>
      <c r="M43" s="43">
        <f>'[1]PG&amp;E Program Totals'!M52*$C$2</f>
        <v>0.31059138309000001</v>
      </c>
      <c r="N43" s="43">
        <f>'[1]PG&amp;E Program Totals'!N52*$C$2</f>
        <v>0</v>
      </c>
      <c r="O43" s="44">
        <f>'[1]PG&amp;E Program Totals'!O52*$C$2</f>
        <v>0</v>
      </c>
    </row>
    <row r="44" spans="1:15" ht="27" thickBot="1" x14ac:dyDescent="0.3">
      <c r="A44" s="243"/>
      <c r="B44" s="246"/>
      <c r="C44" s="16" t="s">
        <v>17</v>
      </c>
      <c r="D44" s="45">
        <f>'[1]PG&amp;E Program Totals'!D53*$C$2</f>
        <v>0</v>
      </c>
      <c r="E44" s="45">
        <f>'[1]PG&amp;E Program Totals'!E53*$C$2</f>
        <v>0</v>
      </c>
      <c r="F44" s="45">
        <f>'[1]PG&amp;E Program Totals'!F53*$C$2</f>
        <v>0</v>
      </c>
      <c r="G44" s="45">
        <f>'[1]PG&amp;E Program Totals'!G53*$C$2</f>
        <v>0</v>
      </c>
      <c r="H44" s="45">
        <f>'[1]PG&amp;E Program Totals'!H53*$C$2</f>
        <v>1.6615843236999999</v>
      </c>
      <c r="I44" s="45">
        <f>'[1]PG&amp;E Program Totals'!I53*$C$2</f>
        <v>2.6495328700999998</v>
      </c>
      <c r="J44" s="45">
        <f>'[1]PG&amp;E Program Totals'!J53*$C$2</f>
        <v>2.6369908690999999</v>
      </c>
      <c r="K44" s="45">
        <f>'[1]PG&amp;E Program Totals'!K53*$C$2</f>
        <v>2.5725564898000002</v>
      </c>
      <c r="L44" s="45">
        <f>'[1]PG&amp;E Program Totals'!L53*$C$2</f>
        <v>2.2180245194000001</v>
      </c>
      <c r="M44" s="45">
        <f>'[1]PG&amp;E Program Totals'!M53*$C$2</f>
        <v>1.2546351701999998</v>
      </c>
      <c r="N44" s="45">
        <f>'[1]PG&amp;E Program Totals'!N53*$C$2</f>
        <v>0</v>
      </c>
      <c r="O44" s="46">
        <f>'[1]PG&amp;E Program Totals'!O53*$C$2</f>
        <v>0</v>
      </c>
    </row>
    <row r="45" spans="1:15" ht="27" customHeight="1" thickBot="1" x14ac:dyDescent="0.3">
      <c r="A45" s="22"/>
      <c r="B45" s="22"/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ht="39" customHeight="1" x14ac:dyDescent="0.25">
      <c r="A46" s="283" t="s">
        <v>21</v>
      </c>
      <c r="B46" s="284"/>
      <c r="C46" s="49" t="s">
        <v>9</v>
      </c>
      <c r="D46" s="50">
        <f t="shared" ref="D46:O54" ca="1" si="0">SUMIF($C$9:$O$44,$C46,D$9:D$44)</f>
        <v>14.506398427963257</v>
      </c>
      <c r="E46" s="50">
        <f t="shared" ca="1" si="0"/>
        <v>14.448115699768065</v>
      </c>
      <c r="F46" s="50">
        <f t="shared" ca="1" si="0"/>
        <v>15.197870532035827</v>
      </c>
      <c r="G46" s="50">
        <f t="shared" ca="1" si="0"/>
        <v>16.748973645210267</v>
      </c>
      <c r="H46" s="50">
        <f t="shared" ca="1" si="0"/>
        <v>45.397842509981828</v>
      </c>
      <c r="I46" s="50">
        <f t="shared" ca="1" si="0"/>
        <v>56.944908978971206</v>
      </c>
      <c r="J46" s="50">
        <f t="shared" ca="1" si="0"/>
        <v>59.464345714913691</v>
      </c>
      <c r="K46" s="50">
        <f t="shared" ca="1" si="0"/>
        <v>58.426404956090813</v>
      </c>
      <c r="L46" s="50">
        <f t="shared" ca="1" si="0"/>
        <v>58.511196553575104</v>
      </c>
      <c r="M46" s="50">
        <f t="shared" ca="1" si="0"/>
        <v>47.074596319834676</v>
      </c>
      <c r="N46" s="50">
        <f t="shared" ca="1" si="0"/>
        <v>14.738249861717224</v>
      </c>
      <c r="O46" s="51">
        <f t="shared" ca="1" si="0"/>
        <v>14.542007281303405</v>
      </c>
    </row>
    <row r="47" spans="1:15" ht="26.25" x14ac:dyDescent="0.25">
      <c r="A47" s="285"/>
      <c r="B47" s="286"/>
      <c r="C47" s="52" t="s">
        <v>10</v>
      </c>
      <c r="D47" s="53">
        <f t="shared" ca="1" si="0"/>
        <v>3.2639107193946839</v>
      </c>
      <c r="E47" s="53">
        <f t="shared" ca="1" si="0"/>
        <v>3.3219387025833127</v>
      </c>
      <c r="F47" s="53">
        <f t="shared" ca="1" si="0"/>
        <v>3.2603092422485349</v>
      </c>
      <c r="G47" s="53">
        <f t="shared" ca="1" si="0"/>
        <v>3.6416109926700591</v>
      </c>
      <c r="H47" s="53">
        <f t="shared" ca="1" si="0"/>
        <v>35.849709439347919</v>
      </c>
      <c r="I47" s="53">
        <f t="shared" ca="1" si="0"/>
        <v>40.855434465191728</v>
      </c>
      <c r="J47" s="53">
        <f t="shared" ca="1" si="0"/>
        <v>41.989247190884484</v>
      </c>
      <c r="K47" s="53">
        <f t="shared" ca="1" si="0"/>
        <v>41.271415709766302</v>
      </c>
      <c r="L47" s="53">
        <f t="shared" ca="1" si="0"/>
        <v>39.311767913398299</v>
      </c>
      <c r="M47" s="53">
        <f t="shared" ca="1" si="0"/>
        <v>33.592823809458004</v>
      </c>
      <c r="N47" s="53">
        <f t="shared" ca="1" si="0"/>
        <v>3.9641312482357023</v>
      </c>
      <c r="O47" s="54">
        <f t="shared" ca="1" si="0"/>
        <v>3.1782975659370423</v>
      </c>
    </row>
    <row r="48" spans="1:15" x14ac:dyDescent="0.25">
      <c r="A48" s="285"/>
      <c r="B48" s="286"/>
      <c r="C48" s="52" t="s">
        <v>11</v>
      </c>
      <c r="D48" s="53">
        <f t="shared" ca="1" si="0"/>
        <v>4.773238790035248</v>
      </c>
      <c r="E48" s="53">
        <f t="shared" ca="1" si="0"/>
        <v>5.0306259260177608</v>
      </c>
      <c r="F48" s="53">
        <f t="shared" ca="1" si="0"/>
        <v>4.8290949020385741</v>
      </c>
      <c r="G48" s="53">
        <f t="shared" ca="1" si="0"/>
        <v>6.0647457566261291</v>
      </c>
      <c r="H48" s="53">
        <f t="shared" ca="1" si="0"/>
        <v>9.2864917849764304</v>
      </c>
      <c r="I48" s="53">
        <f t="shared" ca="1" si="0"/>
        <v>9.153272382230055</v>
      </c>
      <c r="J48" s="53">
        <f t="shared" ca="1" si="0"/>
        <v>9.0433645335784583</v>
      </c>
      <c r="K48" s="53">
        <f t="shared" ca="1" si="0"/>
        <v>9.5497992111802912</v>
      </c>
      <c r="L48" s="53">
        <f t="shared" ca="1" si="0"/>
        <v>9.1967791676498898</v>
      </c>
      <c r="M48" s="53">
        <f t="shared" ca="1" si="0"/>
        <v>8.764340482463238</v>
      </c>
      <c r="N48" s="53">
        <f t="shared" ca="1" si="0"/>
        <v>4.7251620779037475</v>
      </c>
      <c r="O48" s="54">
        <f t="shared" ca="1" si="0"/>
        <v>4.5276264181137087</v>
      </c>
    </row>
    <row r="49" spans="1:15" x14ac:dyDescent="0.25">
      <c r="A49" s="285"/>
      <c r="B49" s="286"/>
      <c r="C49" s="52" t="s">
        <v>12</v>
      </c>
      <c r="D49" s="53">
        <f t="shared" ca="1" si="0"/>
        <v>35.270204639434816</v>
      </c>
      <c r="E49" s="53">
        <f t="shared" ca="1" si="0"/>
        <v>34.374056692123411</v>
      </c>
      <c r="F49" s="53">
        <f t="shared" ca="1" si="0"/>
        <v>32.860743719100952</v>
      </c>
      <c r="G49" s="53">
        <f t="shared" ca="1" si="0"/>
        <v>31.746994365692139</v>
      </c>
      <c r="H49" s="53">
        <f t="shared" ca="1" si="0"/>
        <v>54.174411799630583</v>
      </c>
      <c r="I49" s="53">
        <f t="shared" ca="1" si="0"/>
        <v>57.752277480298126</v>
      </c>
      <c r="J49" s="53">
        <f t="shared" ca="1" si="0"/>
        <v>58.193546350049573</v>
      </c>
      <c r="K49" s="53">
        <f t="shared" ca="1" si="0"/>
        <v>57.536486778254819</v>
      </c>
      <c r="L49" s="53">
        <f t="shared" ca="1" si="0"/>
        <v>57.322542545524172</v>
      </c>
      <c r="M49" s="53">
        <f t="shared" ca="1" si="0"/>
        <v>55.560181676037978</v>
      </c>
      <c r="N49" s="53">
        <f t="shared" ca="1" si="0"/>
        <v>35.436183303833005</v>
      </c>
      <c r="O49" s="54">
        <f t="shared" ca="1" si="0"/>
        <v>33.94602858734131</v>
      </c>
    </row>
    <row r="50" spans="1:15" x14ac:dyDescent="0.25">
      <c r="A50" s="285"/>
      <c r="B50" s="286"/>
      <c r="C50" s="52" t="s">
        <v>13</v>
      </c>
      <c r="D50" s="53">
        <f t="shared" ca="1" si="0"/>
        <v>4.4430704302787776</v>
      </c>
      <c r="E50" s="53">
        <f t="shared" ca="1" si="0"/>
        <v>4.2398864407539367</v>
      </c>
      <c r="F50" s="53">
        <f t="shared" ca="1" si="0"/>
        <v>4.5933155827522274</v>
      </c>
      <c r="G50" s="53">
        <f t="shared" ca="1" si="0"/>
        <v>5.3051249170303345</v>
      </c>
      <c r="H50" s="53">
        <f t="shared" ca="1" si="0"/>
        <v>11.231596514070937</v>
      </c>
      <c r="I50" s="53">
        <f t="shared" ca="1" si="0"/>
        <v>13.693618329589404</v>
      </c>
      <c r="J50" s="53">
        <f t="shared" ca="1" si="0"/>
        <v>14.711247175312931</v>
      </c>
      <c r="K50" s="53">
        <f t="shared" ca="1" si="0"/>
        <v>14.031540144241037</v>
      </c>
      <c r="L50" s="53">
        <f t="shared" ca="1" si="0"/>
        <v>13.493974761460823</v>
      </c>
      <c r="M50" s="53">
        <f t="shared" ca="1" si="0"/>
        <v>10.495873432554994</v>
      </c>
      <c r="N50" s="53">
        <f t="shared" ca="1" si="0"/>
        <v>4.0456109416484836</v>
      </c>
      <c r="O50" s="54">
        <f t="shared" ca="1" si="0"/>
        <v>4.1003369169235224</v>
      </c>
    </row>
    <row r="51" spans="1:15" x14ac:dyDescent="0.25">
      <c r="A51" s="285"/>
      <c r="B51" s="286"/>
      <c r="C51" s="52" t="s">
        <v>14</v>
      </c>
      <c r="D51" s="53">
        <f t="shared" ca="1" si="0"/>
        <v>4.5252327566146846</v>
      </c>
      <c r="E51" s="53">
        <f t="shared" ca="1" si="0"/>
        <v>4.5221862783432005</v>
      </c>
      <c r="F51" s="53">
        <f t="shared" ca="1" si="0"/>
        <v>4.5981818923950195</v>
      </c>
      <c r="G51" s="53">
        <f t="shared" ca="1" si="0"/>
        <v>4.8009887337684631</v>
      </c>
      <c r="H51" s="53">
        <f t="shared" ca="1" si="0"/>
        <v>12.987234119086166</v>
      </c>
      <c r="I51" s="53">
        <f t="shared" ca="1" si="0"/>
        <v>18.200583189021085</v>
      </c>
      <c r="J51" s="53">
        <f t="shared" ca="1" si="0"/>
        <v>18.970578652440985</v>
      </c>
      <c r="K51" s="53">
        <f t="shared" ca="1" si="0"/>
        <v>17.671432748922168</v>
      </c>
      <c r="L51" s="53">
        <f t="shared" ca="1" si="0"/>
        <v>16.666946377207672</v>
      </c>
      <c r="M51" s="53">
        <f t="shared" ca="1" si="0"/>
        <v>11.097354170989735</v>
      </c>
      <c r="N51" s="53">
        <f t="shared" ca="1" si="0"/>
        <v>4.4556298298835753</v>
      </c>
      <c r="O51" s="54">
        <f t="shared" ca="1" si="0"/>
        <v>4.4743449568748472</v>
      </c>
    </row>
    <row r="52" spans="1:15" x14ac:dyDescent="0.25">
      <c r="A52" s="285"/>
      <c r="B52" s="286"/>
      <c r="C52" s="52" t="s">
        <v>15</v>
      </c>
      <c r="D52" s="53">
        <f t="shared" ca="1" si="0"/>
        <v>7.159059164524078</v>
      </c>
      <c r="E52" s="53">
        <f t="shared" ca="1" si="0"/>
        <v>7.1503272171020509</v>
      </c>
      <c r="F52" s="53">
        <f t="shared" ca="1" si="0"/>
        <v>6.7955092701911921</v>
      </c>
      <c r="G52" s="53">
        <f t="shared" ca="1" si="0"/>
        <v>7.7036134939193728</v>
      </c>
      <c r="H52" s="53">
        <f t="shared" ca="1" si="0"/>
        <v>23.453007940158695</v>
      </c>
      <c r="I52" s="53">
        <f t="shared" ca="1" si="0"/>
        <v>27.056383746436847</v>
      </c>
      <c r="J52" s="53">
        <f t="shared" ca="1" si="0"/>
        <v>27.811706094680364</v>
      </c>
      <c r="K52" s="53">
        <f t="shared" ca="1" si="0"/>
        <v>27.07559274672359</v>
      </c>
      <c r="L52" s="53">
        <f t="shared" ca="1" si="0"/>
        <v>25.948583224710681</v>
      </c>
      <c r="M52" s="53">
        <f t="shared" ca="1" si="0"/>
        <v>20.895685281101436</v>
      </c>
      <c r="N52" s="53">
        <f t="shared" ca="1" si="0"/>
        <v>7.171447513580322</v>
      </c>
      <c r="O52" s="54">
        <f t="shared" ca="1" si="0"/>
        <v>6.6365504784584042</v>
      </c>
    </row>
    <row r="53" spans="1:15" ht="39.75" customHeight="1" x14ac:dyDescent="0.25">
      <c r="A53" s="285"/>
      <c r="B53" s="286"/>
      <c r="C53" s="55" t="s">
        <v>16</v>
      </c>
      <c r="D53" s="53">
        <f t="shared" ca="1" si="0"/>
        <v>171.93841284179686</v>
      </c>
      <c r="E53" s="53">
        <f t="shared" ca="1" si="0"/>
        <v>182.05405981445313</v>
      </c>
      <c r="F53" s="53">
        <f t="shared" ca="1" si="0"/>
        <v>184.38014640808106</v>
      </c>
      <c r="G53" s="53">
        <f t="shared" ca="1" si="0"/>
        <v>188.63836978149413</v>
      </c>
      <c r="H53" s="53">
        <f t="shared" ca="1" si="0"/>
        <v>249.64255980207025</v>
      </c>
      <c r="I53" s="53">
        <f t="shared" ca="1" si="0"/>
        <v>266.72556679776301</v>
      </c>
      <c r="J53" s="53">
        <f t="shared" ca="1" si="0"/>
        <v>263.72851377120469</v>
      </c>
      <c r="K53" s="53">
        <f t="shared" ca="1" si="0"/>
        <v>266.73652570143662</v>
      </c>
      <c r="L53" s="53">
        <f t="shared" ca="1" si="0"/>
        <v>262.25625211713367</v>
      </c>
      <c r="M53" s="53">
        <f t="shared" ca="1" si="0"/>
        <v>252.43757711384529</v>
      </c>
      <c r="N53" s="53">
        <f t="shared" ca="1" si="0"/>
        <v>178.04310334777833</v>
      </c>
      <c r="O53" s="54">
        <f t="shared" ca="1" si="0"/>
        <v>175.38463258361816</v>
      </c>
    </row>
    <row r="54" spans="1:15" ht="27" customHeight="1" thickBot="1" x14ac:dyDescent="0.3">
      <c r="A54" s="287"/>
      <c r="B54" s="288"/>
      <c r="C54" s="56" t="s">
        <v>17</v>
      </c>
      <c r="D54" s="57">
        <f t="shared" ca="1" si="0"/>
        <v>245.87950370788573</v>
      </c>
      <c r="E54" s="57">
        <f t="shared" ca="1" si="0"/>
        <v>255.14124960327149</v>
      </c>
      <c r="F54" s="57">
        <f t="shared" ca="1" si="0"/>
        <v>256.51512760925294</v>
      </c>
      <c r="G54" s="57">
        <f t="shared" ca="1" si="0"/>
        <v>264.65048001098631</v>
      </c>
      <c r="H54" s="57">
        <f t="shared" ca="1" si="0"/>
        <v>442.02292632963253</v>
      </c>
      <c r="I54" s="57">
        <f t="shared" ca="1" si="0"/>
        <v>490.38203458553352</v>
      </c>
      <c r="J54" s="57">
        <f t="shared" ca="1" si="0"/>
        <v>493.91261556103154</v>
      </c>
      <c r="K54" s="57">
        <f t="shared" ca="1" si="0"/>
        <v>492.2991308326192</v>
      </c>
      <c r="L54" s="57">
        <f t="shared" ca="1" si="0"/>
        <v>482.70804689273291</v>
      </c>
      <c r="M54" s="57">
        <f t="shared" ca="1" si="0"/>
        <v>439.91841834586592</v>
      </c>
      <c r="N54" s="57">
        <f t="shared" ca="1" si="0"/>
        <v>252.57952963256835</v>
      </c>
      <c r="O54" s="58">
        <f t="shared" ca="1" si="0"/>
        <v>246.78978137207031</v>
      </c>
    </row>
    <row r="56" spans="1:15" x14ac:dyDescent="0.25"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 x14ac:dyDescent="0.25">
      <c r="A57" s="6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25">
      <c r="A58" s="26" t="s">
        <v>22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x14ac:dyDescent="0.25">
      <c r="A59" s="27" t="s">
        <v>23</v>
      </c>
    </row>
    <row r="60" spans="1:15" ht="15.75" thickBot="1" x14ac:dyDescent="0.3"/>
    <row r="61" spans="1:15" ht="27" customHeight="1" thickBot="1" x14ac:dyDescent="0.3">
      <c r="A61" s="289" t="s">
        <v>24</v>
      </c>
      <c r="B61" s="292" t="s">
        <v>25</v>
      </c>
      <c r="C61" s="60" t="s">
        <v>9</v>
      </c>
      <c r="D61" s="61">
        <f>'PG&amp;E Program Totals'!D61*'PG&amp;E Program Totals w.DLF'!$C$2</f>
        <v>-0.10051600605994462</v>
      </c>
      <c r="E61" s="61">
        <f>'PG&amp;E Program Totals'!E61*'PG&amp;E Program Totals w.DLF'!$C$2</f>
        <v>-0.10051600605994462</v>
      </c>
      <c r="F61" s="61">
        <f>'PG&amp;E Program Totals'!F61*'PG&amp;E Program Totals w.DLF'!$C$2</f>
        <v>-0.10051600605994462</v>
      </c>
      <c r="G61" s="61">
        <f>'PG&amp;E Program Totals'!G61*'PG&amp;E Program Totals w.DLF'!$C$2</f>
        <v>1.7060481017827986</v>
      </c>
      <c r="H61" s="61">
        <f>'PG&amp;E Program Totals'!H61*'PG&amp;E Program Totals w.DLF'!$C$2</f>
        <v>2.421842469215393</v>
      </c>
      <c r="I61" s="61">
        <f>'PG&amp;E Program Totals'!I61*'PG&amp;E Program Totals w.DLF'!$C$2</f>
        <v>8.0957570767402647</v>
      </c>
      <c r="J61" s="61">
        <f>'PG&amp;E Program Totals'!J61*'PG&amp;E Program Totals w.DLF'!$C$2</f>
        <v>8.0637449927330014</v>
      </c>
      <c r="K61" s="61">
        <f>'PG&amp;E Program Totals'!K61*'PG&amp;E Program Totals w.DLF'!$C$2</f>
        <v>8.5889685177803035</v>
      </c>
      <c r="L61" s="61">
        <f>'PG&amp;E Program Totals'!L61*'PG&amp;E Program Totals w.DLF'!$C$2</f>
        <v>6.5566683030128479</v>
      </c>
      <c r="M61" s="61">
        <f>'PG&amp;E Program Totals'!M61*'PG&amp;E Program Totals w.DLF'!$C$2</f>
        <v>3.0720388205051421</v>
      </c>
      <c r="N61" s="61">
        <f>'PG&amp;E Program Totals'!N61*'PG&amp;E Program Totals w.DLF'!$C$2</f>
        <v>-0.10051600605994462</v>
      </c>
      <c r="O61" s="61">
        <f>'PG&amp;E Program Totals'!O61*'PG&amp;E Program Totals w.DLF'!$C$2</f>
        <v>-0.10051600605994462</v>
      </c>
    </row>
    <row r="62" spans="1:15" ht="27" thickBot="1" x14ac:dyDescent="0.3">
      <c r="A62" s="290"/>
      <c r="B62" s="293"/>
      <c r="C62" s="62" t="s">
        <v>10</v>
      </c>
      <c r="D62" s="61">
        <f>'PG&amp;E Program Totals'!D62*'PG&amp;E Program Totals w.DLF'!$C$2</f>
        <v>4.3514930005073547</v>
      </c>
      <c r="E62" s="61">
        <f>'PG&amp;E Program Totals'!E62*'PG&amp;E Program Totals w.DLF'!$C$2</f>
        <v>4.3514930005073547</v>
      </c>
      <c r="F62" s="61">
        <f>'PG&amp;E Program Totals'!F62*'PG&amp;E Program Totals w.DLF'!$C$2</f>
        <v>4.3514930005073547</v>
      </c>
      <c r="G62" s="61">
        <f>'PG&amp;E Program Totals'!G62*'PG&amp;E Program Totals w.DLF'!$C$2</f>
        <v>3.560234871149063</v>
      </c>
      <c r="H62" s="61">
        <f>'PG&amp;E Program Totals'!H62*'PG&amp;E Program Totals w.DLF'!$C$2</f>
        <v>2.6902777967453004</v>
      </c>
      <c r="I62" s="61">
        <f>'PG&amp;E Program Totals'!I62*'PG&amp;E Program Totals w.DLF'!$C$2</f>
        <v>2.8308172690868378</v>
      </c>
      <c r="J62" s="61">
        <f>'PG&amp;E Program Totals'!J62*'PG&amp;E Program Totals w.DLF'!$C$2</f>
        <v>2.8118764286041258</v>
      </c>
      <c r="K62" s="61">
        <f>'PG&amp;E Program Totals'!K62*'PG&amp;E Program Totals w.DLF'!$C$2</f>
        <v>2.8459698891639711</v>
      </c>
      <c r="L62" s="61">
        <f>'PG&amp;E Program Totals'!L62*'PG&amp;E Program Totals w.DLF'!$C$2</f>
        <v>2.5980995976924897</v>
      </c>
      <c r="M62" s="61">
        <f>'PG&amp;E Program Totals'!M62*'PG&amp;E Program Totals w.DLF'!$C$2</f>
        <v>2.8039225780963899</v>
      </c>
      <c r="N62" s="61">
        <f>'PG&amp;E Program Totals'!N62*'PG&amp;E Program Totals w.DLF'!$C$2</f>
        <v>4.3514930005073547</v>
      </c>
      <c r="O62" s="61">
        <f>'PG&amp;E Program Totals'!O62*'PG&amp;E Program Totals w.DLF'!$C$2</f>
        <v>4.3514930005073547</v>
      </c>
    </row>
    <row r="63" spans="1:15" ht="27" customHeight="1" thickBot="1" x14ac:dyDescent="0.3">
      <c r="A63" s="290"/>
      <c r="B63" s="293"/>
      <c r="C63" s="62" t="s">
        <v>11</v>
      </c>
      <c r="D63" s="61">
        <f>'PG&amp;E Program Totals'!D63*'PG&amp;E Program Totals w.DLF'!$C$2</f>
        <v>0.11796751020103692</v>
      </c>
      <c r="E63" s="61">
        <f>'PG&amp;E Program Totals'!E63*'PG&amp;E Program Totals w.DLF'!$C$2</f>
        <v>0.11796751020103692</v>
      </c>
      <c r="F63" s="61">
        <f>'PG&amp;E Program Totals'!F63*'PG&amp;E Program Totals w.DLF'!$C$2</f>
        <v>0.11796751020103692</v>
      </c>
      <c r="G63" s="61">
        <f>'PG&amp;E Program Totals'!G63*'PG&amp;E Program Totals w.DLF'!$C$2</f>
        <v>0.2379665889441967</v>
      </c>
      <c r="H63" s="61">
        <f>'PG&amp;E Program Totals'!H63*'PG&amp;E Program Totals w.DLF'!$C$2</f>
        <v>0.22176365245878696</v>
      </c>
      <c r="I63" s="61">
        <f>'PG&amp;E Program Totals'!I63*'PG&amp;E Program Totals w.DLF'!$C$2</f>
        <v>0.23978846363723277</v>
      </c>
      <c r="J63" s="61">
        <f>'PG&amp;E Program Totals'!J63*'PG&amp;E Program Totals w.DLF'!$C$2</f>
        <v>0.24698111958801747</v>
      </c>
      <c r="K63" s="61">
        <f>'PG&amp;E Program Totals'!K63*'PG&amp;E Program Totals w.DLF'!$C$2</f>
        <v>0.24927907189726828</v>
      </c>
      <c r="L63" s="61">
        <f>'PG&amp;E Program Totals'!L63*'PG&amp;E Program Totals w.DLF'!$C$2</f>
        <v>0.2343789409995079</v>
      </c>
      <c r="M63" s="61">
        <f>'PG&amp;E Program Totals'!M63*'PG&amp;E Program Totals w.DLF'!$C$2</f>
        <v>0.21700222243368625</v>
      </c>
      <c r="N63" s="61">
        <f>'PG&amp;E Program Totals'!N63*'PG&amp;E Program Totals w.DLF'!$C$2</f>
        <v>0.11796751020103692</v>
      </c>
      <c r="O63" s="61">
        <f>'PG&amp;E Program Totals'!O63*'PG&amp;E Program Totals w.DLF'!$C$2</f>
        <v>0.11796751020103692</v>
      </c>
    </row>
    <row r="64" spans="1:15" ht="15.75" thickBot="1" x14ac:dyDescent="0.3">
      <c r="A64" s="290"/>
      <c r="B64" s="293"/>
      <c r="C64" s="62" t="s">
        <v>12</v>
      </c>
      <c r="D64" s="61">
        <f>'PG&amp;E Program Totals'!D64*'PG&amp;E Program Totals w.DLF'!$C$2</f>
        <v>2.3933196594715116</v>
      </c>
      <c r="E64" s="61">
        <f>'PG&amp;E Program Totals'!E64*'PG&amp;E Program Totals w.DLF'!$C$2</f>
        <v>2.3933196594715116</v>
      </c>
      <c r="F64" s="61">
        <f>'PG&amp;E Program Totals'!F64*'PG&amp;E Program Totals w.DLF'!$C$2</f>
        <v>2.3933196594715116</v>
      </c>
      <c r="G64" s="61">
        <f>'PG&amp;E Program Totals'!G64*'PG&amp;E Program Totals w.DLF'!$C$2</f>
        <v>1.8430670452117919</v>
      </c>
      <c r="H64" s="61">
        <f>'PG&amp;E Program Totals'!H64*'PG&amp;E Program Totals w.DLF'!$C$2</f>
        <v>1.6395454008579253</v>
      </c>
      <c r="I64" s="61">
        <f>'PG&amp;E Program Totals'!I64*'PG&amp;E Program Totals w.DLF'!$C$2</f>
        <v>1.7195204248428344</v>
      </c>
      <c r="J64" s="61">
        <f>'PG&amp;E Program Totals'!J64*'PG&amp;E Program Totals w.DLF'!$C$2</f>
        <v>1.7199872829914093</v>
      </c>
      <c r="K64" s="61">
        <f>'PG&amp;E Program Totals'!K64*'PG&amp;E Program Totals w.DLF'!$C$2</f>
        <v>1.7139194347858429</v>
      </c>
      <c r="L64" s="61">
        <f>'PG&amp;E Program Totals'!L64*'PG&amp;E Program Totals w.DLF'!$C$2</f>
        <v>1.6778191380500793</v>
      </c>
      <c r="M64" s="61">
        <f>'PG&amp;E Program Totals'!M64*'PG&amp;E Program Totals w.DLF'!$C$2</f>
        <v>1.603605431318283</v>
      </c>
      <c r="N64" s="61">
        <f>'PG&amp;E Program Totals'!N64*'PG&amp;E Program Totals w.DLF'!$C$2</f>
        <v>2.3933196594715116</v>
      </c>
      <c r="O64" s="61">
        <f>'PG&amp;E Program Totals'!O64*'PG&amp;E Program Totals w.DLF'!$C$2</f>
        <v>2.3933196594715116</v>
      </c>
    </row>
    <row r="65" spans="1:15" ht="15.75" thickBot="1" x14ac:dyDescent="0.3">
      <c r="A65" s="290"/>
      <c r="B65" s="293"/>
      <c r="C65" s="62" t="s">
        <v>13</v>
      </c>
      <c r="D65" s="61">
        <f>'PG&amp;E Program Totals'!D65*'PG&amp;E Program Totals w.DLF'!$C$2</f>
        <v>0.13179767610877752</v>
      </c>
      <c r="E65" s="61">
        <f>'PG&amp;E Program Totals'!E65*'PG&amp;E Program Totals w.DLF'!$C$2</f>
        <v>0.13179767610877752</v>
      </c>
      <c r="F65" s="61">
        <f>'PG&amp;E Program Totals'!F65*'PG&amp;E Program Totals w.DLF'!$C$2</f>
        <v>0.13179767610877752</v>
      </c>
      <c r="G65" s="61">
        <f>'PG&amp;E Program Totals'!G65*'PG&amp;E Program Totals w.DLF'!$C$2</f>
        <v>0.11201289471238851</v>
      </c>
      <c r="H65" s="61">
        <f>'PG&amp;E Program Totals'!H65*'PG&amp;E Program Totals w.DLF'!$C$2</f>
        <v>0.10478842832893133</v>
      </c>
      <c r="I65" s="61">
        <f>'PG&amp;E Program Totals'!I65*'PG&amp;E Program Totals w.DLF'!$C$2</f>
        <v>0.3071469894349575</v>
      </c>
      <c r="J65" s="61">
        <f>'PG&amp;E Program Totals'!J65*'PG&amp;E Program Totals w.DLF'!$C$2</f>
        <v>0.3108866932094097</v>
      </c>
      <c r="K65" s="61">
        <f>'PG&amp;E Program Totals'!K65*'PG&amp;E Program Totals w.DLF'!$C$2</f>
        <v>0.30371456855535506</v>
      </c>
      <c r="L65" s="61">
        <f>'PG&amp;E Program Totals'!L65*'PG&amp;E Program Totals w.DLF'!$C$2</f>
        <v>0.14955720691382884</v>
      </c>
      <c r="M65" s="61">
        <f>'PG&amp;E Program Totals'!M65*'PG&amp;E Program Totals w.DLF'!$C$2</f>
        <v>0.1000606150329113</v>
      </c>
      <c r="N65" s="61">
        <f>'PG&amp;E Program Totals'!N65*'PG&amp;E Program Totals w.DLF'!$C$2</f>
        <v>0.13179767610877752</v>
      </c>
      <c r="O65" s="61">
        <f>'PG&amp;E Program Totals'!O65*'PG&amp;E Program Totals w.DLF'!$C$2</f>
        <v>0.13179767610877752</v>
      </c>
    </row>
    <row r="66" spans="1:15" ht="15.75" thickBot="1" x14ac:dyDescent="0.3">
      <c r="A66" s="290"/>
      <c r="B66" s="293"/>
      <c r="C66" s="62" t="s">
        <v>14</v>
      </c>
      <c r="D66" s="61">
        <f>'PG&amp;E Program Totals'!D66*'PG&amp;E Program Totals w.DLF'!$C$2</f>
        <v>3.126109102010727</v>
      </c>
      <c r="E66" s="61">
        <f>'PG&amp;E Program Totals'!E66*'PG&amp;E Program Totals w.DLF'!$C$2</f>
        <v>3.126109102010727</v>
      </c>
      <c r="F66" s="61">
        <f>'PG&amp;E Program Totals'!F66*'PG&amp;E Program Totals w.DLF'!$C$2</f>
        <v>3.126109102010727</v>
      </c>
      <c r="G66" s="61">
        <f>'PG&amp;E Program Totals'!G66*'PG&amp;E Program Totals w.DLF'!$C$2</f>
        <v>2.1825753141641617</v>
      </c>
      <c r="H66" s="61">
        <f>'PG&amp;E Program Totals'!H66*'PG&amp;E Program Totals w.DLF'!$C$2</f>
        <v>2.0227012450695039</v>
      </c>
      <c r="I66" s="61">
        <f>'PG&amp;E Program Totals'!I66*'PG&amp;E Program Totals w.DLF'!$C$2</f>
        <v>3.1584747951030732</v>
      </c>
      <c r="J66" s="61">
        <f>'PG&amp;E Program Totals'!J66*'PG&amp;E Program Totals w.DLF'!$C$2</f>
        <v>3.1545563251972197</v>
      </c>
      <c r="K66" s="61">
        <f>'PG&amp;E Program Totals'!K66*'PG&amp;E Program Totals w.DLF'!$C$2</f>
        <v>3.1222709264755246</v>
      </c>
      <c r="L66" s="61">
        <f>'PG&amp;E Program Totals'!L66*'PG&amp;E Program Totals w.DLF'!$C$2</f>
        <v>2.4320613009929657</v>
      </c>
      <c r="M66" s="61">
        <f>'PG&amp;E Program Totals'!M66*'PG&amp;E Program Totals w.DLF'!$C$2</f>
        <v>1.7384277875423431</v>
      </c>
      <c r="N66" s="61">
        <f>'PG&amp;E Program Totals'!N66*'PG&amp;E Program Totals w.DLF'!$C$2</f>
        <v>3.126109102010727</v>
      </c>
      <c r="O66" s="61">
        <f>'PG&amp;E Program Totals'!O66*'PG&amp;E Program Totals w.DLF'!$C$2</f>
        <v>3.126109102010727</v>
      </c>
    </row>
    <row r="67" spans="1:15" ht="15.75" thickBot="1" x14ac:dyDescent="0.3">
      <c r="A67" s="290"/>
      <c r="B67" s="293"/>
      <c r="C67" s="62" t="s">
        <v>15</v>
      </c>
      <c r="D67" s="61">
        <f>'PG&amp;E Program Totals'!D67*'PG&amp;E Program Totals w.DLF'!$C$2</f>
        <v>1.4766187071800232</v>
      </c>
      <c r="E67" s="61">
        <f>'PG&amp;E Program Totals'!E67*'PG&amp;E Program Totals w.DLF'!$C$2</f>
        <v>1.4766187071800232</v>
      </c>
      <c r="F67" s="61">
        <f>'PG&amp;E Program Totals'!F67*'PG&amp;E Program Totals w.DLF'!$C$2</f>
        <v>1.4766187071800232</v>
      </c>
      <c r="G67" s="61">
        <f>'PG&amp;E Program Totals'!G67*'PG&amp;E Program Totals w.DLF'!$C$2</f>
        <v>1.8077491608858107</v>
      </c>
      <c r="H67" s="61">
        <f>'PG&amp;E Program Totals'!H67*'PG&amp;E Program Totals w.DLF'!$C$2</f>
        <v>1.6868090997934342</v>
      </c>
      <c r="I67" s="61">
        <f>'PG&amp;E Program Totals'!I67*'PG&amp;E Program Totals w.DLF'!$C$2</f>
        <v>2.1583169986009598</v>
      </c>
      <c r="J67" s="61">
        <f>'PG&amp;E Program Totals'!J67*'PG&amp;E Program Totals w.DLF'!$C$2</f>
        <v>2.1804885759353638</v>
      </c>
      <c r="K67" s="61">
        <f>'PG&amp;E Program Totals'!K67*'PG&amp;E Program Totals w.DLF'!$C$2</f>
        <v>2.1107429763078689</v>
      </c>
      <c r="L67" s="61">
        <f>'PG&amp;E Program Totals'!L67*'PG&amp;E Program Totals w.DLF'!$C$2</f>
        <v>1.9207213788032531</v>
      </c>
      <c r="M67" s="61">
        <f>'PG&amp;E Program Totals'!M67*'PG&amp;E Program Totals w.DLF'!$C$2</f>
        <v>1.4697353610992432</v>
      </c>
      <c r="N67" s="61">
        <f>'PG&amp;E Program Totals'!N67*'PG&amp;E Program Totals w.DLF'!$C$2</f>
        <v>1.4766187071800232</v>
      </c>
      <c r="O67" s="61">
        <f>'PG&amp;E Program Totals'!O67*'PG&amp;E Program Totals w.DLF'!$C$2</f>
        <v>1.4766187071800232</v>
      </c>
    </row>
    <row r="68" spans="1:15" x14ac:dyDescent="0.25">
      <c r="A68" s="290"/>
      <c r="B68" s="293"/>
      <c r="C68" s="63" t="s">
        <v>16</v>
      </c>
      <c r="D68" s="61">
        <f>'PG&amp;E Program Totals'!D68*'PG&amp;E Program Totals w.DLF'!$C$2</f>
        <v>3.1887096796035768</v>
      </c>
      <c r="E68" s="61">
        <f>'PG&amp;E Program Totals'!E68*'PG&amp;E Program Totals w.DLF'!$C$2</f>
        <v>3.1887096796035768</v>
      </c>
      <c r="F68" s="61">
        <f>'PG&amp;E Program Totals'!F68*'PG&amp;E Program Totals w.DLF'!$C$2</f>
        <v>3.1887096796035768</v>
      </c>
      <c r="G68" s="61">
        <f>'PG&amp;E Program Totals'!G68*'PG&amp;E Program Totals w.DLF'!$C$2</f>
        <v>3.0949133005142211</v>
      </c>
      <c r="H68" s="61">
        <f>'PG&amp;E Program Totals'!H68*'PG&amp;E Program Totals w.DLF'!$C$2</f>
        <v>3.3955566093921661</v>
      </c>
      <c r="I68" s="61">
        <f>'PG&amp;E Program Totals'!I68*'PG&amp;E Program Totals w.DLF'!$C$2</f>
        <v>4.6449634327888489</v>
      </c>
      <c r="J68" s="61">
        <f>'PG&amp;E Program Totals'!J68*'PG&amp;E Program Totals w.DLF'!$C$2</f>
        <v>4.84034866809845</v>
      </c>
      <c r="K68" s="61">
        <f>'PG&amp;E Program Totals'!K68*'PG&amp;E Program Totals w.DLF'!$C$2</f>
        <v>4.8336750812530518</v>
      </c>
      <c r="L68" s="61">
        <f>'PG&amp;E Program Totals'!L68*'PG&amp;E Program Totals w.DLF'!$C$2</f>
        <v>4.3723888912200923</v>
      </c>
      <c r="M68" s="61">
        <f>'PG&amp;E Program Totals'!M68*'PG&amp;E Program Totals w.DLF'!$C$2</f>
        <v>2.9596481482982635</v>
      </c>
      <c r="N68" s="61">
        <f>'PG&amp;E Program Totals'!N68*'PG&amp;E Program Totals w.DLF'!$C$2</f>
        <v>3.1887096796035768</v>
      </c>
      <c r="O68" s="61">
        <f>'PG&amp;E Program Totals'!O68*'PG&amp;E Program Totals w.DLF'!$C$2</f>
        <v>3.1887096796035768</v>
      </c>
    </row>
    <row r="69" spans="1:15" ht="27" thickBot="1" x14ac:dyDescent="0.3">
      <c r="A69" s="291"/>
      <c r="B69" s="294"/>
      <c r="C69" s="64" t="s">
        <v>17</v>
      </c>
      <c r="D69" s="65">
        <f>SUM(D61:D68)</f>
        <v>14.685499329023063</v>
      </c>
      <c r="E69" s="65">
        <f t="shared" ref="E69:O69" si="1">SUM(E61:E68)</f>
        <v>14.685499329023063</v>
      </c>
      <c r="F69" s="65">
        <f t="shared" si="1"/>
        <v>14.685499329023063</v>
      </c>
      <c r="G69" s="65">
        <f t="shared" si="1"/>
        <v>14.544567277364433</v>
      </c>
      <c r="H69" s="65">
        <f t="shared" si="1"/>
        <v>14.183284701861441</v>
      </c>
      <c r="I69" s="65">
        <f t="shared" si="1"/>
        <v>23.154785450235011</v>
      </c>
      <c r="J69" s="65">
        <f t="shared" si="1"/>
        <v>23.328870086357</v>
      </c>
      <c r="K69" s="65">
        <f t="shared" si="1"/>
        <v>23.768540466219186</v>
      </c>
      <c r="L69" s="65">
        <f t="shared" si="1"/>
        <v>19.941694757685063</v>
      </c>
      <c r="M69" s="65">
        <f t="shared" si="1"/>
        <v>13.964440964326265</v>
      </c>
      <c r="N69" s="65">
        <f t="shared" si="1"/>
        <v>14.685499329023063</v>
      </c>
      <c r="O69" s="65">
        <f t="shared" si="1"/>
        <v>14.685499329023063</v>
      </c>
    </row>
    <row r="70" spans="1:15" ht="27" customHeight="1" thickBot="1" x14ac:dyDescent="0.3">
      <c r="A70" s="289" t="s">
        <v>26</v>
      </c>
      <c r="B70" s="292" t="s">
        <v>25</v>
      </c>
      <c r="C70" s="60" t="s">
        <v>9</v>
      </c>
      <c r="D70" s="61">
        <f>'PG&amp;E Program Totals'!D70*'PG&amp;E Program Totals w.DLF'!$C$2</f>
        <v>6.7182373156547541</v>
      </c>
      <c r="E70" s="61">
        <f>'PG&amp;E Program Totals'!E70*'PG&amp;E Program Totals w.DLF'!$C$2</f>
        <v>6.5901120853424073</v>
      </c>
      <c r="F70" s="61">
        <f>'PG&amp;E Program Totals'!F70*'PG&amp;E Program Totals w.DLF'!$C$2</f>
        <v>6.8021200861930842</v>
      </c>
      <c r="G70" s="61">
        <f>'PG&amp;E Program Totals'!G70*'PG&amp;E Program Totals w.DLF'!$C$2</f>
        <v>13.54303127670288</v>
      </c>
      <c r="H70" s="61">
        <f>'PG&amp;E Program Totals'!H70*'PG&amp;E Program Totals w.DLF'!$C$2</f>
        <v>13.260209918022156</v>
      </c>
      <c r="I70" s="61">
        <f>'PG&amp;E Program Totals'!I70*'PG&amp;E Program Totals w.DLF'!$C$2</f>
        <v>14.662531485557556</v>
      </c>
      <c r="J70" s="61">
        <f>'PG&amp;E Program Totals'!J70*'PG&amp;E Program Totals w.DLF'!$C$2</f>
        <v>14.283637258529662</v>
      </c>
      <c r="K70" s="61">
        <f>'PG&amp;E Program Totals'!K70*'PG&amp;E Program Totals w.DLF'!$C$2</f>
        <v>14.80108975315094</v>
      </c>
      <c r="L70" s="61">
        <f>'PG&amp;E Program Totals'!L70*'PG&amp;E Program Totals w.DLF'!$C$2</f>
        <v>14.654542849540711</v>
      </c>
      <c r="M70" s="61">
        <f>'PG&amp;E Program Totals'!M70*'PG&amp;E Program Totals w.DLF'!$C$2</f>
        <v>13.726874523162842</v>
      </c>
      <c r="N70" s="61">
        <f>'PG&amp;E Program Totals'!N70*'PG&amp;E Program Totals w.DLF'!$C$2</f>
        <v>7.5355346217155459</v>
      </c>
      <c r="O70" s="61">
        <f>'PG&amp;E Program Totals'!O70*'PG&amp;E Program Totals w.DLF'!$C$2</f>
        <v>7.0831038284301755</v>
      </c>
    </row>
    <row r="71" spans="1:15" ht="27" thickBot="1" x14ac:dyDescent="0.3">
      <c r="A71" s="290"/>
      <c r="B71" s="293"/>
      <c r="C71" s="62" t="s">
        <v>10</v>
      </c>
      <c r="D71" s="61">
        <f>'PG&amp;E Program Totals'!D71*'PG&amp;E Program Totals w.DLF'!$C$2</f>
        <v>1.4946553859710694</v>
      </c>
      <c r="E71" s="61">
        <f>'PG&amp;E Program Totals'!E71*'PG&amp;E Program Totals w.DLF'!$C$2</f>
        <v>1.5138324017524718</v>
      </c>
      <c r="F71" s="61">
        <f>'PG&amp;E Program Totals'!F71*'PG&amp;E Program Totals w.DLF'!$C$2</f>
        <v>1.9389340775012969</v>
      </c>
      <c r="G71" s="61">
        <f>'PG&amp;E Program Totals'!G71*'PG&amp;E Program Totals w.DLF'!$C$2</f>
        <v>4.5602343020439147</v>
      </c>
      <c r="H71" s="61">
        <f>'PG&amp;E Program Totals'!H71*'PG&amp;E Program Totals w.DLF'!$C$2</f>
        <v>4.8324588961601256</v>
      </c>
      <c r="I71" s="61">
        <f>'PG&amp;E Program Totals'!I71*'PG&amp;E Program Totals w.DLF'!$C$2</f>
        <v>5.3928911104202273</v>
      </c>
      <c r="J71" s="61">
        <f>'PG&amp;E Program Totals'!J71*'PG&amp;E Program Totals w.DLF'!$C$2</f>
        <v>4.9638712263107303</v>
      </c>
      <c r="K71" s="61">
        <f>'PG&amp;E Program Totals'!K71*'PG&amp;E Program Totals w.DLF'!$C$2</f>
        <v>5.2383472013473513</v>
      </c>
      <c r="L71" s="61">
        <f>'PG&amp;E Program Totals'!L71*'PG&amp;E Program Totals w.DLF'!$C$2</f>
        <v>4.9763662858009337</v>
      </c>
      <c r="M71" s="61">
        <f>'PG&amp;E Program Totals'!M71*'PG&amp;E Program Totals w.DLF'!$C$2</f>
        <v>4.4397969307899476</v>
      </c>
      <c r="N71" s="61">
        <f>'PG&amp;E Program Totals'!N71*'PG&amp;E Program Totals w.DLF'!$C$2</f>
        <v>2.0031209266185761</v>
      </c>
      <c r="O71" s="61">
        <f>'PG&amp;E Program Totals'!O71*'PG&amp;E Program Totals w.DLF'!$C$2</f>
        <v>1.7598475532531739</v>
      </c>
    </row>
    <row r="72" spans="1:15" ht="15.75" thickBot="1" x14ac:dyDescent="0.3">
      <c r="A72" s="290"/>
      <c r="B72" s="293"/>
      <c r="C72" s="62" t="s">
        <v>11</v>
      </c>
      <c r="D72" s="61">
        <f>'PG&amp;E Program Totals'!D72*'PG&amp;E Program Totals w.DLF'!$C$2</f>
        <v>0.574881016254425</v>
      </c>
      <c r="E72" s="61">
        <f>'PG&amp;E Program Totals'!E72*'PG&amp;E Program Totals w.DLF'!$C$2</f>
        <v>0.57928543710708613</v>
      </c>
      <c r="F72" s="61">
        <f>'PG&amp;E Program Totals'!F72*'PG&amp;E Program Totals w.DLF'!$C$2</f>
        <v>0.60372788047790527</v>
      </c>
      <c r="G72" s="61">
        <f>'PG&amp;E Program Totals'!G72*'PG&amp;E Program Totals w.DLF'!$C$2</f>
        <v>1.008301790356636</v>
      </c>
      <c r="H72" s="61">
        <f>'PG&amp;E Program Totals'!H72*'PG&amp;E Program Totals w.DLF'!$C$2</f>
        <v>0.90206024152040476</v>
      </c>
      <c r="I72" s="61">
        <f>'PG&amp;E Program Totals'!I72*'PG&amp;E Program Totals w.DLF'!$C$2</f>
        <v>0.95547227919101718</v>
      </c>
      <c r="J72" s="61">
        <f>'PG&amp;E Program Totals'!J72*'PG&amp;E Program Totals w.DLF'!$C$2</f>
        <v>0.95185818248987197</v>
      </c>
      <c r="K72" s="61">
        <f>'PG&amp;E Program Totals'!K72*'PG&amp;E Program Totals w.DLF'!$C$2</f>
        <v>1.0467492589354515</v>
      </c>
      <c r="L72" s="61">
        <f>'PG&amp;E Program Totals'!L72*'PG&amp;E Program Totals w.DLF'!$C$2</f>
        <v>1.1117001469135284</v>
      </c>
      <c r="M72" s="61">
        <f>'PG&amp;E Program Totals'!M72*'PG&amp;E Program Totals w.DLF'!$C$2</f>
        <v>1.0216717184782027</v>
      </c>
      <c r="N72" s="61">
        <f>'PG&amp;E Program Totals'!N72*'PG&amp;E Program Totals w.DLF'!$C$2</f>
        <v>0.63955139702558517</v>
      </c>
      <c r="O72" s="61">
        <f>'PG&amp;E Program Totals'!O72*'PG&amp;E Program Totals w.DLF'!$C$2</f>
        <v>0.61430842924118045</v>
      </c>
    </row>
    <row r="73" spans="1:15" ht="27" customHeight="1" thickBot="1" x14ac:dyDescent="0.3">
      <c r="A73" s="290"/>
      <c r="B73" s="293"/>
      <c r="C73" s="62" t="s">
        <v>12</v>
      </c>
      <c r="D73" s="61">
        <f>'PG&amp;E Program Totals'!D73*'PG&amp;E Program Totals w.DLF'!$C$2</f>
        <v>2.5855158743858335</v>
      </c>
      <c r="E73" s="61">
        <f>'PG&amp;E Program Totals'!E73*'PG&amp;E Program Totals w.DLF'!$C$2</f>
        <v>2.8488356397151948</v>
      </c>
      <c r="F73" s="61">
        <f>'PG&amp;E Program Totals'!F73*'PG&amp;E Program Totals w.DLF'!$C$2</f>
        <v>3.8156813418865201</v>
      </c>
      <c r="G73" s="61">
        <f>'PG&amp;E Program Totals'!G73*'PG&amp;E Program Totals w.DLF'!$C$2</f>
        <v>8.3170342388153067</v>
      </c>
      <c r="H73" s="61">
        <f>'PG&amp;E Program Totals'!H73*'PG&amp;E Program Totals w.DLF'!$C$2</f>
        <v>8.7375455350875857</v>
      </c>
      <c r="I73" s="61">
        <f>'PG&amp;E Program Totals'!I73*'PG&amp;E Program Totals w.DLF'!$C$2</f>
        <v>9.4120077867507934</v>
      </c>
      <c r="J73" s="61">
        <f>'PG&amp;E Program Totals'!J73*'PG&amp;E Program Totals w.DLF'!$C$2</f>
        <v>9.1447535972595215</v>
      </c>
      <c r="K73" s="61">
        <f>'PG&amp;E Program Totals'!K73*'PG&amp;E Program Totals w.DLF'!$C$2</f>
        <v>9.9767874050140382</v>
      </c>
      <c r="L73" s="61">
        <f>'PG&amp;E Program Totals'!L73*'PG&amp;E Program Totals w.DLF'!$C$2</f>
        <v>10.174381650924682</v>
      </c>
      <c r="M73" s="61">
        <f>'PG&amp;E Program Totals'!M73*'PG&amp;E Program Totals w.DLF'!$C$2</f>
        <v>8.6929614973068237</v>
      </c>
      <c r="N73" s="61">
        <f>'PG&amp;E Program Totals'!N73*'PG&amp;E Program Totals w.DLF'!$C$2</f>
        <v>3.9903056437969209</v>
      </c>
      <c r="O73" s="61">
        <f>'PG&amp;E Program Totals'!O73*'PG&amp;E Program Totals w.DLF'!$C$2</f>
        <v>2.8899654502868652</v>
      </c>
    </row>
    <row r="74" spans="1:15" ht="15.75" thickBot="1" x14ac:dyDescent="0.3">
      <c r="A74" s="290"/>
      <c r="B74" s="293"/>
      <c r="C74" s="62" t="s">
        <v>13</v>
      </c>
      <c r="D74" s="61">
        <f>'PG&amp;E Program Totals'!D74*'PG&amp;E Program Totals w.DLF'!$C$2</f>
        <v>0.50572575679421428</v>
      </c>
      <c r="E74" s="61">
        <f>'PG&amp;E Program Totals'!E74*'PG&amp;E Program Totals w.DLF'!$C$2</f>
        <v>0.49330115103721617</v>
      </c>
      <c r="F74" s="61">
        <f>'PG&amp;E Program Totals'!F74*'PG&amp;E Program Totals w.DLF'!$C$2</f>
        <v>0.50090328866243361</v>
      </c>
      <c r="G74" s="61">
        <f>'PG&amp;E Program Totals'!G74*'PG&amp;E Program Totals w.DLF'!$C$2</f>
        <v>1.0579301192760466</v>
      </c>
      <c r="H74" s="61">
        <f>'PG&amp;E Program Totals'!H74*'PG&amp;E Program Totals w.DLF'!$C$2</f>
        <v>1.0845003634691237</v>
      </c>
      <c r="I74" s="61">
        <f>'PG&amp;E Program Totals'!I74*'PG&amp;E Program Totals w.DLF'!$C$2</f>
        <v>1.207655973792076</v>
      </c>
      <c r="J74" s="61">
        <f>'PG&amp;E Program Totals'!J74*'PG&amp;E Program Totals w.DLF'!$C$2</f>
        <v>1.1675559973716736</v>
      </c>
      <c r="K74" s="61">
        <f>'PG&amp;E Program Totals'!K74*'PG&amp;E Program Totals w.DLF'!$C$2</f>
        <v>1.2178286428451537</v>
      </c>
      <c r="L74" s="61">
        <f>'PG&amp;E Program Totals'!L74*'PG&amp;E Program Totals w.DLF'!$C$2</f>
        <v>1.2652854928970336</v>
      </c>
      <c r="M74" s="61">
        <f>'PG&amp;E Program Totals'!M74*'PG&amp;E Program Totals w.DLF'!$C$2</f>
        <v>1.1352711217403411</v>
      </c>
      <c r="N74" s="61">
        <f>'PG&amp;E Program Totals'!N74*'PG&amp;E Program Totals w.DLF'!$C$2</f>
        <v>0.54741223359107971</v>
      </c>
      <c r="O74" s="61">
        <f>'PG&amp;E Program Totals'!O74*'PG&amp;E Program Totals w.DLF'!$C$2</f>
        <v>0.49532668769359589</v>
      </c>
    </row>
    <row r="75" spans="1:15" ht="15.75" thickBot="1" x14ac:dyDescent="0.3">
      <c r="A75" s="290"/>
      <c r="B75" s="293"/>
      <c r="C75" s="62" t="s">
        <v>14</v>
      </c>
      <c r="D75" s="61">
        <f>'PG&amp;E Program Totals'!D75*'PG&amp;E Program Totals w.DLF'!$C$2</f>
        <v>0.66722856581211087</v>
      </c>
      <c r="E75" s="61">
        <f>'PG&amp;E Program Totals'!E75*'PG&amp;E Program Totals w.DLF'!$C$2</f>
        <v>0.63718081688880923</v>
      </c>
      <c r="F75" s="61">
        <f>'PG&amp;E Program Totals'!F75*'PG&amp;E Program Totals w.DLF'!$C$2</f>
        <v>0.66604657775163645</v>
      </c>
      <c r="G75" s="61">
        <f>'PG&amp;E Program Totals'!G75*'PG&amp;E Program Totals w.DLF'!$C$2</f>
        <v>1.4186719337701796</v>
      </c>
      <c r="H75" s="61">
        <f>'PG&amp;E Program Totals'!H75*'PG&amp;E Program Totals w.DLF'!$C$2</f>
        <v>1.5159684412479399</v>
      </c>
      <c r="I75" s="61">
        <f>'PG&amp;E Program Totals'!I75*'PG&amp;E Program Totals w.DLF'!$C$2</f>
        <v>1.7193852059841155</v>
      </c>
      <c r="J75" s="61">
        <f>'PG&amp;E Program Totals'!J75*'PG&amp;E Program Totals w.DLF'!$C$2</f>
        <v>1.6664128911495208</v>
      </c>
      <c r="K75" s="61">
        <f>'PG&amp;E Program Totals'!K75*'PG&amp;E Program Totals w.DLF'!$C$2</f>
        <v>1.6880103768110275</v>
      </c>
      <c r="L75" s="61">
        <f>'PG&amp;E Program Totals'!L75*'PG&amp;E Program Totals w.DLF'!$C$2</f>
        <v>1.6773735958337783</v>
      </c>
      <c r="M75" s="61">
        <f>'PG&amp;E Program Totals'!M75*'PG&amp;E Program Totals w.DLF'!$C$2</f>
        <v>1.5062214369773865</v>
      </c>
      <c r="N75" s="61">
        <f>'PG&amp;E Program Totals'!N75*'PG&amp;E Program Totals w.DLF'!$C$2</f>
        <v>0.79765382444858546</v>
      </c>
      <c r="O75" s="61">
        <f>'PG&amp;E Program Totals'!O75*'PG&amp;E Program Totals w.DLF'!$C$2</f>
        <v>0.6575216433405876</v>
      </c>
    </row>
    <row r="76" spans="1:15" ht="15.75" thickBot="1" x14ac:dyDescent="0.3">
      <c r="A76" s="290"/>
      <c r="B76" s="293"/>
      <c r="C76" s="62" t="s">
        <v>15</v>
      </c>
      <c r="D76" s="61">
        <f>'PG&amp;E Program Totals'!D76*'PG&amp;E Program Totals w.DLF'!$C$2</f>
        <v>1.17408560359478</v>
      </c>
      <c r="E76" s="61">
        <f>'PG&amp;E Program Totals'!E76*'PG&amp;E Program Totals w.DLF'!$C$2</f>
        <v>1.2627103190422058</v>
      </c>
      <c r="F76" s="61">
        <f>'PG&amp;E Program Totals'!F76*'PG&amp;E Program Totals w.DLF'!$C$2</f>
        <v>1.4088301193714141</v>
      </c>
      <c r="G76" s="61">
        <f>'PG&amp;E Program Totals'!G76*'PG&amp;E Program Totals w.DLF'!$C$2</f>
        <v>3.1827090485095977</v>
      </c>
      <c r="H76" s="61">
        <f>'PG&amp;E Program Totals'!H76*'PG&amp;E Program Totals w.DLF'!$C$2</f>
        <v>3.5257030608654021</v>
      </c>
      <c r="I76" s="61">
        <f>'PG&amp;E Program Totals'!I76*'PG&amp;E Program Totals w.DLF'!$C$2</f>
        <v>3.4833382339477539</v>
      </c>
      <c r="J76" s="61">
        <f>'PG&amp;E Program Totals'!J76*'PG&amp;E Program Totals w.DLF'!$C$2</f>
        <v>3.4408230185508728</v>
      </c>
      <c r="K76" s="61">
        <f>'PG&amp;E Program Totals'!K76*'PG&amp;E Program Totals w.DLF'!$C$2</f>
        <v>3.478899027585983</v>
      </c>
      <c r="L76" s="61">
        <f>'PG&amp;E Program Totals'!L76*'PG&amp;E Program Totals w.DLF'!$C$2</f>
        <v>3.6770911657810212</v>
      </c>
      <c r="M76" s="61">
        <f>'PG&amp;E Program Totals'!M76*'PG&amp;E Program Totals w.DLF'!$C$2</f>
        <v>2.6367627756595611</v>
      </c>
      <c r="N76" s="61">
        <f>'PG&amp;E Program Totals'!N76*'PG&amp;E Program Totals w.DLF'!$C$2</f>
        <v>1.5025607198476791</v>
      </c>
      <c r="O76" s="61">
        <f>'PG&amp;E Program Totals'!O76*'PG&amp;E Program Totals w.DLF'!$C$2</f>
        <v>1.3548610558509826</v>
      </c>
    </row>
    <row r="77" spans="1:15" x14ac:dyDescent="0.25">
      <c r="A77" s="290"/>
      <c r="B77" s="293"/>
      <c r="C77" s="63" t="s">
        <v>16</v>
      </c>
      <c r="D77" s="61">
        <f>'PG&amp;E Program Totals'!D77*'PG&amp;E Program Totals w.DLF'!$C$2</f>
        <v>7.1219772887229915</v>
      </c>
      <c r="E77" s="61">
        <f>'PG&amp;E Program Totals'!E77*'PG&amp;E Program Totals w.DLF'!$C$2</f>
        <v>7.2886092929840087</v>
      </c>
      <c r="F77" s="61">
        <f>'PG&amp;E Program Totals'!F77*'PG&amp;E Program Totals w.DLF'!$C$2</f>
        <v>8.9779191570281984</v>
      </c>
      <c r="G77" s="61">
        <f>'PG&amp;E Program Totals'!G77*'PG&amp;E Program Totals w.DLF'!$C$2</f>
        <v>17.501344975471497</v>
      </c>
      <c r="H77" s="61">
        <f>'PG&amp;E Program Totals'!H77*'PG&amp;E Program Totals w.DLF'!$C$2</f>
        <v>17.903152652740477</v>
      </c>
      <c r="I77" s="61">
        <f>'PG&amp;E Program Totals'!I77*'PG&amp;E Program Totals w.DLF'!$C$2</f>
        <v>19.035197614669798</v>
      </c>
      <c r="J77" s="61">
        <f>'PG&amp;E Program Totals'!J77*'PG&amp;E Program Totals w.DLF'!$C$2</f>
        <v>18.436868026733396</v>
      </c>
      <c r="K77" s="61">
        <f>'PG&amp;E Program Totals'!K77*'PG&amp;E Program Totals w.DLF'!$C$2</f>
        <v>19.026482929229736</v>
      </c>
      <c r="L77" s="61">
        <f>'PG&amp;E Program Totals'!L77*'PG&amp;E Program Totals w.DLF'!$C$2</f>
        <v>19.073349733352661</v>
      </c>
      <c r="M77" s="61">
        <f>'PG&amp;E Program Totals'!M77*'PG&amp;E Program Totals w.DLF'!$C$2</f>
        <v>17.935345726013182</v>
      </c>
      <c r="N77" s="61">
        <f>'PG&amp;E Program Totals'!N77*'PG&amp;E Program Totals w.DLF'!$C$2</f>
        <v>9.7462049884796134</v>
      </c>
      <c r="O77" s="61">
        <f>'PG&amp;E Program Totals'!O77*'PG&amp;E Program Totals w.DLF'!$C$2</f>
        <v>7.9612260818481442</v>
      </c>
    </row>
    <row r="78" spans="1:15" ht="27" thickBot="1" x14ac:dyDescent="0.3">
      <c r="A78" s="291"/>
      <c r="B78" s="294"/>
      <c r="C78" s="64" t="s">
        <v>17</v>
      </c>
      <c r="D78" s="65">
        <f>SUM(D70:D77)</f>
        <v>20.84230680719018</v>
      </c>
      <c r="E78" s="65">
        <f t="shared" ref="E78" si="2">SUM(E70:E77)</f>
        <v>21.213867143869397</v>
      </c>
      <c r="F78" s="65">
        <f t="shared" ref="F78" si="3">SUM(F70:F77)</f>
        <v>24.714162528872489</v>
      </c>
      <c r="G78" s="65">
        <f t="shared" ref="G78" si="4">SUM(G70:G77)</f>
        <v>50.589257684946062</v>
      </c>
      <c r="H78" s="65">
        <f t="shared" ref="H78" si="5">SUM(H70:H77)</f>
        <v>51.76159910911322</v>
      </c>
      <c r="I78" s="65">
        <f t="shared" ref="I78" si="6">SUM(I70:I77)</f>
        <v>55.868479690313336</v>
      </c>
      <c r="J78" s="65">
        <f t="shared" ref="J78" si="7">SUM(J70:J77)</f>
        <v>54.055780198395254</v>
      </c>
      <c r="K78" s="65">
        <f t="shared" ref="K78" si="8">SUM(K70:K77)</f>
        <v>56.474194594919688</v>
      </c>
      <c r="L78" s="65">
        <f t="shared" ref="L78" si="9">SUM(L70:L77)</f>
        <v>56.610090921044346</v>
      </c>
      <c r="M78" s="65">
        <f t="shared" ref="M78" si="10">SUM(M70:M77)</f>
        <v>51.094905730128289</v>
      </c>
      <c r="N78" s="65">
        <f t="shared" ref="N78" si="11">SUM(N70:N77)</f>
        <v>26.762344355523588</v>
      </c>
      <c r="O78" s="65">
        <f t="shared" ref="O78" si="12">SUM(O70:O77)</f>
        <v>22.816160729944706</v>
      </c>
    </row>
    <row r="79" spans="1:15" ht="27" thickBot="1" x14ac:dyDescent="0.3">
      <c r="A79" s="289" t="s">
        <v>27</v>
      </c>
      <c r="B79" s="292" t="s">
        <v>8</v>
      </c>
      <c r="C79" s="60" t="s">
        <v>9</v>
      </c>
      <c r="D79" s="61">
        <f>'PG&amp;E Program Totals'!D79*'PG&amp;E Program Totals w.DLF'!$C$2</f>
        <v>6.8896720239569956E-2</v>
      </c>
      <c r="E79" s="61">
        <f>'PG&amp;E Program Totals'!E79*'PG&amp;E Program Totals w.DLF'!$C$2</f>
        <v>6.9361882505781111E-2</v>
      </c>
      <c r="F79" s="61">
        <f>'PG&amp;E Program Totals'!F79*'PG&amp;E Program Totals w.DLF'!$C$2</f>
        <v>6.9850780959966871E-2</v>
      </c>
      <c r="G79" s="61">
        <f>'PG&amp;E Program Totals'!G79*'PG&amp;E Program Totals w.DLF'!$C$2</f>
        <v>4.8134403466181086E-2</v>
      </c>
      <c r="H79" s="61">
        <f>'PG&amp;E Program Totals'!H79*'PG&amp;E Program Totals w.DLF'!$C$2</f>
        <v>6.1853676472679274E-2</v>
      </c>
      <c r="I79" s="61">
        <f>'PG&amp;E Program Totals'!I79*'PG&amp;E Program Totals w.DLF'!$C$2</f>
        <v>0.22119714691025419</v>
      </c>
      <c r="J79" s="61">
        <f>'PG&amp;E Program Totals'!J79*'PG&amp;E Program Totals w.DLF'!$C$2</f>
        <v>0.22154600415669698</v>
      </c>
      <c r="K79" s="61">
        <f>'PG&amp;E Program Totals'!K79*'PG&amp;E Program Totals w.DLF'!$C$2</f>
        <v>0.23116810057657289</v>
      </c>
      <c r="L79" s="61">
        <f>'PG&amp;E Program Totals'!L79*'PG&amp;E Program Totals w.DLF'!$C$2</f>
        <v>0.24457410396353693</v>
      </c>
      <c r="M79" s="61">
        <f>'PG&amp;E Program Totals'!M79*'PG&amp;E Program Totals w.DLF'!$C$2</f>
        <v>7.7133531587665893E-2</v>
      </c>
      <c r="N79" s="61">
        <f>'PG&amp;E Program Totals'!N79*'PG&amp;E Program Totals w.DLF'!$C$2</f>
        <v>8.5384496464754475E-2</v>
      </c>
      <c r="O79" s="61">
        <f>'PG&amp;E Program Totals'!O79*'PG&amp;E Program Totals w.DLF'!$C$2</f>
        <v>9.1856777323439623E-2</v>
      </c>
    </row>
    <row r="80" spans="1:15" ht="27" thickBot="1" x14ac:dyDescent="0.3">
      <c r="A80" s="290"/>
      <c r="B80" s="293"/>
      <c r="C80" s="62" t="s">
        <v>10</v>
      </c>
      <c r="D80" s="61">
        <f>'PG&amp;E Program Totals'!D80*'PG&amp;E Program Totals w.DLF'!$C$2</f>
        <v>1.0281209752172034E-2</v>
      </c>
      <c r="E80" s="61">
        <f>'PG&amp;E Program Totals'!E80*'PG&amp;E Program Totals w.DLF'!$C$2</f>
        <v>9.5577935752353439E-3</v>
      </c>
      <c r="F80" s="61">
        <f>'PG&amp;E Program Totals'!F80*'PG&amp;E Program Totals w.DLF'!$C$2</f>
        <v>8.9703982653338496E-3</v>
      </c>
      <c r="G80" s="61">
        <f>'PG&amp;E Program Totals'!G80*'PG&amp;E Program Totals w.DLF'!$C$2</f>
        <v>1.8370346784648311E-2</v>
      </c>
      <c r="H80" s="61">
        <f>'PG&amp;E Program Totals'!H80*'PG&amp;E Program Totals w.DLF'!$C$2</f>
        <v>1.2827241015019619E-2</v>
      </c>
      <c r="I80" s="61">
        <f>'PG&amp;E Program Totals'!I80*'PG&amp;E Program Totals w.DLF'!$C$2</f>
        <v>5.1763101088051967E-2</v>
      </c>
      <c r="J80" s="61">
        <f>'PG&amp;E Program Totals'!J80*'PG&amp;E Program Totals w.DLF'!$C$2</f>
        <v>5.616836907239952E-2</v>
      </c>
      <c r="K80" s="61">
        <f>'PG&amp;E Program Totals'!K80*'PG&amp;E Program Totals w.DLF'!$C$2</f>
        <v>5.2931131254832356E-2</v>
      </c>
      <c r="L80" s="61">
        <f>'PG&amp;E Program Totals'!L80*'PG&amp;E Program Totals w.DLF'!$C$2</f>
        <v>4.6301497416816308E-2</v>
      </c>
      <c r="M80" s="61">
        <f>'PG&amp;E Program Totals'!M80*'PG&amp;E Program Totals w.DLF'!$C$2</f>
        <v>5.6426750205403322E-3</v>
      </c>
      <c r="N80" s="61">
        <f>'PG&amp;E Program Totals'!N80*'PG&amp;E Program Totals w.DLF'!$C$2</f>
        <v>1.1164407681525967E-2</v>
      </c>
      <c r="O80" s="61">
        <f>'PG&amp;E Program Totals'!O80*'PG&amp;E Program Totals w.DLF'!$C$2</f>
        <v>1.3119113142216936E-2</v>
      </c>
    </row>
    <row r="81" spans="1:41" ht="15.75" thickBot="1" x14ac:dyDescent="0.3">
      <c r="A81" s="290"/>
      <c r="B81" s="293"/>
      <c r="C81" s="62" t="s">
        <v>11</v>
      </c>
      <c r="D81" s="61">
        <f>'PG&amp;E Program Totals'!D81*'PG&amp;E Program Totals w.DLF'!$C$2</f>
        <v>8.1864777427684641E-3</v>
      </c>
      <c r="E81" s="61">
        <f>'PG&amp;E Program Totals'!E81*'PG&amp;E Program Totals w.DLF'!$C$2</f>
        <v>8.4041970775725807E-3</v>
      </c>
      <c r="F81" s="61">
        <f>'PG&amp;E Program Totals'!F81*'PG&amp;E Program Totals w.DLF'!$C$2</f>
        <v>8.8308004792740386E-3</v>
      </c>
      <c r="G81" s="61">
        <f>'PG&amp;E Program Totals'!G81*'PG&amp;E Program Totals w.DLF'!$C$2</f>
        <v>1.2685269356129396E-2</v>
      </c>
      <c r="H81" s="61">
        <f>'PG&amp;E Program Totals'!H81*'PG&amp;E Program Totals w.DLF'!$C$2</f>
        <v>7.5343370917315298E-3</v>
      </c>
      <c r="I81" s="61">
        <f>'PG&amp;E Program Totals'!I81*'PG&amp;E Program Totals w.DLF'!$C$2</f>
        <v>2.0019920771797088E-2</v>
      </c>
      <c r="J81" s="61">
        <f>'PG&amp;E Program Totals'!J81*'PG&amp;E Program Totals w.DLF'!$C$2</f>
        <v>2.080972433930528E-2</v>
      </c>
      <c r="K81" s="61">
        <f>'PG&amp;E Program Totals'!K81*'PG&amp;E Program Totals w.DLF'!$C$2</f>
        <v>2.1346361437591374E-2</v>
      </c>
      <c r="L81" s="61">
        <f>'PG&amp;E Program Totals'!L81*'PG&amp;E Program Totals w.DLF'!$C$2</f>
        <v>2.1127321339159278E-2</v>
      </c>
      <c r="M81" s="61">
        <f>'PG&amp;E Program Totals'!M81*'PG&amp;E Program Totals w.DLF'!$C$2</f>
        <v>7.8078426223481354E-3</v>
      </c>
      <c r="N81" s="61">
        <f>'PG&amp;E Program Totals'!N81*'PG&amp;E Program Totals w.DLF'!$C$2</f>
        <v>1.3031279154789287E-2</v>
      </c>
      <c r="O81" s="61">
        <f>'PG&amp;E Program Totals'!O81*'PG&amp;E Program Totals w.DLF'!$C$2</f>
        <v>1.2796340428219824E-2</v>
      </c>
    </row>
    <row r="82" spans="1:41" ht="15.75" thickBot="1" x14ac:dyDescent="0.3">
      <c r="A82" s="290"/>
      <c r="B82" s="293"/>
      <c r="C82" s="62" t="s">
        <v>12</v>
      </c>
      <c r="D82" s="61">
        <f>'PG&amp;E Program Totals'!D82*'PG&amp;E Program Totals w.DLF'!$C$2</f>
        <v>1.3647873910689104E-2</v>
      </c>
      <c r="E82" s="61">
        <f>'PG&amp;E Program Totals'!E82*'PG&amp;E Program Totals w.DLF'!$C$2</f>
        <v>1.2095126822663079E-2</v>
      </c>
      <c r="F82" s="61">
        <f>'PG&amp;E Program Totals'!F82*'PG&amp;E Program Totals w.DLF'!$C$2</f>
        <v>1.0916095896456241E-2</v>
      </c>
      <c r="G82" s="61">
        <f>'PG&amp;E Program Totals'!G82*'PG&amp;E Program Totals w.DLF'!$C$2</f>
        <v>9.1267450482215816E-3</v>
      </c>
      <c r="H82" s="61">
        <f>'PG&amp;E Program Totals'!H82*'PG&amp;E Program Totals w.DLF'!$C$2</f>
        <v>8.1317001285702521E-3</v>
      </c>
      <c r="I82" s="61">
        <f>'PG&amp;E Program Totals'!I82*'PG&amp;E Program Totals w.DLF'!$C$2</f>
        <v>2.1042594465778108E-2</v>
      </c>
      <c r="J82" s="61">
        <f>'PG&amp;E Program Totals'!J82*'PG&amp;E Program Totals w.DLF'!$C$2</f>
        <v>2.2110921131237651E-2</v>
      </c>
      <c r="K82" s="61">
        <f>'PG&amp;E Program Totals'!K82*'PG&amp;E Program Totals w.DLF'!$C$2</f>
        <v>2.1995755717166245E-2</v>
      </c>
      <c r="L82" s="61">
        <f>'PG&amp;E Program Totals'!L82*'PG&amp;E Program Totals w.DLF'!$C$2</f>
        <v>2.0258721330166464E-2</v>
      </c>
      <c r="M82" s="61">
        <f>'PG&amp;E Program Totals'!M82*'PG&amp;E Program Totals w.DLF'!$C$2</f>
        <v>7.2814747817832584E-3</v>
      </c>
      <c r="N82" s="61">
        <f>'PG&amp;E Program Totals'!N82*'PG&amp;E Program Totals w.DLF'!$C$2</f>
        <v>1.1762036326012838E-2</v>
      </c>
      <c r="O82" s="61">
        <f>'PG&amp;E Program Totals'!O82*'PG&amp;E Program Totals w.DLF'!$C$2</f>
        <v>1.4739729488010906E-2</v>
      </c>
    </row>
    <row r="83" spans="1:41" ht="15.75" thickBot="1" x14ac:dyDescent="0.3">
      <c r="A83" s="290"/>
      <c r="B83" s="293"/>
      <c r="C83" s="62" t="s">
        <v>13</v>
      </c>
      <c r="D83" s="61">
        <f>'PG&amp;E Program Totals'!D83*'PG&amp;E Program Totals w.DLF'!$C$2</f>
        <v>3.724828350741699E-2</v>
      </c>
      <c r="E83" s="61">
        <f>'PG&amp;E Program Totals'!E83*'PG&amp;E Program Totals w.DLF'!$C$2</f>
        <v>3.564554264696395E-2</v>
      </c>
      <c r="F83" s="61">
        <f>'PG&amp;E Program Totals'!F83*'PG&amp;E Program Totals w.DLF'!$C$2</f>
        <v>3.4883459752301171E-2</v>
      </c>
      <c r="G83" s="61">
        <f>'PG&amp;E Program Totals'!G83*'PG&amp;E Program Totals w.DLF'!$C$2</f>
        <v>1.8951550397044169E-2</v>
      </c>
      <c r="H83" s="61">
        <f>'PG&amp;E Program Totals'!H83*'PG&amp;E Program Totals w.DLF'!$C$2</f>
        <v>1.5738419453305459E-2</v>
      </c>
      <c r="I83" s="61">
        <f>'PG&amp;E Program Totals'!I83*'PG&amp;E Program Totals w.DLF'!$C$2</f>
        <v>5.5478863765832637E-2</v>
      </c>
      <c r="J83" s="61">
        <f>'PG&amp;E Program Totals'!J83*'PG&amp;E Program Totals w.DLF'!$C$2</f>
        <v>5.6887552165718315E-2</v>
      </c>
      <c r="K83" s="61">
        <f>'PG&amp;E Program Totals'!K83*'PG&amp;E Program Totals w.DLF'!$C$2</f>
        <v>5.4814658347180273E-2</v>
      </c>
      <c r="L83" s="61">
        <f>'PG&amp;E Program Totals'!L83*'PG&amp;E Program Totals w.DLF'!$C$2</f>
        <v>5.6411191784324792E-2</v>
      </c>
      <c r="M83" s="61">
        <f>'PG&amp;E Program Totals'!M83*'PG&amp;E Program Totals w.DLF'!$C$2</f>
        <v>1.5203984277131367E-2</v>
      </c>
      <c r="N83" s="61">
        <f>'PG&amp;E Program Totals'!N83*'PG&amp;E Program Totals w.DLF'!$C$2</f>
        <v>3.7458163929157261E-2</v>
      </c>
      <c r="O83" s="61">
        <f>'PG&amp;E Program Totals'!O83*'PG&amp;E Program Totals w.DLF'!$C$2</f>
        <v>4.2144194351169895E-2</v>
      </c>
    </row>
    <row r="84" spans="1:41" s="21" customFormat="1" ht="15.75" thickBot="1" x14ac:dyDescent="0.3">
      <c r="A84" s="290"/>
      <c r="B84" s="293"/>
      <c r="C84" s="62" t="s">
        <v>14</v>
      </c>
      <c r="D84" s="61">
        <f>'PG&amp;E Program Totals'!D84*'PG&amp;E Program Totals w.DLF'!$C$2</f>
        <v>7.9115286886216087E-3</v>
      </c>
      <c r="E84" s="61">
        <f>'PG&amp;E Program Totals'!E84*'PG&amp;E Program Totals w.DLF'!$C$2</f>
        <v>7.825156426333392E-3</v>
      </c>
      <c r="F84" s="61">
        <f>'PG&amp;E Program Totals'!F84*'PG&amp;E Program Totals w.DLF'!$C$2</f>
        <v>8.0840344927982921E-3</v>
      </c>
      <c r="G84" s="61">
        <f>'PG&amp;E Program Totals'!G84*'PG&amp;E Program Totals w.DLF'!$C$2</f>
        <v>1.7861464321195959E-2</v>
      </c>
      <c r="H84" s="61">
        <f>'PG&amp;E Program Totals'!H84*'PG&amp;E Program Totals w.DLF'!$C$2</f>
        <v>2.3650644362468911E-2</v>
      </c>
      <c r="I84" s="61">
        <f>'PG&amp;E Program Totals'!I84*'PG&amp;E Program Totals w.DLF'!$C$2</f>
        <v>8.1277371016743136E-2</v>
      </c>
      <c r="J84" s="61">
        <f>'PG&amp;E Program Totals'!J84*'PG&amp;E Program Totals w.DLF'!$C$2</f>
        <v>8.3636187438486623E-2</v>
      </c>
      <c r="K84" s="61">
        <f>'PG&amp;E Program Totals'!K84*'PG&amp;E Program Totals w.DLF'!$C$2</f>
        <v>8.1676900440632055E-2</v>
      </c>
      <c r="L84" s="61">
        <f>'PG&amp;E Program Totals'!L84*'PG&amp;E Program Totals w.DLF'!$C$2</f>
        <v>7.3566659375910379E-2</v>
      </c>
      <c r="M84" s="61">
        <f>'PG&amp;E Program Totals'!M84*'PG&amp;E Program Totals w.DLF'!$C$2</f>
        <v>1.2824018768133747E-2</v>
      </c>
      <c r="N84" s="61">
        <f>'PG&amp;E Program Totals'!N84*'PG&amp;E Program Totals w.DLF'!$C$2</f>
        <v>1.2353070750053667E-2</v>
      </c>
      <c r="O84" s="61">
        <f>'PG&amp;E Program Totals'!O84*'PG&amp;E Program Totals w.DLF'!$C$2</f>
        <v>1.4519817134991824E-2</v>
      </c>
    </row>
    <row r="85" spans="1:41" ht="15.75" thickBot="1" x14ac:dyDescent="0.3">
      <c r="A85" s="290"/>
      <c r="B85" s="293"/>
      <c r="C85" s="62" t="s">
        <v>15</v>
      </c>
      <c r="D85" s="61">
        <f>'PG&amp;E Program Totals'!D85*'PG&amp;E Program Totals w.DLF'!$C$2</f>
        <v>1.1702770321212941E-2</v>
      </c>
      <c r="E85" s="61">
        <f>'PG&amp;E Program Totals'!E85*'PG&amp;E Program Totals w.DLF'!$C$2</f>
        <v>1.0903398003747834E-2</v>
      </c>
      <c r="F85" s="61">
        <f>'PG&amp;E Program Totals'!F85*'PG&amp;E Program Totals w.DLF'!$C$2</f>
        <v>1.0319361030915623E-2</v>
      </c>
      <c r="G85" s="61">
        <f>'PG&amp;E Program Totals'!G85*'PG&amp;E Program Totals w.DLF'!$C$2</f>
        <v>1.2950726886380862E-2</v>
      </c>
      <c r="H85" s="61">
        <f>'PG&amp;E Program Totals'!H85*'PG&amp;E Program Totals w.DLF'!$C$2</f>
        <v>6.9649371709737118E-3</v>
      </c>
      <c r="I85" s="61">
        <f>'PG&amp;E Program Totals'!I85*'PG&amp;E Program Totals w.DLF'!$C$2</f>
        <v>2.6373437679790987E-2</v>
      </c>
      <c r="J85" s="61">
        <f>'PG&amp;E Program Totals'!J85*'PG&amp;E Program Totals w.DLF'!$C$2</f>
        <v>2.8139208749339568E-2</v>
      </c>
      <c r="K85" s="61">
        <f>'PG&amp;E Program Totals'!K85*'PG&amp;E Program Totals w.DLF'!$C$2</f>
        <v>2.7405869988758949E-2</v>
      </c>
      <c r="L85" s="61">
        <f>'PG&amp;E Program Totals'!L85*'PG&amp;E Program Totals w.DLF'!$C$2</f>
        <v>2.5920772126029046E-2</v>
      </c>
      <c r="M85" s="61">
        <f>'PG&amp;E Program Totals'!M85*'PG&amp;E Program Totals w.DLF'!$C$2</f>
        <v>7.03487004191382E-3</v>
      </c>
      <c r="N85" s="61">
        <f>'PG&amp;E Program Totals'!N85*'PG&amp;E Program Totals w.DLF'!$C$2</f>
        <v>1.1479557324357717E-2</v>
      </c>
      <c r="O85" s="61">
        <f>'PG&amp;E Program Totals'!O85*'PG&amp;E Program Totals w.DLF'!$C$2</f>
        <v>1.3985504191338663E-2</v>
      </c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</row>
    <row r="86" spans="1:41" ht="15.75" thickBot="1" x14ac:dyDescent="0.3">
      <c r="A86" s="290"/>
      <c r="B86" s="293"/>
      <c r="C86" s="63" t="s">
        <v>16</v>
      </c>
      <c r="D86" s="61">
        <f>'PG&amp;E Program Totals'!D86*'PG&amp;E Program Totals w.DLF'!$C$2</f>
        <v>3.6820434580843789E-2</v>
      </c>
      <c r="E86" s="61">
        <f>'PG&amp;E Program Totals'!E86*'PG&amp;E Program Totals w.DLF'!$C$2</f>
        <v>3.6348716013552135E-2</v>
      </c>
      <c r="F86" s="61">
        <f>'PG&amp;E Program Totals'!F86*'PG&amp;E Program Totals w.DLF'!$C$2</f>
        <v>3.6253295485285185E-2</v>
      </c>
      <c r="G86" s="61">
        <f>'PG&amp;E Program Totals'!G86*'PG&amp;E Program Totals w.DLF'!$C$2</f>
        <v>1.6692958861761819E-2</v>
      </c>
      <c r="H86" s="61">
        <f>'PG&amp;E Program Totals'!H86*'PG&amp;E Program Totals w.DLF'!$C$2</f>
        <v>3.2701641768180821E-2</v>
      </c>
      <c r="I86" s="61">
        <f>'PG&amp;E Program Totals'!I86*'PG&amp;E Program Totals w.DLF'!$C$2</f>
        <v>0.10719532231120657</v>
      </c>
      <c r="J86" s="61">
        <f>'PG&amp;E Program Totals'!J86*'PG&amp;E Program Totals w.DLF'!$C$2</f>
        <v>0.11637554582822132</v>
      </c>
      <c r="K86" s="61">
        <f>'PG&amp;E Program Totals'!K86*'PG&amp;E Program Totals w.DLF'!$C$2</f>
        <v>0.11758117828506121</v>
      </c>
      <c r="L86" s="61">
        <f>'PG&amp;E Program Totals'!L86*'PG&amp;E Program Totals w.DLF'!$C$2</f>
        <v>0.11231787051865892</v>
      </c>
      <c r="M86" s="61">
        <f>'PG&amp;E Program Totals'!M86*'PG&amp;E Program Totals w.DLF'!$C$2</f>
        <v>3.2512064236914585E-2</v>
      </c>
      <c r="N86" s="61">
        <f>'PG&amp;E Program Totals'!N86*'PG&amp;E Program Totals w.DLF'!$C$2</f>
        <v>4.4082052036195259E-2</v>
      </c>
      <c r="O86" s="61">
        <f>'PG&amp;E Program Totals'!O86*'PG&amp;E Program Totals w.DLF'!$C$2</f>
        <v>5.002637962917092E-2</v>
      </c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</row>
    <row r="87" spans="1:41" ht="27" thickBot="1" x14ac:dyDescent="0.3">
      <c r="A87" s="291"/>
      <c r="B87" s="294"/>
      <c r="C87" s="64" t="s">
        <v>17</v>
      </c>
      <c r="D87" s="61">
        <f>'PG&amp;E Program Totals'!D87*'PG&amp;E Program Totals w.DLF'!$C$2</f>
        <v>0.19469541163598508</v>
      </c>
      <c r="E87" s="61">
        <f>'PG&amp;E Program Totals'!E87*'PG&amp;E Program Totals w.DLF'!$C$2</f>
        <v>0.19014203719703093</v>
      </c>
      <c r="F87" s="61">
        <f>'PG&amp;E Program Totals'!F87*'PG&amp;E Program Totals w.DLF'!$C$2</f>
        <v>0.18810811908877581</v>
      </c>
      <c r="G87" s="61">
        <f>'PG&amp;E Program Totals'!G87*'PG&amp;E Program Totals w.DLF'!$C$2</f>
        <v>0.15477357737571537</v>
      </c>
      <c r="H87" s="61">
        <f>'PG&amp;E Program Totals'!H87*'PG&amp;E Program Totals w.DLF'!$C$2</f>
        <v>0.1694027046087774</v>
      </c>
      <c r="I87" s="61">
        <f>'PG&amp;E Program Totals'!I87*'PG&amp;E Program Totals w.DLF'!$C$2</f>
        <v>0.58434787792606335</v>
      </c>
      <c r="J87" s="61">
        <f>'PG&amp;E Program Totals'!J87*'PG&amp;E Program Totals w.DLF'!$C$2</f>
        <v>0.60567329654638791</v>
      </c>
      <c r="K87" s="61">
        <f>'PG&amp;E Program Totals'!K87*'PG&amp;E Program Totals w.DLF'!$C$2</f>
        <v>0.60892006932360843</v>
      </c>
      <c r="L87" s="61">
        <f>'PG&amp;E Program Totals'!L87*'PG&amp;E Program Totals w.DLF'!$C$2</f>
        <v>0.60047824959792384</v>
      </c>
      <c r="M87" s="61">
        <f>'PG&amp;E Program Totals'!M87*'PG&amp;E Program Totals w.DLF'!$C$2</f>
        <v>0.16544034806061814</v>
      </c>
      <c r="N87" s="61">
        <f>'PG&amp;E Program Totals'!N87*'PG&amp;E Program Totals w.DLF'!$C$2</f>
        <v>0.22671528044884051</v>
      </c>
      <c r="O87" s="61">
        <f>'PG&amp;E Program Totals'!O87*'PG&amp;E Program Totals w.DLF'!$C$2</f>
        <v>0.25318796066337707</v>
      </c>
    </row>
    <row r="88" spans="1:41" ht="27" thickBot="1" x14ac:dyDescent="0.3">
      <c r="A88" s="289" t="s">
        <v>28</v>
      </c>
      <c r="B88" s="292" t="s">
        <v>8</v>
      </c>
      <c r="C88" s="60" t="s">
        <v>9</v>
      </c>
      <c r="D88" s="61">
        <f>'PG&amp;E Program Totals'!D88*'PG&amp;E Program Totals w.DLF'!$C$2</f>
        <v>2.3946956486701967</v>
      </c>
      <c r="E88" s="61">
        <f>'PG&amp;E Program Totals'!E88*'PG&amp;E Program Totals w.DLF'!$C$2</f>
        <v>2.3999158289432527</v>
      </c>
      <c r="F88" s="61">
        <f>'PG&amp;E Program Totals'!F88*'PG&amp;E Program Totals w.DLF'!$C$2</f>
        <v>2.3829106843471526</v>
      </c>
      <c r="G88" s="61">
        <f>'PG&amp;E Program Totals'!G88*'PG&amp;E Program Totals w.DLF'!$C$2</f>
        <v>2.6981330447196958</v>
      </c>
      <c r="H88" s="61">
        <f>'PG&amp;E Program Totals'!H88*'PG&amp;E Program Totals w.DLF'!$C$2</f>
        <v>7.358063662052154</v>
      </c>
      <c r="I88" s="61">
        <f>'PG&amp;E Program Totals'!I88*'PG&amp;E Program Totals w.DLF'!$C$2</f>
        <v>8.1689970507621759</v>
      </c>
      <c r="J88" s="61">
        <f>'PG&amp;E Program Totals'!J88*'PG&amp;E Program Totals w.DLF'!$C$2</f>
        <v>8.3503169093132019</v>
      </c>
      <c r="K88" s="61">
        <f>'PG&amp;E Program Totals'!K88*'PG&amp;E Program Totals w.DLF'!$C$2</f>
        <v>8.5220343980789188</v>
      </c>
      <c r="L88" s="61">
        <f>'PG&amp;E Program Totals'!L88*'PG&amp;E Program Totals w.DLF'!$C$2</f>
        <v>8.6717303056716926</v>
      </c>
      <c r="M88" s="61">
        <f>'PG&amp;E Program Totals'!M88*'PG&amp;E Program Totals w.DLF'!$C$2</f>
        <v>7.8151986069679262</v>
      </c>
      <c r="N88" s="61">
        <f>'PG&amp;E Program Totals'!N88*'PG&amp;E Program Totals w.DLF'!$C$2</f>
        <v>2.6975456142425536</v>
      </c>
      <c r="O88" s="61">
        <f>'PG&amp;E Program Totals'!O88*'PG&amp;E Program Totals w.DLF'!$C$2</f>
        <v>2.6902435343265534</v>
      </c>
    </row>
    <row r="89" spans="1:41" ht="27" thickBot="1" x14ac:dyDescent="0.3">
      <c r="A89" s="290"/>
      <c r="B89" s="293"/>
      <c r="C89" s="62" t="s">
        <v>10</v>
      </c>
      <c r="D89" s="61">
        <f>'PG&amp;E Program Totals'!D89*'PG&amp;E Program Totals w.DLF'!$C$2</f>
        <v>0.52778029265999793</v>
      </c>
      <c r="E89" s="61">
        <f>'PG&amp;E Program Totals'!E89*'PG&amp;E Program Totals w.DLF'!$C$2</f>
        <v>0.50517919275164602</v>
      </c>
      <c r="F89" s="61">
        <f>'PG&amp;E Program Totals'!F89*'PG&amp;E Program Totals w.DLF'!$C$2</f>
        <v>0.48782393723726269</v>
      </c>
      <c r="G89" s="61">
        <f>'PG&amp;E Program Totals'!G89*'PG&amp;E Program Totals w.DLF'!$C$2</f>
        <v>0.69976864415407181</v>
      </c>
      <c r="H89" s="61">
        <f>'PG&amp;E Program Totals'!H89*'PG&amp;E Program Totals w.DLF'!$C$2</f>
        <v>1.2467592015266418</v>
      </c>
      <c r="I89" s="61">
        <f>'PG&amp;E Program Totals'!I89*'PG&amp;E Program Totals w.DLF'!$C$2</f>
        <v>1.4974176954030991</v>
      </c>
      <c r="J89" s="61">
        <f>'PG&amp;E Program Totals'!J89*'PG&amp;E Program Totals w.DLF'!$C$2</f>
        <v>1.5722052322626114</v>
      </c>
      <c r="K89" s="61">
        <f>'PG&amp;E Program Totals'!K89*'PG&amp;E Program Totals w.DLF'!$C$2</f>
        <v>1.5897398750782012</v>
      </c>
      <c r="L89" s="61">
        <f>'PG&amp;E Program Totals'!L89*'PG&amp;E Program Totals w.DLF'!$C$2</f>
        <v>1.4955076309442519</v>
      </c>
      <c r="M89" s="61">
        <f>'PG&amp;E Program Totals'!M89*'PG&amp;E Program Totals w.DLF'!$C$2</f>
        <v>1.1688380918502808</v>
      </c>
      <c r="N89" s="61">
        <f>'PG&amp;E Program Totals'!N89*'PG&amp;E Program Totals w.DLF'!$C$2</f>
        <v>0.5714259390234947</v>
      </c>
      <c r="O89" s="61">
        <f>'PG&amp;E Program Totals'!O89*'PG&amp;E Program Totals w.DLF'!$C$2</f>
        <v>0.58189291179180147</v>
      </c>
    </row>
    <row r="90" spans="1:41" ht="15.75" thickBot="1" x14ac:dyDescent="0.3">
      <c r="A90" s="290"/>
      <c r="B90" s="293"/>
      <c r="C90" s="62" t="s">
        <v>11</v>
      </c>
      <c r="D90" s="61">
        <f>'PG&amp;E Program Totals'!D90*'PG&amp;E Program Totals w.DLF'!$C$2</f>
        <v>8.4742167137563232E-2</v>
      </c>
      <c r="E90" s="61">
        <f>'PG&amp;E Program Totals'!E90*'PG&amp;E Program Totals w.DLF'!$C$2</f>
        <v>7.4354230053722853E-2</v>
      </c>
      <c r="F90" s="61">
        <f>'PG&amp;E Program Totals'!F90*'PG&amp;E Program Totals w.DLF'!$C$2</f>
        <v>6.6361895624548195E-2</v>
      </c>
      <c r="G90" s="61">
        <f>'PG&amp;E Program Totals'!G90*'PG&amp;E Program Totals w.DLF'!$C$2</f>
        <v>-2.1388380289077757E-2</v>
      </c>
      <c r="H90" s="61">
        <f>'PG&amp;E Program Totals'!H90*'PG&amp;E Program Totals w.DLF'!$C$2</f>
        <v>0.13074131146818399</v>
      </c>
      <c r="I90" s="61">
        <f>'PG&amp;E Program Totals'!I90*'PG&amp;E Program Totals w.DLF'!$C$2</f>
        <v>0.14889544856548309</v>
      </c>
      <c r="J90" s="61">
        <f>'PG&amp;E Program Totals'!J90*'PG&amp;E Program Totals w.DLF'!$C$2</f>
        <v>0.16423450131714343</v>
      </c>
      <c r="K90" s="61">
        <f>'PG&amp;E Program Totals'!K90*'PG&amp;E Program Totals w.DLF'!$C$2</f>
        <v>0.15576385387778283</v>
      </c>
      <c r="L90" s="61">
        <f>'PG&amp;E Program Totals'!L90*'PG&amp;E Program Totals w.DLF'!$C$2</f>
        <v>0.13088087034225462</v>
      </c>
      <c r="M90" s="61">
        <f>'PG&amp;E Program Totals'!M90*'PG&amp;E Program Totals w.DLF'!$C$2</f>
        <v>0.13071809933334588</v>
      </c>
      <c r="N90" s="61">
        <f>'PG&amp;E Program Totals'!N90*'PG&amp;E Program Totals w.DLF'!$C$2</f>
        <v>9.7869602009654041E-2</v>
      </c>
      <c r="O90" s="61">
        <f>'PG&amp;E Program Totals'!O90*'PG&amp;E Program Totals w.DLF'!$C$2</f>
        <v>0.10490347551554441</v>
      </c>
    </row>
    <row r="91" spans="1:41" ht="15.75" thickBot="1" x14ac:dyDescent="0.3">
      <c r="A91" s="290"/>
      <c r="B91" s="293"/>
      <c r="C91" s="62" t="s">
        <v>12</v>
      </c>
      <c r="D91" s="61">
        <f>'PG&amp;E Program Totals'!D91*'PG&amp;E Program Totals w.DLF'!$C$2</f>
        <v>0.16146372435986994</v>
      </c>
      <c r="E91" s="61">
        <f>'PG&amp;E Program Totals'!E91*'PG&amp;E Program Totals w.DLF'!$C$2</f>
        <v>0.16726907928287982</v>
      </c>
      <c r="F91" s="61">
        <f>'PG&amp;E Program Totals'!F91*'PG&amp;E Program Totals w.DLF'!$C$2</f>
        <v>0.17123026278614997</v>
      </c>
      <c r="G91" s="61">
        <f>'PG&amp;E Program Totals'!G91*'PG&amp;E Program Totals w.DLF'!$C$2</f>
        <v>-9.3162826754152772E-2</v>
      </c>
      <c r="H91" s="61">
        <f>'PG&amp;E Program Totals'!H91*'PG&amp;E Program Totals w.DLF'!$C$2</f>
        <v>0.8279151903986931</v>
      </c>
      <c r="I91" s="61">
        <f>'PG&amp;E Program Totals'!I91*'PG&amp;E Program Totals w.DLF'!$C$2</f>
        <v>1.0521597787141799</v>
      </c>
      <c r="J91" s="61">
        <f>'PG&amp;E Program Totals'!J91*'PG&amp;E Program Totals w.DLF'!$C$2</f>
        <v>1.0747566938996316</v>
      </c>
      <c r="K91" s="61">
        <f>'PG&amp;E Program Totals'!K91*'PG&amp;E Program Totals w.DLF'!$C$2</f>
        <v>1.0596049238443375</v>
      </c>
      <c r="L91" s="61">
        <f>'PG&amp;E Program Totals'!L91*'PG&amp;E Program Totals w.DLF'!$C$2</f>
        <v>0.99411165654659273</v>
      </c>
      <c r="M91" s="61">
        <f>'PG&amp;E Program Totals'!M91*'PG&amp;E Program Totals w.DLF'!$C$2</f>
        <v>0.79695321029424671</v>
      </c>
      <c r="N91" s="61">
        <f>'PG&amp;E Program Totals'!N91*'PG&amp;E Program Totals w.DLF'!$C$2</f>
        <v>0.18977402864396573</v>
      </c>
      <c r="O91" s="61">
        <f>'PG&amp;E Program Totals'!O91*'PG&amp;E Program Totals w.DLF'!$C$2</f>
        <v>0.17889039805531501</v>
      </c>
    </row>
    <row r="92" spans="1:41" ht="15.75" thickBot="1" x14ac:dyDescent="0.3">
      <c r="A92" s="290"/>
      <c r="B92" s="293"/>
      <c r="C92" s="62" t="s">
        <v>13</v>
      </c>
      <c r="D92" s="61">
        <f>'PG&amp;E Program Totals'!D92*'PG&amp;E Program Totals w.DLF'!$C$2</f>
        <v>0.18676599751412867</v>
      </c>
      <c r="E92" s="61">
        <f>'PG&amp;E Program Totals'!E92*'PG&amp;E Program Totals w.DLF'!$C$2</f>
        <v>0.18660014517605306</v>
      </c>
      <c r="F92" s="61">
        <f>'PG&amp;E Program Totals'!F92*'PG&amp;E Program Totals w.DLF'!$C$2</f>
        <v>0.18290861475467682</v>
      </c>
      <c r="G92" s="61">
        <f>'PG&amp;E Program Totals'!G92*'PG&amp;E Program Totals w.DLF'!$C$2</f>
        <v>0.24382000279426574</v>
      </c>
      <c r="H92" s="61">
        <f>'PG&amp;E Program Totals'!H92*'PG&amp;E Program Totals w.DLF'!$C$2</f>
        <v>0.76577879011631012</v>
      </c>
      <c r="I92" s="61">
        <f>'PG&amp;E Program Totals'!I92*'PG&amp;E Program Totals w.DLF'!$C$2</f>
        <v>1.0291079056859016</v>
      </c>
      <c r="J92" s="61">
        <f>'PG&amp;E Program Totals'!J92*'PG&amp;E Program Totals w.DLF'!$C$2</f>
        <v>1.1494502706527709</v>
      </c>
      <c r="K92" s="61">
        <f>'PG&amp;E Program Totals'!K92*'PG&amp;E Program Totals w.DLF'!$C$2</f>
        <v>1.1373224205970764</v>
      </c>
      <c r="L92" s="61">
        <f>'PG&amp;E Program Totals'!L92*'PG&amp;E Program Totals w.DLF'!$C$2</f>
        <v>1.0154956559538841</v>
      </c>
      <c r="M92" s="61">
        <f>'PG&amp;E Program Totals'!M92*'PG&amp;E Program Totals w.DLF'!$C$2</f>
        <v>0.83945874851942059</v>
      </c>
      <c r="N92" s="61">
        <f>'PG&amp;E Program Totals'!N92*'PG&amp;E Program Totals w.DLF'!$C$2</f>
        <v>0.20872372896969318</v>
      </c>
      <c r="O92" s="61">
        <f>'PG&amp;E Program Totals'!O92*'PG&amp;E Program Totals w.DLF'!$C$2</f>
        <v>0.20489083337783812</v>
      </c>
    </row>
    <row r="93" spans="1:41" ht="15.75" thickBot="1" x14ac:dyDescent="0.3">
      <c r="A93" s="290"/>
      <c r="B93" s="293"/>
      <c r="C93" s="62" t="s">
        <v>14</v>
      </c>
      <c r="D93" s="61">
        <f>'PG&amp;E Program Totals'!D93*'PG&amp;E Program Totals w.DLF'!$C$2</f>
        <v>0.26444560290873048</v>
      </c>
      <c r="E93" s="61">
        <f>'PG&amp;E Program Totals'!E93*'PG&amp;E Program Totals w.DLF'!$C$2</f>
        <v>0.26059794636070727</v>
      </c>
      <c r="F93" s="61">
        <f>'PG&amp;E Program Totals'!F93*'PG&amp;E Program Totals w.DLF'!$C$2</f>
        <v>0.24930936209857463</v>
      </c>
      <c r="G93" s="61">
        <f>'PG&amp;E Program Totals'!G93*'PG&amp;E Program Totals w.DLF'!$C$2</f>
        <v>0.62278105461597444</v>
      </c>
      <c r="H93" s="61">
        <f>'PG&amp;E Program Totals'!H93*'PG&amp;E Program Totals w.DLF'!$C$2</f>
        <v>1.086603579044342</v>
      </c>
      <c r="I93" s="61">
        <f>'PG&amp;E Program Totals'!I93*'PG&amp;E Program Totals w.DLF'!$C$2</f>
        <v>1.3541425912380218</v>
      </c>
      <c r="J93" s="61">
        <f>'PG&amp;E Program Totals'!J93*'PG&amp;E Program Totals w.DLF'!$C$2</f>
        <v>1.3970108926296234</v>
      </c>
      <c r="K93" s="61">
        <f>'PG&amp;E Program Totals'!K93*'PG&amp;E Program Totals w.DLF'!$C$2</f>
        <v>1.3409652911424637</v>
      </c>
      <c r="L93" s="61">
        <f>'PG&amp;E Program Totals'!L93*'PG&amp;E Program Totals w.DLF'!$C$2</f>
        <v>1.2664568229913711</v>
      </c>
      <c r="M93" s="61">
        <f>'PG&amp;E Program Totals'!M93*'PG&amp;E Program Totals w.DLF'!$C$2</f>
        <v>1.0075995415449142</v>
      </c>
      <c r="N93" s="61">
        <f>'PG&amp;E Program Totals'!N93*'PG&amp;E Program Totals w.DLF'!$C$2</f>
        <v>0.29503679367899893</v>
      </c>
      <c r="O93" s="61">
        <f>'PG&amp;E Program Totals'!O93*'PG&amp;E Program Totals w.DLF'!$C$2</f>
        <v>0.29950038912892341</v>
      </c>
    </row>
    <row r="94" spans="1:41" ht="15.75" thickBot="1" x14ac:dyDescent="0.3">
      <c r="A94" s="290"/>
      <c r="B94" s="293"/>
      <c r="C94" s="62" t="s">
        <v>15</v>
      </c>
      <c r="D94" s="61">
        <f>'PG&amp;E Program Totals'!D94*'PG&amp;E Program Totals w.DLF'!$C$2</f>
        <v>9.7967616066336624E-2</v>
      </c>
      <c r="E94" s="61">
        <f>'PG&amp;E Program Totals'!E94*'PG&amp;E Program Totals w.DLF'!$C$2</f>
        <v>9.0605585090816024E-2</v>
      </c>
      <c r="F94" s="61">
        <f>'PG&amp;E Program Totals'!F94*'PG&amp;E Program Totals w.DLF'!$C$2</f>
        <v>8.310603038966656E-2</v>
      </c>
      <c r="G94" s="61">
        <f>'PG&amp;E Program Totals'!G94*'PG&amp;E Program Totals w.DLF'!$C$2</f>
        <v>-6.4907577730715274E-2</v>
      </c>
      <c r="H94" s="61">
        <f>'PG&amp;E Program Totals'!H94*'PG&amp;E Program Totals w.DLF'!$C$2</f>
        <v>1.0765666519403458</v>
      </c>
      <c r="I94" s="61">
        <f>'PG&amp;E Program Totals'!I94*'PG&amp;E Program Totals w.DLF'!$C$2</f>
        <v>1.3219521334171296</v>
      </c>
      <c r="J94" s="61">
        <f>'PG&amp;E Program Totals'!J94*'PG&amp;E Program Totals w.DLF'!$C$2</f>
        <v>1.4231440948247909</v>
      </c>
      <c r="K94" s="61">
        <f>'PG&amp;E Program Totals'!K94*'PG&amp;E Program Totals w.DLF'!$C$2</f>
        <v>1.3801131123304367</v>
      </c>
      <c r="L94" s="61">
        <f>'PG&amp;E Program Totals'!L94*'PG&amp;E Program Totals w.DLF'!$C$2</f>
        <v>1.2635585100650788</v>
      </c>
      <c r="M94" s="61">
        <f>'PG&amp;E Program Totals'!M94*'PG&amp;E Program Totals w.DLF'!$C$2</f>
        <v>0.98562203073501586</v>
      </c>
      <c r="N94" s="61">
        <f>'PG&amp;E Program Totals'!N94*'PG&amp;E Program Totals w.DLF'!$C$2</f>
        <v>9.9974713787436484E-2</v>
      </c>
      <c r="O94" s="61">
        <f>'PG&amp;E Program Totals'!O94*'PG&amp;E Program Totals w.DLF'!$C$2</f>
        <v>0.1055068684220314</v>
      </c>
    </row>
    <row r="95" spans="1:41" ht="15.75" thickBot="1" x14ac:dyDescent="0.3">
      <c r="A95" s="290"/>
      <c r="B95" s="293"/>
      <c r="C95" s="63" t="s">
        <v>16</v>
      </c>
      <c r="D95" s="61">
        <f>'PG&amp;E Program Totals'!D95*'PG&amp;E Program Totals w.DLF'!$C$2</f>
        <v>0.60858340138196942</v>
      </c>
      <c r="E95" s="61">
        <f>'PG&amp;E Program Totals'!E95*'PG&amp;E Program Totals w.DLF'!$C$2</f>
        <v>0.60005768233537671</v>
      </c>
      <c r="F95" s="61">
        <f>'PG&amp;E Program Totals'!F95*'PG&amp;E Program Totals w.DLF'!$C$2</f>
        <v>0.59194834321737289</v>
      </c>
      <c r="G95" s="61">
        <f>'PG&amp;E Program Totals'!G95*'PG&amp;E Program Totals w.DLF'!$C$2</f>
        <v>0.27723436129093171</v>
      </c>
      <c r="H95" s="61">
        <f>'PG&amp;E Program Totals'!H95*'PG&amp;E Program Totals w.DLF'!$C$2</f>
        <v>2.5253076505661012</v>
      </c>
      <c r="I95" s="61">
        <f>'PG&amp;E Program Totals'!I95*'PG&amp;E Program Totals w.DLF'!$C$2</f>
        <v>2.7958957564830778</v>
      </c>
      <c r="J95" s="61">
        <f>'PG&amp;E Program Totals'!J95*'PG&amp;E Program Totals w.DLF'!$C$2</f>
        <v>2.9433734993934633</v>
      </c>
      <c r="K95" s="61">
        <f>'PG&amp;E Program Totals'!K95*'PG&amp;E Program Totals w.DLF'!$C$2</f>
        <v>2.9422574861049653</v>
      </c>
      <c r="L95" s="61">
        <f>'PG&amp;E Program Totals'!L95*'PG&amp;E Program Totals w.DLF'!$C$2</f>
        <v>2.8208516130447387</v>
      </c>
      <c r="M95" s="61">
        <f>'PG&amp;E Program Totals'!M95*'PG&amp;E Program Totals w.DLF'!$C$2</f>
        <v>2.4920974280834196</v>
      </c>
      <c r="N95" s="61">
        <f>'PG&amp;E Program Totals'!N95*'PG&amp;E Program Totals w.DLF'!$C$2</f>
        <v>0.71699963301420211</v>
      </c>
      <c r="O95" s="61">
        <f>'PG&amp;E Program Totals'!O95*'PG&amp;E Program Totals w.DLF'!$C$2</f>
        <v>0.71634747010469435</v>
      </c>
    </row>
    <row r="96" spans="1:41" ht="27" thickBot="1" x14ac:dyDescent="0.3">
      <c r="A96" s="291"/>
      <c r="B96" s="294"/>
      <c r="C96" s="64" t="s">
        <v>17</v>
      </c>
      <c r="D96" s="61">
        <f>'PG&amp;E Program Totals'!D96*'PG&amp;E Program Totals w.DLF'!$C$2</f>
        <v>4.3264445569515226</v>
      </c>
      <c r="E96" s="61">
        <f>'PG&amp;E Program Totals'!E96*'PG&amp;E Program Totals w.DLF'!$C$2</f>
        <v>4.2845792813301085</v>
      </c>
      <c r="F96" s="61">
        <f>'PG&amp;E Program Totals'!F96*'PG&amp;E Program Totals w.DLF'!$C$2</f>
        <v>4.2155988321304321</v>
      </c>
      <c r="G96" s="61">
        <f>'PG&amp;E Program Totals'!G96*'PG&amp;E Program Totals w.DLF'!$C$2</f>
        <v>4.3622788622379298</v>
      </c>
      <c r="H96" s="61">
        <f>'PG&amp;E Program Totals'!H96*'PG&amp;E Program Totals w.DLF'!$C$2</f>
        <v>15.017732857704162</v>
      </c>
      <c r="I96" s="61">
        <f>'PG&amp;E Program Totals'!I96*'PG&amp;E Program Totals w.DLF'!$C$2</f>
        <v>17.368568948745729</v>
      </c>
      <c r="J96" s="61">
        <f>'PG&amp;E Program Totals'!J96*'PG&amp;E Program Totals w.DLF'!$C$2</f>
        <v>18.074494039535523</v>
      </c>
      <c r="K96" s="61">
        <f>'PG&amp;E Program Totals'!K96*'PG&amp;E Program Totals w.DLF'!$C$2</f>
        <v>18.1278032245636</v>
      </c>
      <c r="L96" s="61">
        <f>'PG&amp;E Program Totals'!L96*'PG&amp;E Program Totals w.DLF'!$C$2</f>
        <v>17.658591169357301</v>
      </c>
      <c r="M96" s="61">
        <f>'PG&amp;E Program Totals'!M96*'PG&amp;E Program Totals w.DLF'!$C$2</f>
        <v>15.236485062599181</v>
      </c>
      <c r="N96" s="61">
        <f>'PG&amp;E Program Totals'!N96*'PG&amp;E Program Totals w.DLF'!$C$2</f>
        <v>4.8773499879837034</v>
      </c>
      <c r="O96" s="61">
        <f>'PG&amp;E Program Totals'!O96*'PG&amp;E Program Totals w.DLF'!$C$2</f>
        <v>4.8821765427589412</v>
      </c>
    </row>
    <row r="97" spans="1:15" ht="27" customHeight="1" thickBot="1" x14ac:dyDescent="0.3">
      <c r="A97" s="289" t="s">
        <v>29</v>
      </c>
      <c r="B97" s="292" t="s">
        <v>8</v>
      </c>
      <c r="C97" s="60" t="s">
        <v>9</v>
      </c>
      <c r="D97" s="61">
        <f>'PG&amp;E Program Totals'!D97*'PG&amp;E Program Totals w.DLF'!$C$2</f>
        <v>0</v>
      </c>
      <c r="E97" s="61">
        <f>'PG&amp;E Program Totals'!E97*'PG&amp;E Program Totals w.DLF'!$C$2</f>
        <v>0</v>
      </c>
      <c r="F97" s="61">
        <f>'PG&amp;E Program Totals'!F97*'PG&amp;E Program Totals w.DLF'!$C$2</f>
        <v>0</v>
      </c>
      <c r="G97" s="61">
        <f>'PG&amp;E Program Totals'!G97*'PG&amp;E Program Totals w.DLF'!$C$2</f>
        <v>0</v>
      </c>
      <c r="H97" s="61">
        <f>'PG&amp;E Program Totals'!H97*'PG&amp;E Program Totals w.DLF'!$C$2</f>
        <v>1.1150616563558577</v>
      </c>
      <c r="I97" s="61">
        <f>'PG&amp;E Program Totals'!I97*'PG&amp;E Program Totals w.DLF'!$C$2</f>
        <v>1.1959093258380891</v>
      </c>
      <c r="J97" s="61">
        <f>'PG&amp;E Program Totals'!J97*'PG&amp;E Program Totals w.DLF'!$C$2</f>
        <v>1.2457332905530929</v>
      </c>
      <c r="K97" s="61">
        <f>'PG&amp;E Program Totals'!K97*'PG&amp;E Program Totals w.DLF'!$C$2</f>
        <v>1.2333138176202774</v>
      </c>
      <c r="L97" s="61">
        <f>'PG&amp;E Program Totals'!L97*'PG&amp;E Program Totals w.DLF'!$C$2</f>
        <v>1.2289552979469298</v>
      </c>
      <c r="M97" s="61">
        <f>'PG&amp;E Program Totals'!M97*'PG&amp;E Program Totals w.DLF'!$C$2</f>
        <v>1.0946642707586287</v>
      </c>
      <c r="N97" s="61">
        <f>'PG&amp;E Program Totals'!N97*'PG&amp;E Program Totals w.DLF'!$C$2</f>
        <v>0</v>
      </c>
      <c r="O97" s="61">
        <f>'PG&amp;E Program Totals'!O97*'PG&amp;E Program Totals w.DLF'!$C$2</f>
        <v>0</v>
      </c>
    </row>
    <row r="98" spans="1:15" ht="27" thickBot="1" x14ac:dyDescent="0.3">
      <c r="A98" s="290"/>
      <c r="B98" s="293"/>
      <c r="C98" s="62" t="s">
        <v>10</v>
      </c>
      <c r="D98" s="61">
        <f>'PG&amp;E Program Totals'!D98*'PG&amp;E Program Totals w.DLF'!$C$2</f>
        <v>0</v>
      </c>
      <c r="E98" s="61">
        <f>'PG&amp;E Program Totals'!E98*'PG&amp;E Program Totals w.DLF'!$C$2</f>
        <v>0</v>
      </c>
      <c r="F98" s="61">
        <f>'PG&amp;E Program Totals'!F98*'PG&amp;E Program Totals w.DLF'!$C$2</f>
        <v>0</v>
      </c>
      <c r="G98" s="61">
        <f>'PG&amp;E Program Totals'!G98*'PG&amp;E Program Totals w.DLF'!$C$2</f>
        <v>0</v>
      </c>
      <c r="H98" s="61">
        <f>'PG&amp;E Program Totals'!H98*'PG&amp;E Program Totals w.DLF'!$C$2</f>
        <v>9.3408801823854443E-2</v>
      </c>
      <c r="I98" s="61">
        <f>'PG&amp;E Program Totals'!I98*'PG&amp;E Program Totals w.DLF'!$C$2</f>
        <v>0.10454345040023327</v>
      </c>
      <c r="J98" s="61">
        <f>'PG&amp;E Program Totals'!J98*'PG&amp;E Program Totals w.DLF'!$C$2</f>
        <v>0.10830528743565082</v>
      </c>
      <c r="K98" s="61">
        <f>'PG&amp;E Program Totals'!K98*'PG&amp;E Program Totals w.DLF'!$C$2</f>
        <v>0.10428476586937904</v>
      </c>
      <c r="L98" s="61">
        <f>'PG&amp;E Program Totals'!L98*'PG&amp;E Program Totals w.DLF'!$C$2</f>
        <v>9.9604177825152879E-2</v>
      </c>
      <c r="M98" s="61">
        <f>'PG&amp;E Program Totals'!M98*'PG&amp;E Program Totals w.DLF'!$C$2</f>
        <v>9.0480166003108028E-2</v>
      </c>
      <c r="N98" s="61">
        <f>'PG&amp;E Program Totals'!N98*'PG&amp;E Program Totals w.DLF'!$C$2</f>
        <v>0</v>
      </c>
      <c r="O98" s="61">
        <f>'PG&amp;E Program Totals'!O98*'PG&amp;E Program Totals w.DLF'!$C$2</f>
        <v>0</v>
      </c>
    </row>
    <row r="99" spans="1:15" ht="15.75" thickBot="1" x14ac:dyDescent="0.3">
      <c r="A99" s="290"/>
      <c r="B99" s="293"/>
      <c r="C99" s="62" t="s">
        <v>11</v>
      </c>
      <c r="D99" s="61">
        <f>'PG&amp;E Program Totals'!D99*'PG&amp;E Program Totals w.DLF'!$C$2</f>
        <v>0</v>
      </c>
      <c r="E99" s="61">
        <f>'PG&amp;E Program Totals'!E99*'PG&amp;E Program Totals w.DLF'!$C$2</f>
        <v>0</v>
      </c>
      <c r="F99" s="61">
        <f>'PG&amp;E Program Totals'!F99*'PG&amp;E Program Totals w.DLF'!$C$2</f>
        <v>0</v>
      </c>
      <c r="G99" s="61">
        <f>'PG&amp;E Program Totals'!G99*'PG&amp;E Program Totals w.DLF'!$C$2</f>
        <v>0</v>
      </c>
      <c r="H99" s="61">
        <f>'PG&amp;E Program Totals'!H99*'PG&amp;E Program Totals w.DLF'!$C$2</f>
        <v>8.4971539196558293E-3</v>
      </c>
      <c r="I99" s="61">
        <f>'PG&amp;E Program Totals'!I99*'PG&amp;E Program Totals w.DLF'!$C$2</f>
        <v>8.9771255962550634E-3</v>
      </c>
      <c r="J99" s="61">
        <f>'PG&amp;E Program Totals'!J99*'PG&amp;E Program Totals w.DLF'!$C$2</f>
        <v>9.8266059551388018E-3</v>
      </c>
      <c r="K99" s="61">
        <f>'PG&amp;E Program Totals'!K99*'PG&amp;E Program Totals w.DLF'!$C$2</f>
        <v>1.0067829280160367E-2</v>
      </c>
      <c r="L99" s="61">
        <f>'PG&amp;E Program Totals'!L99*'PG&amp;E Program Totals w.DLF'!$C$2</f>
        <v>9.7097453204914932E-3</v>
      </c>
      <c r="M99" s="61">
        <f>'PG&amp;E Program Totals'!M99*'PG&amp;E Program Totals w.DLF'!$C$2</f>
        <v>8.2710945960134258E-3</v>
      </c>
      <c r="N99" s="61">
        <f>'PG&amp;E Program Totals'!N99*'PG&amp;E Program Totals w.DLF'!$C$2</f>
        <v>0</v>
      </c>
      <c r="O99" s="61">
        <f>'PG&amp;E Program Totals'!O99*'PG&amp;E Program Totals w.DLF'!$C$2</f>
        <v>0</v>
      </c>
    </row>
    <row r="100" spans="1:15" ht="15.75" thickBot="1" x14ac:dyDescent="0.3">
      <c r="A100" s="290"/>
      <c r="B100" s="293"/>
      <c r="C100" s="62" t="s">
        <v>12</v>
      </c>
      <c r="D100" s="61">
        <f>'PG&amp;E Program Totals'!D100*'PG&amp;E Program Totals w.DLF'!$C$2</f>
        <v>0</v>
      </c>
      <c r="E100" s="61">
        <f>'PG&amp;E Program Totals'!E100*'PG&amp;E Program Totals w.DLF'!$C$2</f>
        <v>0</v>
      </c>
      <c r="F100" s="61">
        <f>'PG&amp;E Program Totals'!F100*'PG&amp;E Program Totals w.DLF'!$C$2</f>
        <v>0</v>
      </c>
      <c r="G100" s="61">
        <f>'PG&amp;E Program Totals'!G100*'PG&amp;E Program Totals w.DLF'!$C$2</f>
        <v>0</v>
      </c>
      <c r="H100" s="61">
        <f>'PG&amp;E Program Totals'!H100*'PG&amp;E Program Totals w.DLF'!$C$2</f>
        <v>0.10500456272810697</v>
      </c>
      <c r="I100" s="61">
        <f>'PG&amp;E Program Totals'!I100*'PG&amp;E Program Totals w.DLF'!$C$2</f>
        <v>0.11092865099012851</v>
      </c>
      <c r="J100" s="61">
        <f>'PG&amp;E Program Totals'!J100*'PG&amp;E Program Totals w.DLF'!$C$2</f>
        <v>0.11048659876734018</v>
      </c>
      <c r="K100" s="61">
        <f>'PG&amp;E Program Totals'!K100*'PG&amp;E Program Totals w.DLF'!$C$2</f>
        <v>0.1104996188133955</v>
      </c>
      <c r="L100" s="61">
        <f>'PG&amp;E Program Totals'!L100*'PG&amp;E Program Totals w.DLF'!$C$2</f>
        <v>0.10624583163857459</v>
      </c>
      <c r="M100" s="61">
        <f>'PG&amp;E Program Totals'!M100*'PG&amp;E Program Totals w.DLF'!$C$2</f>
        <v>9.4961513832211492E-2</v>
      </c>
      <c r="N100" s="61">
        <f>'PG&amp;E Program Totals'!N100*'PG&amp;E Program Totals w.DLF'!$C$2</f>
        <v>0</v>
      </c>
      <c r="O100" s="61">
        <f>'PG&amp;E Program Totals'!O100*'PG&amp;E Program Totals w.DLF'!$C$2</f>
        <v>0</v>
      </c>
    </row>
    <row r="101" spans="1:15" ht="15.75" thickBot="1" x14ac:dyDescent="0.3">
      <c r="A101" s="290"/>
      <c r="B101" s="293"/>
      <c r="C101" s="62" t="s">
        <v>13</v>
      </c>
      <c r="D101" s="61">
        <f>'PG&amp;E Program Totals'!D101*'PG&amp;E Program Totals w.DLF'!$C$2</f>
        <v>0</v>
      </c>
      <c r="E101" s="61">
        <f>'PG&amp;E Program Totals'!E101*'PG&amp;E Program Totals w.DLF'!$C$2</f>
        <v>0</v>
      </c>
      <c r="F101" s="61">
        <f>'PG&amp;E Program Totals'!F101*'PG&amp;E Program Totals w.DLF'!$C$2</f>
        <v>0</v>
      </c>
      <c r="G101" s="61">
        <f>'PG&amp;E Program Totals'!G101*'PG&amp;E Program Totals w.DLF'!$C$2</f>
        <v>0</v>
      </c>
      <c r="H101" s="61">
        <f>'PG&amp;E Program Totals'!H101*'PG&amp;E Program Totals w.DLF'!$C$2</f>
        <v>6.9873928405344482E-2</v>
      </c>
      <c r="I101" s="61">
        <f>'PG&amp;E Program Totals'!I101*'PG&amp;E Program Totals w.DLF'!$C$2</f>
        <v>7.6221891500055788E-2</v>
      </c>
      <c r="J101" s="61">
        <f>'PG&amp;E Program Totals'!J101*'PG&amp;E Program Totals w.DLF'!$C$2</f>
        <v>7.9423531450331208E-2</v>
      </c>
      <c r="K101" s="61">
        <f>'PG&amp;E Program Totals'!K101*'PG&amp;E Program Totals w.DLF'!$C$2</f>
        <v>7.6565946012735364E-2</v>
      </c>
      <c r="L101" s="61">
        <f>'PG&amp;E Program Totals'!L101*'PG&amp;E Program Totals w.DLF'!$C$2</f>
        <v>7.5982945457100867E-2</v>
      </c>
      <c r="M101" s="61">
        <f>'PG&amp;E Program Totals'!M101*'PG&amp;E Program Totals w.DLF'!$C$2</f>
        <v>6.994393260776996E-2</v>
      </c>
      <c r="N101" s="61">
        <f>'PG&amp;E Program Totals'!N101*'PG&amp;E Program Totals w.DLF'!$C$2</f>
        <v>0</v>
      </c>
      <c r="O101" s="61">
        <f>'PG&amp;E Program Totals'!O101*'PG&amp;E Program Totals w.DLF'!$C$2</f>
        <v>0</v>
      </c>
    </row>
    <row r="102" spans="1:15" ht="15.75" thickBot="1" x14ac:dyDescent="0.3">
      <c r="A102" s="290"/>
      <c r="B102" s="293"/>
      <c r="C102" s="62" t="s">
        <v>14</v>
      </c>
      <c r="D102" s="61">
        <f>'PG&amp;E Program Totals'!D102*'PG&amp;E Program Totals w.DLF'!$C$2</f>
        <v>0</v>
      </c>
      <c r="E102" s="61">
        <f>'PG&amp;E Program Totals'!E102*'PG&amp;E Program Totals w.DLF'!$C$2</f>
        <v>0</v>
      </c>
      <c r="F102" s="61">
        <f>'PG&amp;E Program Totals'!F102*'PG&amp;E Program Totals w.DLF'!$C$2</f>
        <v>0</v>
      </c>
      <c r="G102" s="61">
        <f>'PG&amp;E Program Totals'!G102*'PG&amp;E Program Totals w.DLF'!$C$2</f>
        <v>0</v>
      </c>
      <c r="H102" s="61">
        <f>'PG&amp;E Program Totals'!H102*'PG&amp;E Program Totals w.DLF'!$C$2</f>
        <v>2.1610317721962927E-2</v>
      </c>
      <c r="I102" s="61">
        <f>'PG&amp;E Program Totals'!I102*'PG&amp;E Program Totals w.DLF'!$C$2</f>
        <v>2.3676328495144845E-2</v>
      </c>
      <c r="J102" s="61">
        <f>'PG&amp;E Program Totals'!J102*'PG&amp;E Program Totals w.DLF'!$C$2</f>
        <v>2.4119114270433784E-2</v>
      </c>
      <c r="K102" s="61">
        <f>'PG&amp;E Program Totals'!K102*'PG&amp;E Program Totals w.DLF'!$C$2</f>
        <v>2.3733130795881151E-2</v>
      </c>
      <c r="L102" s="61">
        <f>'PG&amp;E Program Totals'!L102*'PG&amp;E Program Totals w.DLF'!$C$2</f>
        <v>2.2749257080256938E-2</v>
      </c>
      <c r="M102" s="61">
        <f>'PG&amp;E Program Totals'!M102*'PG&amp;E Program Totals w.DLF'!$C$2</f>
        <v>1.9917644305154681E-2</v>
      </c>
      <c r="N102" s="61">
        <f>'PG&amp;E Program Totals'!N102*'PG&amp;E Program Totals w.DLF'!$C$2</f>
        <v>0</v>
      </c>
      <c r="O102" s="61">
        <f>'PG&amp;E Program Totals'!O102*'PG&amp;E Program Totals w.DLF'!$C$2</f>
        <v>0</v>
      </c>
    </row>
    <row r="103" spans="1:15" ht="15.75" thickBot="1" x14ac:dyDescent="0.3">
      <c r="A103" s="290"/>
      <c r="B103" s="293"/>
      <c r="C103" s="62" t="s">
        <v>15</v>
      </c>
      <c r="D103" s="61">
        <f>'PG&amp;E Program Totals'!D103*'PG&amp;E Program Totals w.DLF'!$C$2</f>
        <v>0</v>
      </c>
      <c r="E103" s="61">
        <f>'PG&amp;E Program Totals'!E103*'PG&amp;E Program Totals w.DLF'!$C$2</f>
        <v>0</v>
      </c>
      <c r="F103" s="61">
        <f>'PG&amp;E Program Totals'!F103*'PG&amp;E Program Totals w.DLF'!$C$2</f>
        <v>0</v>
      </c>
      <c r="G103" s="61">
        <f>'PG&amp;E Program Totals'!G103*'PG&amp;E Program Totals w.DLF'!$C$2</f>
        <v>0</v>
      </c>
      <c r="H103" s="61">
        <f>'PG&amp;E Program Totals'!H103*'PG&amp;E Program Totals w.DLF'!$C$2</f>
        <v>3.9478230398148295E-2</v>
      </c>
      <c r="I103" s="61">
        <f>'PG&amp;E Program Totals'!I103*'PG&amp;E Program Totals w.DLF'!$C$2</f>
        <v>4.2744794853031634E-2</v>
      </c>
      <c r="J103" s="61">
        <f>'PG&amp;E Program Totals'!J103*'PG&amp;E Program Totals w.DLF'!$C$2</f>
        <v>4.4881823316216471E-2</v>
      </c>
      <c r="K103" s="61">
        <f>'PG&amp;E Program Totals'!K103*'PG&amp;E Program Totals w.DLF'!$C$2</f>
        <v>4.4893825788050887E-2</v>
      </c>
      <c r="L103" s="61">
        <f>'PG&amp;E Program Totals'!L103*'PG&amp;E Program Totals w.DLF'!$C$2</f>
        <v>4.097451812028885E-2</v>
      </c>
      <c r="M103" s="61">
        <f>'PG&amp;E Program Totals'!M103*'PG&amp;E Program Totals w.DLF'!$C$2</f>
        <v>3.487301231920719E-2</v>
      </c>
      <c r="N103" s="61">
        <f>'PG&amp;E Program Totals'!N103*'PG&amp;E Program Totals w.DLF'!$C$2</f>
        <v>0</v>
      </c>
      <c r="O103" s="61">
        <f>'PG&amp;E Program Totals'!O103*'PG&amp;E Program Totals w.DLF'!$C$2</f>
        <v>0</v>
      </c>
    </row>
    <row r="104" spans="1:15" x14ac:dyDescent="0.25">
      <c r="A104" s="290"/>
      <c r="B104" s="293"/>
      <c r="C104" s="63" t="s">
        <v>16</v>
      </c>
      <c r="D104" s="61">
        <f>'PG&amp;E Program Totals'!D104*'PG&amp;E Program Totals w.DLF'!$C$2</f>
        <v>0</v>
      </c>
      <c r="E104" s="61">
        <f>'PG&amp;E Program Totals'!E104*'PG&amp;E Program Totals w.DLF'!$C$2</f>
        <v>0</v>
      </c>
      <c r="F104" s="61">
        <f>'PG&amp;E Program Totals'!F104*'PG&amp;E Program Totals w.DLF'!$C$2</f>
        <v>0</v>
      </c>
      <c r="G104" s="61">
        <f>'PG&amp;E Program Totals'!G104*'PG&amp;E Program Totals w.DLF'!$C$2</f>
        <v>0</v>
      </c>
      <c r="H104" s="61">
        <f>'PG&amp;E Program Totals'!H104*'PG&amp;E Program Totals w.DLF'!$C$2</f>
        <v>0.30728962963819501</v>
      </c>
      <c r="I104" s="61">
        <f>'PG&amp;E Program Totals'!I104*'PG&amp;E Program Totals w.DLF'!$C$2</f>
        <v>0.33546543431282044</v>
      </c>
      <c r="J104" s="61">
        <f>'PG&amp;E Program Totals'!J104*'PG&amp;E Program Totals w.DLF'!$C$2</f>
        <v>0.34802120497822758</v>
      </c>
      <c r="K104" s="61">
        <f>'PG&amp;E Program Totals'!K104*'PG&amp;E Program Totals w.DLF'!$C$2</f>
        <v>0.33898168042302129</v>
      </c>
      <c r="L104" s="61">
        <f>'PG&amp;E Program Totals'!L104*'PG&amp;E Program Totals w.DLF'!$C$2</f>
        <v>0.33042643946409223</v>
      </c>
      <c r="M104" s="61">
        <f>'PG&amp;E Program Totals'!M104*'PG&amp;E Program Totals w.DLF'!$C$2</f>
        <v>0.29096129858493802</v>
      </c>
      <c r="N104" s="61">
        <f>'PG&amp;E Program Totals'!N104*'PG&amp;E Program Totals w.DLF'!$C$2</f>
        <v>0</v>
      </c>
      <c r="O104" s="61">
        <f>'PG&amp;E Program Totals'!O104*'PG&amp;E Program Totals w.DLF'!$C$2</f>
        <v>0</v>
      </c>
    </row>
    <row r="105" spans="1:15" ht="27" thickBot="1" x14ac:dyDescent="0.3">
      <c r="A105" s="291"/>
      <c r="B105" s="294"/>
      <c r="C105" s="64" t="s">
        <v>17</v>
      </c>
      <c r="D105" s="65">
        <f>SUM(D97:D104)</f>
        <v>0</v>
      </c>
      <c r="E105" s="65">
        <f t="shared" ref="E105" si="13">SUM(E97:E104)</f>
        <v>0</v>
      </c>
      <c r="F105" s="65">
        <f t="shared" ref="F105" si="14">SUM(F97:F104)</f>
        <v>0</v>
      </c>
      <c r="G105" s="65">
        <f t="shared" ref="G105" si="15">SUM(G97:G104)</f>
        <v>0</v>
      </c>
      <c r="H105" s="65">
        <f t="shared" ref="H105" si="16">SUM(H97:H104)</f>
        <v>1.7602242809911255</v>
      </c>
      <c r="I105" s="65">
        <f t="shared" ref="I105" si="17">SUM(I97:I104)</f>
        <v>1.898467001985759</v>
      </c>
      <c r="J105" s="65">
        <f t="shared" ref="J105" si="18">SUM(J97:J104)</f>
        <v>1.9707974567264319</v>
      </c>
      <c r="K105" s="65">
        <f t="shared" ref="K105" si="19">SUM(K97:K104)</f>
        <v>1.942340614602901</v>
      </c>
      <c r="L105" s="65">
        <f t="shared" ref="L105" si="20">SUM(L97:L104)</f>
        <v>1.9146482128528879</v>
      </c>
      <c r="M105" s="65">
        <f t="shared" ref="M105" si="21">SUM(M97:M104)</f>
        <v>1.7040729330070317</v>
      </c>
      <c r="N105" s="65">
        <f t="shared" ref="N105" si="22">SUM(N97:N104)</f>
        <v>0</v>
      </c>
      <c r="O105" s="65">
        <f t="shared" ref="O105" si="23">SUM(O97:O104)</f>
        <v>0</v>
      </c>
    </row>
    <row r="106" spans="1:15" ht="27" customHeight="1" x14ac:dyDescent="0.25">
      <c r="A106" s="277" t="s">
        <v>21</v>
      </c>
      <c r="B106" s="295"/>
      <c r="C106" s="49" t="s">
        <v>9</v>
      </c>
      <c r="D106" s="67">
        <f ca="1">SUMIF($C$61:$O$105,$C106,D$61:D$106)</f>
        <v>9.0813136785045767</v>
      </c>
      <c r="E106" s="67">
        <f t="shared" ref="E106:O106" ca="1" si="24">SUMIF($C$61:$O$105,$C106,E$61:E$106)</f>
        <v>8.9588737907314968</v>
      </c>
      <c r="F106" s="67">
        <f t="shared" ca="1" si="24"/>
        <v>9.1543655454402586</v>
      </c>
      <c r="G106" s="67">
        <f t="shared" ca="1" si="24"/>
        <v>17.995346826671554</v>
      </c>
      <c r="H106" s="67">
        <f t="shared" ca="1" si="24"/>
        <v>24.217031382118243</v>
      </c>
      <c r="I106" s="67">
        <f t="shared" ca="1" si="24"/>
        <v>32.344392085808337</v>
      </c>
      <c r="J106" s="67">
        <f t="shared" ca="1" si="24"/>
        <v>32.164978455285656</v>
      </c>
      <c r="K106" s="67">
        <f t="shared" ca="1" si="24"/>
        <v>33.37657458720701</v>
      </c>
      <c r="L106" s="67">
        <f t="shared" ca="1" si="24"/>
        <v>31.356470860135719</v>
      </c>
      <c r="M106" s="67">
        <f t="shared" ca="1" si="24"/>
        <v>25.785909752982203</v>
      </c>
      <c r="N106" s="67">
        <f t="shared" ca="1" si="24"/>
        <v>10.217948726362909</v>
      </c>
      <c r="O106" s="68">
        <f t="shared" ca="1" si="24"/>
        <v>9.7646881340202238</v>
      </c>
    </row>
    <row r="107" spans="1:15" ht="26.25" x14ac:dyDescent="0.25">
      <c r="A107" s="269"/>
      <c r="B107" s="296"/>
      <c r="C107" s="52" t="s">
        <v>10</v>
      </c>
      <c r="D107" s="69">
        <f t="shared" ref="D107:O114" ca="1" si="25">SUMIF($C$61:$O$105,$C107,D$61:D$106)</f>
        <v>6.3842098888905934</v>
      </c>
      <c r="E107" s="69">
        <f t="shared" ca="1" si="25"/>
        <v>6.3800623885867083</v>
      </c>
      <c r="F107" s="69">
        <f t="shared" ca="1" si="25"/>
        <v>6.7872214135112481</v>
      </c>
      <c r="G107" s="69">
        <f t="shared" ca="1" si="25"/>
        <v>8.8386081641316974</v>
      </c>
      <c r="H107" s="69">
        <f t="shared" ca="1" si="25"/>
        <v>8.87573193727094</v>
      </c>
      <c r="I107" s="69">
        <f t="shared" ca="1" si="25"/>
        <v>9.877432626398452</v>
      </c>
      <c r="J107" s="69">
        <f t="shared" ca="1" si="25"/>
        <v>9.5124265436855175</v>
      </c>
      <c r="K107" s="69">
        <f t="shared" ca="1" si="25"/>
        <v>9.8312728627137353</v>
      </c>
      <c r="L107" s="69">
        <f t="shared" ca="1" si="25"/>
        <v>9.2158791896796437</v>
      </c>
      <c r="M107" s="69">
        <f t="shared" ca="1" si="25"/>
        <v>8.5086804417602675</v>
      </c>
      <c r="N107" s="69">
        <f t="shared" ca="1" si="25"/>
        <v>6.9372042738309512</v>
      </c>
      <c r="O107" s="70">
        <f t="shared" ca="1" si="25"/>
        <v>6.7063525786945473</v>
      </c>
    </row>
    <row r="108" spans="1:15" x14ac:dyDescent="0.25">
      <c r="A108" s="269"/>
      <c r="B108" s="296"/>
      <c r="C108" s="52" t="s">
        <v>11</v>
      </c>
      <c r="D108" s="69">
        <f t="shared" ca="1" si="25"/>
        <v>0.78577717133579361</v>
      </c>
      <c r="E108" s="69">
        <f t="shared" ca="1" si="25"/>
        <v>0.78001137443941848</v>
      </c>
      <c r="F108" s="69">
        <f t="shared" ca="1" si="25"/>
        <v>0.79688808678276446</v>
      </c>
      <c r="G108" s="69">
        <f t="shared" ca="1" si="25"/>
        <v>1.2375652683678844</v>
      </c>
      <c r="H108" s="69">
        <f t="shared" ca="1" si="25"/>
        <v>1.2705966964587632</v>
      </c>
      <c r="I108" s="69">
        <f t="shared" ca="1" si="25"/>
        <v>1.3731532377617852</v>
      </c>
      <c r="J108" s="69">
        <f t="shared" ca="1" si="25"/>
        <v>1.3937101336894768</v>
      </c>
      <c r="K108" s="69">
        <f t="shared" ca="1" si="25"/>
        <v>1.4832063754282541</v>
      </c>
      <c r="L108" s="69">
        <f t="shared" ca="1" si="25"/>
        <v>1.5077970249149415</v>
      </c>
      <c r="M108" s="69">
        <f t="shared" ca="1" si="25"/>
        <v>1.3854709774635965</v>
      </c>
      <c r="N108" s="69">
        <f t="shared" ca="1" si="25"/>
        <v>0.86841978839106537</v>
      </c>
      <c r="O108" s="70">
        <f t="shared" ca="1" si="25"/>
        <v>0.84997575538598169</v>
      </c>
    </row>
    <row r="109" spans="1:15" x14ac:dyDescent="0.25">
      <c r="A109" s="269"/>
      <c r="B109" s="296"/>
      <c r="C109" s="52" t="s">
        <v>12</v>
      </c>
      <c r="D109" s="69">
        <f t="shared" ca="1" si="25"/>
        <v>5.1539471321279047</v>
      </c>
      <c r="E109" s="69">
        <f t="shared" ca="1" si="25"/>
        <v>5.4215195052922489</v>
      </c>
      <c r="F109" s="69">
        <f t="shared" ca="1" si="25"/>
        <v>6.3911473600406374</v>
      </c>
      <c r="G109" s="69">
        <f t="shared" ca="1" si="25"/>
        <v>10.076065202321168</v>
      </c>
      <c r="H109" s="69">
        <f t="shared" ca="1" si="25"/>
        <v>11.318142389200881</v>
      </c>
      <c r="I109" s="69">
        <f t="shared" ca="1" si="25"/>
        <v>12.315659235763714</v>
      </c>
      <c r="J109" s="69">
        <f t="shared" ca="1" si="25"/>
        <v>12.072095094049141</v>
      </c>
      <c r="K109" s="69">
        <f t="shared" ca="1" si="25"/>
        <v>12.882807138174782</v>
      </c>
      <c r="L109" s="69">
        <f t="shared" ca="1" si="25"/>
        <v>12.972816998490096</v>
      </c>
      <c r="M109" s="69">
        <f t="shared" ca="1" si="25"/>
        <v>11.195763127533347</v>
      </c>
      <c r="N109" s="69">
        <f t="shared" ca="1" si="25"/>
        <v>6.5851613682384107</v>
      </c>
      <c r="O109" s="70">
        <f t="shared" ca="1" si="25"/>
        <v>5.4769152373017027</v>
      </c>
    </row>
    <row r="110" spans="1:15" x14ac:dyDescent="0.25">
      <c r="A110" s="269"/>
      <c r="B110" s="296"/>
      <c r="C110" s="52" t="s">
        <v>13</v>
      </c>
      <c r="D110" s="69">
        <f t="shared" ca="1" si="25"/>
        <v>0.86153771392453748</v>
      </c>
      <c r="E110" s="69">
        <f t="shared" ca="1" si="25"/>
        <v>0.84734451496901064</v>
      </c>
      <c r="F110" s="69">
        <f t="shared" ca="1" si="25"/>
        <v>0.85049303927818909</v>
      </c>
      <c r="G110" s="69">
        <f t="shared" ca="1" si="25"/>
        <v>1.4327145671797452</v>
      </c>
      <c r="H110" s="69">
        <f t="shared" ca="1" si="25"/>
        <v>2.0406799297730149</v>
      </c>
      <c r="I110" s="69">
        <f t="shared" ca="1" si="25"/>
        <v>2.6756116241788237</v>
      </c>
      <c r="J110" s="69">
        <f t="shared" ca="1" si="25"/>
        <v>2.7642040448499037</v>
      </c>
      <c r="K110" s="69">
        <f t="shared" ca="1" si="25"/>
        <v>2.7902462363575005</v>
      </c>
      <c r="L110" s="69">
        <f t="shared" ca="1" si="25"/>
        <v>2.5627324930061723</v>
      </c>
      <c r="M110" s="69">
        <f t="shared" ca="1" si="25"/>
        <v>2.1599384021775743</v>
      </c>
      <c r="N110" s="69">
        <f t="shared" ca="1" si="25"/>
        <v>0.92539180259870757</v>
      </c>
      <c r="O110" s="70">
        <f t="shared" ca="1" si="25"/>
        <v>0.87415939153138134</v>
      </c>
    </row>
    <row r="111" spans="1:15" x14ac:dyDescent="0.25">
      <c r="A111" s="269"/>
      <c r="B111" s="296"/>
      <c r="C111" s="52" t="s">
        <v>14</v>
      </c>
      <c r="D111" s="69">
        <f t="shared" ca="1" si="25"/>
        <v>4.0656947994201902</v>
      </c>
      <c r="E111" s="69">
        <f t="shared" ca="1" si="25"/>
        <v>4.0317130216865769</v>
      </c>
      <c r="F111" s="69">
        <f t="shared" ca="1" si="25"/>
        <v>4.0495490763537365</v>
      </c>
      <c r="G111" s="69">
        <f t="shared" ca="1" si="25"/>
        <v>4.2418897668715116</v>
      </c>
      <c r="H111" s="69">
        <f t="shared" ca="1" si="25"/>
        <v>4.6705342274462183</v>
      </c>
      <c r="I111" s="69">
        <f t="shared" ca="1" si="25"/>
        <v>6.3369562918370983</v>
      </c>
      <c r="J111" s="69">
        <f t="shared" ca="1" si="25"/>
        <v>6.3257354106852839</v>
      </c>
      <c r="K111" s="69">
        <f t="shared" ca="1" si="25"/>
        <v>6.2566566256655287</v>
      </c>
      <c r="L111" s="69">
        <f t="shared" ca="1" si="25"/>
        <v>5.4722076362742822</v>
      </c>
      <c r="M111" s="69">
        <f t="shared" ca="1" si="25"/>
        <v>4.2849904291379328</v>
      </c>
      <c r="N111" s="69">
        <f t="shared" ca="1" si="25"/>
        <v>4.2311527908883653</v>
      </c>
      <c r="O111" s="70">
        <f t="shared" ca="1" si="25"/>
        <v>4.0976509516152291</v>
      </c>
    </row>
    <row r="112" spans="1:15" x14ac:dyDescent="0.25">
      <c r="A112" s="269"/>
      <c r="B112" s="296"/>
      <c r="C112" s="52" t="s">
        <v>15</v>
      </c>
      <c r="D112" s="69">
        <f t="shared" ca="1" si="25"/>
        <v>2.7603746971623533</v>
      </c>
      <c r="E112" s="69">
        <f t="shared" ca="1" si="25"/>
        <v>2.8408380093167924</v>
      </c>
      <c r="F112" s="69">
        <f t="shared" ca="1" si="25"/>
        <v>2.9788742179720198</v>
      </c>
      <c r="G112" s="69">
        <f t="shared" ca="1" si="25"/>
        <v>4.9385013585510729</v>
      </c>
      <c r="H112" s="69">
        <f t="shared" ca="1" si="25"/>
        <v>6.3355219801683038</v>
      </c>
      <c r="I112" s="69">
        <f t="shared" ca="1" si="25"/>
        <v>7.032725598498665</v>
      </c>
      <c r="J112" s="69">
        <f t="shared" ca="1" si="25"/>
        <v>7.1174767213765842</v>
      </c>
      <c r="K112" s="69">
        <f t="shared" ca="1" si="25"/>
        <v>7.0420548120010986</v>
      </c>
      <c r="L112" s="69">
        <f t="shared" ca="1" si="25"/>
        <v>6.9282663448956709</v>
      </c>
      <c r="M112" s="69">
        <f t="shared" ca="1" si="25"/>
        <v>5.1340280498549413</v>
      </c>
      <c r="N112" s="69">
        <f t="shared" ca="1" si="25"/>
        <v>3.0906336981394964</v>
      </c>
      <c r="O112" s="70">
        <f t="shared" ca="1" si="25"/>
        <v>2.9509721356443759</v>
      </c>
    </row>
    <row r="113" spans="1:15" x14ac:dyDescent="0.25">
      <c r="A113" s="269"/>
      <c r="B113" s="296"/>
      <c r="C113" s="55" t="s">
        <v>16</v>
      </c>
      <c r="D113" s="69">
        <f t="shared" ca="1" si="25"/>
        <v>10.95609080428938</v>
      </c>
      <c r="E113" s="69">
        <f t="shared" ca="1" si="25"/>
        <v>11.113725370936516</v>
      </c>
      <c r="F113" s="69">
        <f t="shared" ca="1" si="25"/>
        <v>12.794830475334432</v>
      </c>
      <c r="G113" s="69">
        <f t="shared" ca="1" si="25"/>
        <v>20.890185596138412</v>
      </c>
      <c r="H113" s="69">
        <f t="shared" ca="1" si="25"/>
        <v>24.164008184105121</v>
      </c>
      <c r="I113" s="69">
        <f t="shared" ca="1" si="25"/>
        <v>26.918717560565749</v>
      </c>
      <c r="J113" s="69">
        <f t="shared" ca="1" si="25"/>
        <v>26.684986945031756</v>
      </c>
      <c r="K113" s="69">
        <f t="shared" ca="1" si="25"/>
        <v>27.258978355295834</v>
      </c>
      <c r="L113" s="69">
        <f t="shared" ca="1" si="25"/>
        <v>26.709334547600243</v>
      </c>
      <c r="M113" s="69">
        <f t="shared" ca="1" si="25"/>
        <v>23.710564665216719</v>
      </c>
      <c r="N113" s="69">
        <f t="shared" ca="1" si="25"/>
        <v>13.695996353133587</v>
      </c>
      <c r="O113" s="70">
        <f t="shared" ca="1" si="25"/>
        <v>11.916309611185586</v>
      </c>
    </row>
    <row r="114" spans="1:15" ht="27" thickBot="1" x14ac:dyDescent="0.3">
      <c r="A114" s="270"/>
      <c r="B114" s="297"/>
      <c r="C114" s="56" t="s">
        <v>17</v>
      </c>
      <c r="D114" s="71">
        <f t="shared" ca="1" si="25"/>
        <v>40.048946104800748</v>
      </c>
      <c r="E114" s="71">
        <f t="shared" ca="1" si="25"/>
        <v>40.374087791419598</v>
      </c>
      <c r="F114" s="71">
        <f t="shared" ca="1" si="25"/>
        <v>43.803368809114758</v>
      </c>
      <c r="G114" s="71">
        <f t="shared" ca="1" si="25"/>
        <v>69.650877401924149</v>
      </c>
      <c r="H114" s="71">
        <f t="shared" ca="1" si="25"/>
        <v>82.892243654278715</v>
      </c>
      <c r="I114" s="71">
        <f t="shared" ca="1" si="25"/>
        <v>98.874648969205907</v>
      </c>
      <c r="J114" s="71">
        <f t="shared" ca="1" si="25"/>
        <v>98.035615077560593</v>
      </c>
      <c r="K114" s="71">
        <f t="shared" ca="1" si="25"/>
        <v>100.92179896962898</v>
      </c>
      <c r="L114" s="71">
        <f t="shared" ca="1" si="25"/>
        <v>96.725503310537505</v>
      </c>
      <c r="M114" s="71">
        <f t="shared" ca="1" si="25"/>
        <v>82.165345038121373</v>
      </c>
      <c r="N114" s="71">
        <f t="shared" ca="1" si="25"/>
        <v>46.551908952979204</v>
      </c>
      <c r="O114" s="72">
        <f t="shared" ca="1" si="25"/>
        <v>42.637024562390089</v>
      </c>
    </row>
    <row r="115" spans="1:15" x14ac:dyDescent="0.25"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</row>
  </sheetData>
  <mergeCells count="25">
    <mergeCell ref="A97:A105"/>
    <mergeCell ref="B97:B105"/>
    <mergeCell ref="A106:B114"/>
    <mergeCell ref="A70:A78"/>
    <mergeCell ref="B70:B78"/>
    <mergeCell ref="A79:A87"/>
    <mergeCell ref="B79:B87"/>
    <mergeCell ref="A88:A96"/>
    <mergeCell ref="B88:B96"/>
    <mergeCell ref="A36:A44"/>
    <mergeCell ref="B36:B44"/>
    <mergeCell ref="A46:B54"/>
    <mergeCell ref="A61:A69"/>
    <mergeCell ref="B61:B69"/>
    <mergeCell ref="A18:A26"/>
    <mergeCell ref="B18:B26"/>
    <mergeCell ref="A27:A35"/>
    <mergeCell ref="B27:B35"/>
    <mergeCell ref="B1:O1"/>
    <mergeCell ref="C4:O4"/>
    <mergeCell ref="C5:O5"/>
    <mergeCell ref="D6:O6"/>
    <mergeCell ref="D7:O7"/>
    <mergeCell ref="A9:A17"/>
    <mergeCell ref="B9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indowProtection="1" workbookViewId="0">
      <selection activeCell="D17" sqref="D17"/>
    </sheetView>
  </sheetViews>
  <sheetFormatPr defaultColWidth="8.85546875" defaultRowHeight="15" x14ac:dyDescent="0.25"/>
  <cols>
    <col min="1" max="1" width="28.140625" style="82" customWidth="1"/>
    <col min="2" max="2" width="15.28515625" style="82" customWidth="1"/>
    <col min="3" max="13" width="8.85546875" style="82"/>
    <col min="14" max="14" width="12.42578125" style="82" customWidth="1"/>
    <col min="15" max="256" width="8.85546875" style="82"/>
    <col min="257" max="257" width="28.140625" style="82" customWidth="1"/>
    <col min="258" max="258" width="15.28515625" style="82" customWidth="1"/>
    <col min="259" max="269" width="8.85546875" style="82"/>
    <col min="270" max="270" width="12.42578125" style="82" customWidth="1"/>
    <col min="271" max="512" width="8.85546875" style="82"/>
    <col min="513" max="513" width="28.140625" style="82" customWidth="1"/>
    <col min="514" max="514" width="15.28515625" style="82" customWidth="1"/>
    <col min="515" max="525" width="8.85546875" style="82"/>
    <col min="526" max="526" width="12.42578125" style="82" customWidth="1"/>
    <col min="527" max="768" width="8.85546875" style="82"/>
    <col min="769" max="769" width="28.140625" style="82" customWidth="1"/>
    <col min="770" max="770" width="15.28515625" style="82" customWidth="1"/>
    <col min="771" max="781" width="8.85546875" style="82"/>
    <col min="782" max="782" width="12.42578125" style="82" customWidth="1"/>
    <col min="783" max="1024" width="8.85546875" style="82"/>
    <col min="1025" max="1025" width="28.140625" style="82" customWidth="1"/>
    <col min="1026" max="1026" width="15.28515625" style="82" customWidth="1"/>
    <col min="1027" max="1037" width="8.85546875" style="82"/>
    <col min="1038" max="1038" width="12.42578125" style="82" customWidth="1"/>
    <col min="1039" max="1280" width="8.85546875" style="82"/>
    <col min="1281" max="1281" width="28.140625" style="82" customWidth="1"/>
    <col min="1282" max="1282" width="15.28515625" style="82" customWidth="1"/>
    <col min="1283" max="1293" width="8.85546875" style="82"/>
    <col min="1294" max="1294" width="12.42578125" style="82" customWidth="1"/>
    <col min="1295" max="1536" width="8.85546875" style="82"/>
    <col min="1537" max="1537" width="28.140625" style="82" customWidth="1"/>
    <col min="1538" max="1538" width="15.28515625" style="82" customWidth="1"/>
    <col min="1539" max="1549" width="8.85546875" style="82"/>
    <col min="1550" max="1550" width="12.42578125" style="82" customWidth="1"/>
    <col min="1551" max="1792" width="8.85546875" style="82"/>
    <col min="1793" max="1793" width="28.140625" style="82" customWidth="1"/>
    <col min="1794" max="1794" width="15.28515625" style="82" customWidth="1"/>
    <col min="1795" max="1805" width="8.85546875" style="82"/>
    <col min="1806" max="1806" width="12.42578125" style="82" customWidth="1"/>
    <col min="1807" max="2048" width="8.85546875" style="82"/>
    <col min="2049" max="2049" width="28.140625" style="82" customWidth="1"/>
    <col min="2050" max="2050" width="15.28515625" style="82" customWidth="1"/>
    <col min="2051" max="2061" width="8.85546875" style="82"/>
    <col min="2062" max="2062" width="12.42578125" style="82" customWidth="1"/>
    <col min="2063" max="2304" width="8.85546875" style="82"/>
    <col min="2305" max="2305" width="28.140625" style="82" customWidth="1"/>
    <col min="2306" max="2306" width="15.28515625" style="82" customWidth="1"/>
    <col min="2307" max="2317" width="8.85546875" style="82"/>
    <col min="2318" max="2318" width="12.42578125" style="82" customWidth="1"/>
    <col min="2319" max="2560" width="8.85546875" style="82"/>
    <col min="2561" max="2561" width="28.140625" style="82" customWidth="1"/>
    <col min="2562" max="2562" width="15.28515625" style="82" customWidth="1"/>
    <col min="2563" max="2573" width="8.85546875" style="82"/>
    <col min="2574" max="2574" width="12.42578125" style="82" customWidth="1"/>
    <col min="2575" max="2816" width="8.85546875" style="82"/>
    <col min="2817" max="2817" width="28.140625" style="82" customWidth="1"/>
    <col min="2818" max="2818" width="15.28515625" style="82" customWidth="1"/>
    <col min="2819" max="2829" width="8.85546875" style="82"/>
    <col min="2830" max="2830" width="12.42578125" style="82" customWidth="1"/>
    <col min="2831" max="3072" width="8.85546875" style="82"/>
    <col min="3073" max="3073" width="28.140625" style="82" customWidth="1"/>
    <col min="3074" max="3074" width="15.28515625" style="82" customWidth="1"/>
    <col min="3075" max="3085" width="8.85546875" style="82"/>
    <col min="3086" max="3086" width="12.42578125" style="82" customWidth="1"/>
    <col min="3087" max="3328" width="8.85546875" style="82"/>
    <col min="3329" max="3329" width="28.140625" style="82" customWidth="1"/>
    <col min="3330" max="3330" width="15.28515625" style="82" customWidth="1"/>
    <col min="3331" max="3341" width="8.85546875" style="82"/>
    <col min="3342" max="3342" width="12.42578125" style="82" customWidth="1"/>
    <col min="3343" max="3584" width="8.85546875" style="82"/>
    <col min="3585" max="3585" width="28.140625" style="82" customWidth="1"/>
    <col min="3586" max="3586" width="15.28515625" style="82" customWidth="1"/>
    <col min="3587" max="3597" width="8.85546875" style="82"/>
    <col min="3598" max="3598" width="12.42578125" style="82" customWidth="1"/>
    <col min="3599" max="3840" width="8.85546875" style="82"/>
    <col min="3841" max="3841" width="28.140625" style="82" customWidth="1"/>
    <col min="3842" max="3842" width="15.28515625" style="82" customWidth="1"/>
    <col min="3843" max="3853" width="8.85546875" style="82"/>
    <col min="3854" max="3854" width="12.42578125" style="82" customWidth="1"/>
    <col min="3855" max="4096" width="8.85546875" style="82"/>
    <col min="4097" max="4097" width="28.140625" style="82" customWidth="1"/>
    <col min="4098" max="4098" width="15.28515625" style="82" customWidth="1"/>
    <col min="4099" max="4109" width="8.85546875" style="82"/>
    <col min="4110" max="4110" width="12.42578125" style="82" customWidth="1"/>
    <col min="4111" max="4352" width="8.85546875" style="82"/>
    <col min="4353" max="4353" width="28.140625" style="82" customWidth="1"/>
    <col min="4354" max="4354" width="15.28515625" style="82" customWidth="1"/>
    <col min="4355" max="4365" width="8.85546875" style="82"/>
    <col min="4366" max="4366" width="12.42578125" style="82" customWidth="1"/>
    <col min="4367" max="4608" width="8.85546875" style="82"/>
    <col min="4609" max="4609" width="28.140625" style="82" customWidth="1"/>
    <col min="4610" max="4610" width="15.28515625" style="82" customWidth="1"/>
    <col min="4611" max="4621" width="8.85546875" style="82"/>
    <col min="4622" max="4622" width="12.42578125" style="82" customWidth="1"/>
    <col min="4623" max="4864" width="8.85546875" style="82"/>
    <col min="4865" max="4865" width="28.140625" style="82" customWidth="1"/>
    <col min="4866" max="4866" width="15.28515625" style="82" customWidth="1"/>
    <col min="4867" max="4877" width="8.85546875" style="82"/>
    <col min="4878" max="4878" width="12.42578125" style="82" customWidth="1"/>
    <col min="4879" max="5120" width="8.85546875" style="82"/>
    <col min="5121" max="5121" width="28.140625" style="82" customWidth="1"/>
    <col min="5122" max="5122" width="15.28515625" style="82" customWidth="1"/>
    <col min="5123" max="5133" width="8.85546875" style="82"/>
    <col min="5134" max="5134" width="12.42578125" style="82" customWidth="1"/>
    <col min="5135" max="5376" width="8.85546875" style="82"/>
    <col min="5377" max="5377" width="28.140625" style="82" customWidth="1"/>
    <col min="5378" max="5378" width="15.28515625" style="82" customWidth="1"/>
    <col min="5379" max="5389" width="8.85546875" style="82"/>
    <col min="5390" max="5390" width="12.42578125" style="82" customWidth="1"/>
    <col min="5391" max="5632" width="8.85546875" style="82"/>
    <col min="5633" max="5633" width="28.140625" style="82" customWidth="1"/>
    <col min="5634" max="5634" width="15.28515625" style="82" customWidth="1"/>
    <col min="5635" max="5645" width="8.85546875" style="82"/>
    <col min="5646" max="5646" width="12.42578125" style="82" customWidth="1"/>
    <col min="5647" max="5888" width="8.85546875" style="82"/>
    <col min="5889" max="5889" width="28.140625" style="82" customWidth="1"/>
    <col min="5890" max="5890" width="15.28515625" style="82" customWidth="1"/>
    <col min="5891" max="5901" width="8.85546875" style="82"/>
    <col min="5902" max="5902" width="12.42578125" style="82" customWidth="1"/>
    <col min="5903" max="6144" width="8.85546875" style="82"/>
    <col min="6145" max="6145" width="28.140625" style="82" customWidth="1"/>
    <col min="6146" max="6146" width="15.28515625" style="82" customWidth="1"/>
    <col min="6147" max="6157" width="8.85546875" style="82"/>
    <col min="6158" max="6158" width="12.42578125" style="82" customWidth="1"/>
    <col min="6159" max="6400" width="8.85546875" style="82"/>
    <col min="6401" max="6401" width="28.140625" style="82" customWidth="1"/>
    <col min="6402" max="6402" width="15.28515625" style="82" customWidth="1"/>
    <col min="6403" max="6413" width="8.85546875" style="82"/>
    <col min="6414" max="6414" width="12.42578125" style="82" customWidth="1"/>
    <col min="6415" max="6656" width="8.85546875" style="82"/>
    <col min="6657" max="6657" width="28.140625" style="82" customWidth="1"/>
    <col min="6658" max="6658" width="15.28515625" style="82" customWidth="1"/>
    <col min="6659" max="6669" width="8.85546875" style="82"/>
    <col min="6670" max="6670" width="12.42578125" style="82" customWidth="1"/>
    <col min="6671" max="6912" width="8.85546875" style="82"/>
    <col min="6913" max="6913" width="28.140625" style="82" customWidth="1"/>
    <col min="6914" max="6914" width="15.28515625" style="82" customWidth="1"/>
    <col min="6915" max="6925" width="8.85546875" style="82"/>
    <col min="6926" max="6926" width="12.42578125" style="82" customWidth="1"/>
    <col min="6927" max="7168" width="8.85546875" style="82"/>
    <col min="7169" max="7169" width="28.140625" style="82" customWidth="1"/>
    <col min="7170" max="7170" width="15.28515625" style="82" customWidth="1"/>
    <col min="7171" max="7181" width="8.85546875" style="82"/>
    <col min="7182" max="7182" width="12.42578125" style="82" customWidth="1"/>
    <col min="7183" max="7424" width="8.85546875" style="82"/>
    <col min="7425" max="7425" width="28.140625" style="82" customWidth="1"/>
    <col min="7426" max="7426" width="15.28515625" style="82" customWidth="1"/>
    <col min="7427" max="7437" width="8.85546875" style="82"/>
    <col min="7438" max="7438" width="12.42578125" style="82" customWidth="1"/>
    <col min="7439" max="7680" width="8.85546875" style="82"/>
    <col min="7681" max="7681" width="28.140625" style="82" customWidth="1"/>
    <col min="7682" max="7682" width="15.28515625" style="82" customWidth="1"/>
    <col min="7683" max="7693" width="8.85546875" style="82"/>
    <col min="7694" max="7694" width="12.42578125" style="82" customWidth="1"/>
    <col min="7695" max="7936" width="8.85546875" style="82"/>
    <col min="7937" max="7937" width="28.140625" style="82" customWidth="1"/>
    <col min="7938" max="7938" width="15.28515625" style="82" customWidth="1"/>
    <col min="7939" max="7949" width="8.85546875" style="82"/>
    <col min="7950" max="7950" width="12.42578125" style="82" customWidth="1"/>
    <col min="7951" max="8192" width="8.85546875" style="82"/>
    <col min="8193" max="8193" width="28.140625" style="82" customWidth="1"/>
    <col min="8194" max="8194" width="15.28515625" style="82" customWidth="1"/>
    <col min="8195" max="8205" width="8.85546875" style="82"/>
    <col min="8206" max="8206" width="12.42578125" style="82" customWidth="1"/>
    <col min="8207" max="8448" width="8.85546875" style="82"/>
    <col min="8449" max="8449" width="28.140625" style="82" customWidth="1"/>
    <col min="8450" max="8450" width="15.28515625" style="82" customWidth="1"/>
    <col min="8451" max="8461" width="8.85546875" style="82"/>
    <col min="8462" max="8462" width="12.42578125" style="82" customWidth="1"/>
    <col min="8463" max="8704" width="8.85546875" style="82"/>
    <col min="8705" max="8705" width="28.140625" style="82" customWidth="1"/>
    <col min="8706" max="8706" width="15.28515625" style="82" customWidth="1"/>
    <col min="8707" max="8717" width="8.85546875" style="82"/>
    <col min="8718" max="8718" width="12.42578125" style="82" customWidth="1"/>
    <col min="8719" max="8960" width="8.85546875" style="82"/>
    <col min="8961" max="8961" width="28.140625" style="82" customWidth="1"/>
    <col min="8962" max="8962" width="15.28515625" style="82" customWidth="1"/>
    <col min="8963" max="8973" width="8.85546875" style="82"/>
    <col min="8974" max="8974" width="12.42578125" style="82" customWidth="1"/>
    <col min="8975" max="9216" width="8.85546875" style="82"/>
    <col min="9217" max="9217" width="28.140625" style="82" customWidth="1"/>
    <col min="9218" max="9218" width="15.28515625" style="82" customWidth="1"/>
    <col min="9219" max="9229" width="8.85546875" style="82"/>
    <col min="9230" max="9230" width="12.42578125" style="82" customWidth="1"/>
    <col min="9231" max="9472" width="8.85546875" style="82"/>
    <col min="9473" max="9473" width="28.140625" style="82" customWidth="1"/>
    <col min="9474" max="9474" width="15.28515625" style="82" customWidth="1"/>
    <col min="9475" max="9485" width="8.85546875" style="82"/>
    <col min="9486" max="9486" width="12.42578125" style="82" customWidth="1"/>
    <col min="9487" max="9728" width="8.85546875" style="82"/>
    <col min="9729" max="9729" width="28.140625" style="82" customWidth="1"/>
    <col min="9730" max="9730" width="15.28515625" style="82" customWidth="1"/>
    <col min="9731" max="9741" width="8.85546875" style="82"/>
    <col min="9742" max="9742" width="12.42578125" style="82" customWidth="1"/>
    <col min="9743" max="9984" width="8.85546875" style="82"/>
    <col min="9985" max="9985" width="28.140625" style="82" customWidth="1"/>
    <col min="9986" max="9986" width="15.28515625" style="82" customWidth="1"/>
    <col min="9987" max="9997" width="8.85546875" style="82"/>
    <col min="9998" max="9998" width="12.42578125" style="82" customWidth="1"/>
    <col min="9999" max="10240" width="8.85546875" style="82"/>
    <col min="10241" max="10241" width="28.140625" style="82" customWidth="1"/>
    <col min="10242" max="10242" width="15.28515625" style="82" customWidth="1"/>
    <col min="10243" max="10253" width="8.85546875" style="82"/>
    <col min="10254" max="10254" width="12.42578125" style="82" customWidth="1"/>
    <col min="10255" max="10496" width="8.85546875" style="82"/>
    <col min="10497" max="10497" width="28.140625" style="82" customWidth="1"/>
    <col min="10498" max="10498" width="15.28515625" style="82" customWidth="1"/>
    <col min="10499" max="10509" width="8.85546875" style="82"/>
    <col min="10510" max="10510" width="12.42578125" style="82" customWidth="1"/>
    <col min="10511" max="10752" width="8.85546875" style="82"/>
    <col min="10753" max="10753" width="28.140625" style="82" customWidth="1"/>
    <col min="10754" max="10754" width="15.28515625" style="82" customWidth="1"/>
    <col min="10755" max="10765" width="8.85546875" style="82"/>
    <col min="10766" max="10766" width="12.42578125" style="82" customWidth="1"/>
    <col min="10767" max="11008" width="8.85546875" style="82"/>
    <col min="11009" max="11009" width="28.140625" style="82" customWidth="1"/>
    <col min="11010" max="11010" width="15.28515625" style="82" customWidth="1"/>
    <col min="11011" max="11021" width="8.85546875" style="82"/>
    <col min="11022" max="11022" width="12.42578125" style="82" customWidth="1"/>
    <col min="11023" max="11264" width="8.85546875" style="82"/>
    <col min="11265" max="11265" width="28.140625" style="82" customWidth="1"/>
    <col min="11266" max="11266" width="15.28515625" style="82" customWidth="1"/>
    <col min="11267" max="11277" width="8.85546875" style="82"/>
    <col min="11278" max="11278" width="12.42578125" style="82" customWidth="1"/>
    <col min="11279" max="11520" width="8.85546875" style="82"/>
    <col min="11521" max="11521" width="28.140625" style="82" customWidth="1"/>
    <col min="11522" max="11522" width="15.28515625" style="82" customWidth="1"/>
    <col min="11523" max="11533" width="8.85546875" style="82"/>
    <col min="11534" max="11534" width="12.42578125" style="82" customWidth="1"/>
    <col min="11535" max="11776" width="8.85546875" style="82"/>
    <col min="11777" max="11777" width="28.140625" style="82" customWidth="1"/>
    <col min="11778" max="11778" width="15.28515625" style="82" customWidth="1"/>
    <col min="11779" max="11789" width="8.85546875" style="82"/>
    <col min="11790" max="11790" width="12.42578125" style="82" customWidth="1"/>
    <col min="11791" max="12032" width="8.85546875" style="82"/>
    <col min="12033" max="12033" width="28.140625" style="82" customWidth="1"/>
    <col min="12034" max="12034" width="15.28515625" style="82" customWidth="1"/>
    <col min="12035" max="12045" width="8.85546875" style="82"/>
    <col min="12046" max="12046" width="12.42578125" style="82" customWidth="1"/>
    <col min="12047" max="12288" width="8.85546875" style="82"/>
    <col min="12289" max="12289" width="28.140625" style="82" customWidth="1"/>
    <col min="12290" max="12290" width="15.28515625" style="82" customWidth="1"/>
    <col min="12291" max="12301" width="8.85546875" style="82"/>
    <col min="12302" max="12302" width="12.42578125" style="82" customWidth="1"/>
    <col min="12303" max="12544" width="8.85546875" style="82"/>
    <col min="12545" max="12545" width="28.140625" style="82" customWidth="1"/>
    <col min="12546" max="12546" width="15.28515625" style="82" customWidth="1"/>
    <col min="12547" max="12557" width="8.85546875" style="82"/>
    <col min="12558" max="12558" width="12.42578125" style="82" customWidth="1"/>
    <col min="12559" max="12800" width="8.85546875" style="82"/>
    <col min="12801" max="12801" width="28.140625" style="82" customWidth="1"/>
    <col min="12802" max="12802" width="15.28515625" style="82" customWidth="1"/>
    <col min="12803" max="12813" width="8.85546875" style="82"/>
    <col min="12814" max="12814" width="12.42578125" style="82" customWidth="1"/>
    <col min="12815" max="13056" width="8.85546875" style="82"/>
    <col min="13057" max="13057" width="28.140625" style="82" customWidth="1"/>
    <col min="13058" max="13058" width="15.28515625" style="82" customWidth="1"/>
    <col min="13059" max="13069" width="8.85546875" style="82"/>
    <col min="13070" max="13070" width="12.42578125" style="82" customWidth="1"/>
    <col min="13071" max="13312" width="8.85546875" style="82"/>
    <col min="13313" max="13313" width="28.140625" style="82" customWidth="1"/>
    <col min="13314" max="13314" width="15.28515625" style="82" customWidth="1"/>
    <col min="13315" max="13325" width="8.85546875" style="82"/>
    <col min="13326" max="13326" width="12.42578125" style="82" customWidth="1"/>
    <col min="13327" max="13568" width="8.85546875" style="82"/>
    <col min="13569" max="13569" width="28.140625" style="82" customWidth="1"/>
    <col min="13570" max="13570" width="15.28515625" style="82" customWidth="1"/>
    <col min="13571" max="13581" width="8.85546875" style="82"/>
    <col min="13582" max="13582" width="12.42578125" style="82" customWidth="1"/>
    <col min="13583" max="13824" width="8.85546875" style="82"/>
    <col min="13825" max="13825" width="28.140625" style="82" customWidth="1"/>
    <col min="13826" max="13826" width="15.28515625" style="82" customWidth="1"/>
    <col min="13827" max="13837" width="8.85546875" style="82"/>
    <col min="13838" max="13838" width="12.42578125" style="82" customWidth="1"/>
    <col min="13839" max="14080" width="8.85546875" style="82"/>
    <col min="14081" max="14081" width="28.140625" style="82" customWidth="1"/>
    <col min="14082" max="14082" width="15.28515625" style="82" customWidth="1"/>
    <col min="14083" max="14093" width="8.85546875" style="82"/>
    <col min="14094" max="14094" width="12.42578125" style="82" customWidth="1"/>
    <col min="14095" max="14336" width="8.85546875" style="82"/>
    <col min="14337" max="14337" width="28.140625" style="82" customWidth="1"/>
    <col min="14338" max="14338" width="15.28515625" style="82" customWidth="1"/>
    <col min="14339" max="14349" width="8.85546875" style="82"/>
    <col min="14350" max="14350" width="12.42578125" style="82" customWidth="1"/>
    <col min="14351" max="14592" width="8.85546875" style="82"/>
    <col min="14593" max="14593" width="28.140625" style="82" customWidth="1"/>
    <col min="14594" max="14594" width="15.28515625" style="82" customWidth="1"/>
    <col min="14595" max="14605" width="8.85546875" style="82"/>
    <col min="14606" max="14606" width="12.42578125" style="82" customWidth="1"/>
    <col min="14607" max="14848" width="8.85546875" style="82"/>
    <col min="14849" max="14849" width="28.140625" style="82" customWidth="1"/>
    <col min="14850" max="14850" width="15.28515625" style="82" customWidth="1"/>
    <col min="14851" max="14861" width="8.85546875" style="82"/>
    <col min="14862" max="14862" width="12.42578125" style="82" customWidth="1"/>
    <col min="14863" max="15104" width="8.85546875" style="82"/>
    <col min="15105" max="15105" width="28.140625" style="82" customWidth="1"/>
    <col min="15106" max="15106" width="15.28515625" style="82" customWidth="1"/>
    <col min="15107" max="15117" width="8.85546875" style="82"/>
    <col min="15118" max="15118" width="12.42578125" style="82" customWidth="1"/>
    <col min="15119" max="15360" width="8.85546875" style="82"/>
    <col min="15361" max="15361" width="28.140625" style="82" customWidth="1"/>
    <col min="15362" max="15362" width="15.28515625" style="82" customWidth="1"/>
    <col min="15363" max="15373" width="8.85546875" style="82"/>
    <col min="15374" max="15374" width="12.42578125" style="82" customWidth="1"/>
    <col min="15375" max="15616" width="8.85546875" style="82"/>
    <col min="15617" max="15617" width="28.140625" style="82" customWidth="1"/>
    <col min="15618" max="15618" width="15.28515625" style="82" customWidth="1"/>
    <col min="15619" max="15629" width="8.85546875" style="82"/>
    <col min="15630" max="15630" width="12.42578125" style="82" customWidth="1"/>
    <col min="15631" max="15872" width="8.85546875" style="82"/>
    <col min="15873" max="15873" width="28.140625" style="82" customWidth="1"/>
    <col min="15874" max="15874" width="15.28515625" style="82" customWidth="1"/>
    <col min="15875" max="15885" width="8.85546875" style="82"/>
    <col min="15886" max="15886" width="12.42578125" style="82" customWidth="1"/>
    <col min="15887" max="16128" width="8.85546875" style="82"/>
    <col min="16129" max="16129" width="28.140625" style="82" customWidth="1"/>
    <col min="16130" max="16130" width="15.28515625" style="82" customWidth="1"/>
    <col min="16131" max="16141" width="8.85546875" style="82"/>
    <col min="16142" max="16142" width="12.42578125" style="82" customWidth="1"/>
    <col min="16143" max="16384" width="8.85546875" style="82"/>
  </cols>
  <sheetData>
    <row r="1" spans="1:15" x14ac:dyDescent="0.25">
      <c r="A1" s="32"/>
      <c r="B1" s="8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/>
      <c r="B2" s="8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0.25" x14ac:dyDescent="0.3">
      <c r="A3" s="32"/>
      <c r="O3" s="83"/>
    </row>
    <row r="4" spans="1:15" ht="20.25" x14ac:dyDescent="0.3">
      <c r="A4" s="32"/>
      <c r="B4" s="253" t="s">
        <v>32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83"/>
    </row>
    <row r="5" spans="1:15" ht="19.5" thickBot="1" x14ac:dyDescent="0.35">
      <c r="A5" s="32"/>
      <c r="B5" s="254" t="s">
        <v>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84"/>
    </row>
    <row r="6" spans="1:15" ht="16.5" thickBot="1" x14ac:dyDescent="0.3">
      <c r="A6" s="85"/>
      <c r="B6" s="86"/>
      <c r="C6" s="299" t="s">
        <v>2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32"/>
    </row>
    <row r="7" spans="1:15" ht="16.5" customHeight="1" thickTop="1" x14ac:dyDescent="0.25">
      <c r="A7" s="26"/>
      <c r="B7" s="26"/>
      <c r="C7" s="300" t="s">
        <v>3</v>
      </c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2"/>
    </row>
    <row r="8" spans="1:15" x14ac:dyDescent="0.25">
      <c r="A8" s="87" t="s">
        <v>4</v>
      </c>
      <c r="B8" s="87" t="s">
        <v>5</v>
      </c>
      <c r="C8" s="88">
        <v>42736</v>
      </c>
      <c r="D8" s="88">
        <v>42767</v>
      </c>
      <c r="E8" s="88">
        <v>42795</v>
      </c>
      <c r="F8" s="88">
        <v>42826</v>
      </c>
      <c r="G8" s="88">
        <v>42856</v>
      </c>
      <c r="H8" s="88">
        <v>42887</v>
      </c>
      <c r="I8" s="88">
        <v>42917</v>
      </c>
      <c r="J8" s="88">
        <v>42948</v>
      </c>
      <c r="K8" s="88">
        <v>42979</v>
      </c>
      <c r="L8" s="88">
        <v>43009</v>
      </c>
      <c r="M8" s="88">
        <v>43040</v>
      </c>
      <c r="N8" s="88">
        <v>43070</v>
      </c>
    </row>
    <row r="9" spans="1:15" s="26" customFormat="1" ht="24.75" customHeight="1" x14ac:dyDescent="0.25">
      <c r="A9" s="89" t="s">
        <v>7</v>
      </c>
      <c r="B9" s="90">
        <v>1</v>
      </c>
      <c r="C9" s="89">
        <v>0.53</v>
      </c>
      <c r="D9" s="89">
        <v>0.33</v>
      </c>
      <c r="E9" s="89">
        <v>0.62</v>
      </c>
      <c r="F9" s="89">
        <v>1.98</v>
      </c>
      <c r="G9" s="89">
        <v>2.13</v>
      </c>
      <c r="H9" s="89">
        <v>2.17</v>
      </c>
      <c r="I9" s="89">
        <v>1.6</v>
      </c>
      <c r="J9" s="89">
        <v>1.41</v>
      </c>
      <c r="K9" s="89">
        <v>1.7</v>
      </c>
      <c r="L9" s="89">
        <v>1.95</v>
      </c>
      <c r="M9" s="89">
        <v>0.33</v>
      </c>
      <c r="N9" s="89">
        <v>0.17</v>
      </c>
      <c r="O9" s="91"/>
    </row>
    <row r="10" spans="1:15" s="21" customFormat="1" x14ac:dyDescent="0.25">
      <c r="A10" s="92" t="s">
        <v>33</v>
      </c>
      <c r="B10" s="93">
        <v>1</v>
      </c>
      <c r="C10" s="94">
        <v>0</v>
      </c>
      <c r="D10" s="94">
        <v>0</v>
      </c>
      <c r="E10" s="94">
        <v>0</v>
      </c>
      <c r="F10" s="94">
        <v>0</v>
      </c>
      <c r="G10" s="95">
        <v>3.12</v>
      </c>
      <c r="H10" s="95">
        <v>3.24</v>
      </c>
      <c r="I10" s="95">
        <v>3.23</v>
      </c>
      <c r="J10" s="95">
        <v>3.54</v>
      </c>
      <c r="K10" s="95">
        <v>3.37</v>
      </c>
      <c r="L10" s="95">
        <v>3.59</v>
      </c>
      <c r="M10" s="94">
        <v>0</v>
      </c>
      <c r="N10" s="94">
        <v>0</v>
      </c>
      <c r="O10" s="22"/>
    </row>
    <row r="11" spans="1:15" s="26" customFormat="1" ht="26.25" customHeight="1" x14ac:dyDescent="0.25">
      <c r="A11" s="89" t="s">
        <v>34</v>
      </c>
      <c r="B11" s="90">
        <v>1</v>
      </c>
      <c r="C11" s="89"/>
      <c r="D11" s="89"/>
      <c r="E11" s="89"/>
      <c r="F11" s="89"/>
      <c r="G11" s="89">
        <v>4.55</v>
      </c>
      <c r="H11" s="89">
        <v>4.55</v>
      </c>
      <c r="I11" s="89">
        <v>4.55</v>
      </c>
      <c r="J11" s="89">
        <v>4.55</v>
      </c>
      <c r="K11" s="89">
        <v>4.55</v>
      </c>
      <c r="L11" s="89">
        <v>4.55</v>
      </c>
      <c r="M11" s="89"/>
      <c r="N11" s="89"/>
      <c r="O11" s="91"/>
    </row>
    <row r="12" spans="1:15" s="26" customFormat="1" x14ac:dyDescent="0.25">
      <c r="A12" s="92" t="s">
        <v>35</v>
      </c>
      <c r="B12" s="93">
        <v>1</v>
      </c>
      <c r="C12" s="95"/>
      <c r="D12" s="95"/>
      <c r="E12" s="95"/>
      <c r="F12" s="95"/>
      <c r="G12" s="95">
        <v>7.67</v>
      </c>
      <c r="H12" s="95">
        <v>7.67</v>
      </c>
      <c r="I12" s="95">
        <v>7.67</v>
      </c>
      <c r="J12" s="95">
        <v>7.67</v>
      </c>
      <c r="K12" s="95">
        <v>7.67</v>
      </c>
      <c r="L12" s="95">
        <v>7.67</v>
      </c>
      <c r="M12" s="95"/>
      <c r="N12" s="95"/>
      <c r="O12" s="91"/>
    </row>
    <row r="13" spans="1:15" s="26" customFormat="1" ht="14.25" customHeight="1" x14ac:dyDescent="0.25">
      <c r="A13" s="89" t="s">
        <v>36</v>
      </c>
      <c r="B13" s="90">
        <v>1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1"/>
    </row>
    <row r="14" spans="1:15" customFormat="1" ht="17.25" customHeight="1" x14ac:dyDescent="0.25">
      <c r="A14" s="92" t="s">
        <v>37</v>
      </c>
      <c r="B14" s="93">
        <v>1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22"/>
    </row>
    <row r="15" spans="1:15" customFormat="1" ht="42" customHeight="1" x14ac:dyDescent="0.25">
      <c r="A15" s="89" t="s">
        <v>38</v>
      </c>
      <c r="B15" s="90">
        <v>1</v>
      </c>
      <c r="C15" s="96">
        <v>0</v>
      </c>
      <c r="D15" s="96">
        <v>0</v>
      </c>
      <c r="E15" s="96">
        <v>0</v>
      </c>
      <c r="F15" s="89">
        <v>1.92</v>
      </c>
      <c r="G15" s="89">
        <v>2.1800000000000002</v>
      </c>
      <c r="H15" s="89">
        <v>2.48</v>
      </c>
      <c r="I15" s="89">
        <v>3.31</v>
      </c>
      <c r="J15" s="89">
        <v>3.75</v>
      </c>
      <c r="K15" s="89">
        <v>5.04</v>
      </c>
      <c r="L15" s="89">
        <v>3.93</v>
      </c>
      <c r="M15" s="96">
        <v>0.23</v>
      </c>
      <c r="N15" s="96">
        <v>0</v>
      </c>
      <c r="O15" s="22"/>
    </row>
    <row r="16" spans="1:15" customFormat="1" ht="43.5" customHeight="1" x14ac:dyDescent="0.25">
      <c r="A16" s="92" t="s">
        <v>39</v>
      </c>
      <c r="B16" s="93">
        <v>1</v>
      </c>
      <c r="C16" s="94">
        <v>0</v>
      </c>
      <c r="D16" s="94">
        <v>0</v>
      </c>
      <c r="E16" s="94">
        <v>0</v>
      </c>
      <c r="F16" s="95">
        <v>0.9</v>
      </c>
      <c r="G16" s="95">
        <v>1.3</v>
      </c>
      <c r="H16" s="95">
        <v>1.37</v>
      </c>
      <c r="I16" s="95">
        <v>2.09</v>
      </c>
      <c r="J16" s="95">
        <v>2.65</v>
      </c>
      <c r="K16" s="95">
        <v>2.72</v>
      </c>
      <c r="L16" s="95">
        <v>1.93</v>
      </c>
      <c r="M16" s="95">
        <v>0.66</v>
      </c>
      <c r="N16" s="94">
        <v>0</v>
      </c>
      <c r="O16" s="22"/>
    </row>
    <row r="17" spans="1:16" s="26" customFormat="1" ht="14.25" customHeight="1" x14ac:dyDescent="0.25">
      <c r="A17" s="89" t="s">
        <v>40</v>
      </c>
      <c r="B17" s="90">
        <v>1</v>
      </c>
      <c r="C17" s="89"/>
      <c r="D17" s="89"/>
      <c r="E17" s="89"/>
      <c r="F17" s="89"/>
      <c r="G17" s="89">
        <v>2.76</v>
      </c>
      <c r="H17" s="89">
        <v>2.78</v>
      </c>
      <c r="I17" s="89">
        <v>2.92</v>
      </c>
      <c r="J17" s="89">
        <v>3.02</v>
      </c>
      <c r="K17" s="89">
        <v>3.03</v>
      </c>
      <c r="L17" s="89">
        <v>2.88</v>
      </c>
      <c r="M17" s="89"/>
      <c r="N17" s="89"/>
      <c r="O17" s="91"/>
    </row>
    <row r="18" spans="1:16" customFormat="1" ht="30" x14ac:dyDescent="0.25">
      <c r="A18" s="92" t="s">
        <v>41</v>
      </c>
      <c r="B18" s="93">
        <v>1</v>
      </c>
      <c r="C18" s="95"/>
      <c r="D18" s="95"/>
      <c r="E18" s="95"/>
      <c r="F18" s="95"/>
      <c r="G18" s="95">
        <v>6.71</v>
      </c>
      <c r="H18" s="95">
        <v>6.65</v>
      </c>
      <c r="I18" s="95">
        <v>9.23</v>
      </c>
      <c r="J18" s="95">
        <v>10.48</v>
      </c>
      <c r="K18" s="95">
        <v>11.06</v>
      </c>
      <c r="L18" s="95">
        <v>8.44</v>
      </c>
      <c r="M18" s="95"/>
      <c r="N18" s="95"/>
      <c r="O18" s="22"/>
    </row>
    <row r="19" spans="1:16" ht="30" x14ac:dyDescent="0.25">
      <c r="A19" s="97" t="s">
        <v>42</v>
      </c>
      <c r="B19" s="98"/>
      <c r="C19" s="99">
        <f>SUM(C9:C18)</f>
        <v>0.53</v>
      </c>
      <c r="D19" s="99">
        <f t="shared" ref="D19:N19" si="0">SUM(D9:D18)</f>
        <v>0.33</v>
      </c>
      <c r="E19" s="99">
        <f t="shared" si="0"/>
        <v>0.62</v>
      </c>
      <c r="F19" s="99">
        <f t="shared" si="0"/>
        <v>4.8</v>
      </c>
      <c r="G19" s="99">
        <f t="shared" si="0"/>
        <v>30.42</v>
      </c>
      <c r="H19" s="99">
        <f t="shared" si="0"/>
        <v>30.910000000000004</v>
      </c>
      <c r="I19" s="99">
        <f t="shared" si="0"/>
        <v>34.599999999999994</v>
      </c>
      <c r="J19" s="99">
        <f t="shared" si="0"/>
        <v>37.07</v>
      </c>
      <c r="K19" s="99">
        <f t="shared" si="0"/>
        <v>39.14</v>
      </c>
      <c r="L19" s="99">
        <f t="shared" si="0"/>
        <v>34.94</v>
      </c>
      <c r="M19" s="99">
        <f t="shared" si="0"/>
        <v>1.2200000000000002</v>
      </c>
      <c r="N19" s="99">
        <f t="shared" si="0"/>
        <v>0.17</v>
      </c>
    </row>
    <row r="20" spans="1:16" s="26" customFormat="1" x14ac:dyDescent="0.25">
      <c r="A20" s="100"/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6" x14ac:dyDescent="0.25">
      <c r="A21" s="298" t="s">
        <v>22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</row>
    <row r="22" spans="1:16" x14ac:dyDescent="0.25">
      <c r="A22" s="298" t="s">
        <v>43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</row>
    <row r="23" spans="1:16" x14ac:dyDescent="0.25">
      <c r="A23" s="298" t="s">
        <v>44</v>
      </c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</row>
    <row r="24" spans="1:16" x14ac:dyDescent="0.25">
      <c r="A24" s="27" t="s">
        <v>23</v>
      </c>
      <c r="B24" s="103"/>
      <c r="C24" s="104"/>
      <c r="D24" s="104"/>
      <c r="E24" s="104"/>
      <c r="F24" s="104"/>
      <c r="G24" s="105"/>
      <c r="H24" s="104"/>
      <c r="I24" s="105"/>
      <c r="J24" s="104"/>
      <c r="K24" s="105"/>
      <c r="L24" s="104"/>
      <c r="M24" s="104"/>
      <c r="N24" s="104"/>
    </row>
    <row r="25" spans="1:16" x14ac:dyDescent="0.25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</row>
    <row r="26" spans="1:16" x14ac:dyDescent="0.25">
      <c r="C26" s="104"/>
      <c r="D26" s="104"/>
      <c r="E26" s="104"/>
      <c r="F26" s="104"/>
      <c r="G26" s="105"/>
      <c r="H26" s="104"/>
      <c r="I26" s="105"/>
      <c r="J26" s="104"/>
      <c r="K26" s="105"/>
      <c r="L26" s="104"/>
      <c r="M26" s="104"/>
      <c r="N26" s="104"/>
    </row>
    <row r="27" spans="1:16" s="26" customFormat="1" ht="14.25" customHeight="1" x14ac:dyDescent="0.25">
      <c r="O27" s="91"/>
    </row>
    <row r="28" spans="1:16" s="26" customFormat="1" ht="14.25" customHeight="1" x14ac:dyDescent="0.25">
      <c r="O28" s="91"/>
    </row>
    <row r="29" spans="1:16" s="26" customFormat="1" ht="14.25" customHeight="1" x14ac:dyDescent="0.25">
      <c r="A29" s="87" t="s">
        <v>4</v>
      </c>
      <c r="B29" s="87" t="s">
        <v>5</v>
      </c>
      <c r="C29" s="88">
        <v>42736</v>
      </c>
      <c r="D29" s="88">
        <v>42767</v>
      </c>
      <c r="E29" s="88">
        <v>42795</v>
      </c>
      <c r="F29" s="88">
        <v>42826</v>
      </c>
      <c r="G29" s="88">
        <v>42856</v>
      </c>
      <c r="H29" s="88">
        <v>42887</v>
      </c>
      <c r="I29" s="88">
        <v>42917</v>
      </c>
      <c r="J29" s="88">
        <v>42948</v>
      </c>
      <c r="K29" s="88">
        <v>42979</v>
      </c>
      <c r="L29" s="88">
        <v>43009</v>
      </c>
      <c r="M29" s="88">
        <v>43040</v>
      </c>
      <c r="N29" s="88">
        <v>43070</v>
      </c>
      <c r="O29" s="91"/>
      <c r="P29" s="106"/>
    </row>
    <row r="30" spans="1:16" x14ac:dyDescent="0.25">
      <c r="A30" s="107" t="s">
        <v>45</v>
      </c>
      <c r="B30" s="108" t="s">
        <v>46</v>
      </c>
      <c r="C30" s="107"/>
      <c r="D30" s="107"/>
      <c r="E30" s="107"/>
      <c r="F30" s="107">
        <v>14.78</v>
      </c>
      <c r="G30" s="107">
        <v>16.010000000000002</v>
      </c>
      <c r="H30" s="107">
        <v>16.75</v>
      </c>
      <c r="I30" s="107">
        <v>18.739999999999998</v>
      </c>
      <c r="J30" s="107">
        <v>21.48</v>
      </c>
      <c r="K30" s="107">
        <v>21.9</v>
      </c>
      <c r="L30" s="107">
        <v>19.28</v>
      </c>
      <c r="M30" s="109"/>
      <c r="N30" s="107"/>
    </row>
    <row r="31" spans="1:16" x14ac:dyDescent="0.25">
      <c r="A31" s="110" t="s">
        <v>47</v>
      </c>
      <c r="B31" s="108" t="s">
        <v>48</v>
      </c>
      <c r="C31" s="107"/>
      <c r="D31" s="107"/>
      <c r="E31" s="107"/>
      <c r="F31" s="107">
        <v>4.2</v>
      </c>
      <c r="G31" s="107">
        <v>4.2300000000000004</v>
      </c>
      <c r="H31" s="107">
        <v>4.33</v>
      </c>
      <c r="I31" s="107">
        <v>4.68</v>
      </c>
      <c r="J31" s="107">
        <v>5.0199999999999996</v>
      </c>
      <c r="K31" s="107">
        <v>5.14</v>
      </c>
      <c r="L31" s="107">
        <v>4.8499999999999996</v>
      </c>
      <c r="M31" s="109"/>
      <c r="N31" s="107"/>
    </row>
    <row r="32" spans="1:16" x14ac:dyDescent="0.25">
      <c r="A32" s="110" t="s">
        <v>49</v>
      </c>
      <c r="B32" s="108" t="s">
        <v>48</v>
      </c>
      <c r="C32" s="107">
        <v>0.43</v>
      </c>
      <c r="D32" s="107">
        <v>0.43</v>
      </c>
      <c r="E32" s="107">
        <v>0.43</v>
      </c>
      <c r="F32" s="107">
        <v>1.23</v>
      </c>
      <c r="G32" s="107">
        <v>1.26</v>
      </c>
      <c r="H32" s="107">
        <v>1.35</v>
      </c>
      <c r="I32" s="107">
        <v>1.47</v>
      </c>
      <c r="J32" s="107">
        <v>1.62</v>
      </c>
      <c r="K32" s="107">
        <v>1.63</v>
      </c>
      <c r="L32" s="107">
        <v>1.53</v>
      </c>
      <c r="M32" s="107">
        <v>0.46</v>
      </c>
      <c r="N32" s="107">
        <v>0.43</v>
      </c>
    </row>
    <row r="33" spans="1:14" x14ac:dyDescent="0.25">
      <c r="A33" s="107" t="s">
        <v>50</v>
      </c>
      <c r="B33" s="108" t="s">
        <v>48</v>
      </c>
      <c r="C33" s="107">
        <v>1.8</v>
      </c>
      <c r="D33" s="107">
        <v>1.8</v>
      </c>
      <c r="E33" s="107">
        <v>1.02</v>
      </c>
      <c r="F33" s="107">
        <v>1.52</v>
      </c>
      <c r="G33" s="107">
        <v>1.62</v>
      </c>
      <c r="H33" s="107">
        <v>1.83</v>
      </c>
      <c r="I33" s="107">
        <v>2.4300000000000002</v>
      </c>
      <c r="J33" s="107">
        <v>2.81</v>
      </c>
      <c r="K33" s="107">
        <v>3.61</v>
      </c>
      <c r="L33" s="107">
        <v>2.73</v>
      </c>
      <c r="M33" s="107">
        <v>0.01</v>
      </c>
      <c r="N33" s="107">
        <v>0.79</v>
      </c>
    </row>
    <row r="34" spans="1:14" x14ac:dyDescent="0.25">
      <c r="A34" s="107" t="s">
        <v>51</v>
      </c>
      <c r="B34" s="108" t="s">
        <v>48</v>
      </c>
      <c r="C34" s="107">
        <v>14.05</v>
      </c>
      <c r="D34" s="107">
        <v>13.95</v>
      </c>
      <c r="E34" s="107">
        <v>14.01</v>
      </c>
      <c r="F34" s="107">
        <v>17.23</v>
      </c>
      <c r="G34" s="107">
        <v>10.38</v>
      </c>
      <c r="H34" s="107">
        <v>11.23</v>
      </c>
      <c r="I34" s="107">
        <v>12.23</v>
      </c>
      <c r="J34" s="107">
        <v>13.5</v>
      </c>
      <c r="K34" s="107">
        <v>13.42</v>
      </c>
      <c r="L34" s="107">
        <v>12.88</v>
      </c>
      <c r="M34" s="107">
        <v>14.45</v>
      </c>
      <c r="N34" s="107">
        <v>14.05</v>
      </c>
    </row>
    <row r="35" spans="1:14" x14ac:dyDescent="0.25">
      <c r="A35" s="97" t="s">
        <v>52</v>
      </c>
      <c r="B35" s="98"/>
      <c r="C35" s="99">
        <f>SUM(C30:C34)</f>
        <v>16.28</v>
      </c>
      <c r="D35" s="99">
        <f t="shared" ref="D35:N35" si="1">SUM(D30:D34)</f>
        <v>16.18</v>
      </c>
      <c r="E35" s="99">
        <f t="shared" si="1"/>
        <v>15.459999999999999</v>
      </c>
      <c r="F35" s="99">
        <f t="shared" si="1"/>
        <v>38.96</v>
      </c>
      <c r="G35" s="99">
        <f t="shared" si="1"/>
        <v>33.500000000000007</v>
      </c>
      <c r="H35" s="99">
        <f t="shared" si="1"/>
        <v>35.489999999999995</v>
      </c>
      <c r="I35" s="99">
        <f t="shared" si="1"/>
        <v>39.549999999999997</v>
      </c>
      <c r="J35" s="99">
        <f t="shared" si="1"/>
        <v>44.43</v>
      </c>
      <c r="K35" s="99">
        <f t="shared" si="1"/>
        <v>45.7</v>
      </c>
      <c r="L35" s="99">
        <f t="shared" si="1"/>
        <v>41.27</v>
      </c>
      <c r="M35" s="99">
        <f t="shared" si="1"/>
        <v>14.92</v>
      </c>
      <c r="N35" s="99">
        <f t="shared" si="1"/>
        <v>15.270000000000001</v>
      </c>
    </row>
    <row r="36" spans="1:14" x14ac:dyDescent="0.25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</row>
    <row r="37" spans="1:14" x14ac:dyDescent="0.25"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spans="1:14" x14ac:dyDescent="0.25"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14" x14ac:dyDescent="0.25"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1:14" x14ac:dyDescent="0.25"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1:14" x14ac:dyDescent="0.25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</row>
  </sheetData>
  <mergeCells count="7">
    <mergeCell ref="A23:N23"/>
    <mergeCell ref="B4:N4"/>
    <mergeCell ref="B5:N5"/>
    <mergeCell ref="C6:N6"/>
    <mergeCell ref="C7:N7"/>
    <mergeCell ref="A21:N21"/>
    <mergeCell ref="A22:N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indowProtection="1" workbookViewId="0">
      <selection activeCell="C9" sqref="C9"/>
    </sheetView>
  </sheetViews>
  <sheetFormatPr defaultColWidth="8.85546875" defaultRowHeight="15" x14ac:dyDescent="0.25"/>
  <cols>
    <col min="1" max="1" width="22.85546875" customWidth="1"/>
    <col min="2" max="2" width="15.28515625" customWidth="1"/>
    <col min="3" max="6" width="10.42578125" bestFit="1" customWidth="1"/>
    <col min="7" max="7" width="10.7109375" bestFit="1" customWidth="1"/>
    <col min="8" max="8" width="10.42578125" bestFit="1" customWidth="1"/>
    <col min="9" max="10" width="10.7109375" bestFit="1" customWidth="1"/>
    <col min="11" max="11" width="11.42578125" bestFit="1" customWidth="1"/>
    <col min="12" max="12" width="11.28515625" bestFit="1" customWidth="1"/>
    <col min="13" max="13" width="10.7109375" bestFit="1" customWidth="1"/>
    <col min="14" max="14" width="10.42578125" bestFit="1" customWidth="1"/>
    <col min="257" max="257" width="22.85546875" customWidth="1"/>
    <col min="258" max="258" width="15.28515625" customWidth="1"/>
    <col min="259" max="262" width="10.42578125" bestFit="1" customWidth="1"/>
    <col min="263" max="263" width="10.7109375" bestFit="1" customWidth="1"/>
    <col min="264" max="264" width="10.42578125" bestFit="1" customWidth="1"/>
    <col min="265" max="266" width="10.7109375" bestFit="1" customWidth="1"/>
    <col min="267" max="267" width="11.42578125" bestFit="1" customWidth="1"/>
    <col min="268" max="268" width="11.28515625" bestFit="1" customWidth="1"/>
    <col min="269" max="269" width="10.7109375" bestFit="1" customWidth="1"/>
    <col min="270" max="270" width="10.42578125" bestFit="1" customWidth="1"/>
    <col min="513" max="513" width="22.85546875" customWidth="1"/>
    <col min="514" max="514" width="15.28515625" customWidth="1"/>
    <col min="515" max="518" width="10.42578125" bestFit="1" customWidth="1"/>
    <col min="519" max="519" width="10.7109375" bestFit="1" customWidth="1"/>
    <col min="520" max="520" width="10.42578125" bestFit="1" customWidth="1"/>
    <col min="521" max="522" width="10.7109375" bestFit="1" customWidth="1"/>
    <col min="523" max="523" width="11.42578125" bestFit="1" customWidth="1"/>
    <col min="524" max="524" width="11.28515625" bestFit="1" customWidth="1"/>
    <col min="525" max="525" width="10.7109375" bestFit="1" customWidth="1"/>
    <col min="526" max="526" width="10.42578125" bestFit="1" customWidth="1"/>
    <col min="769" max="769" width="22.85546875" customWidth="1"/>
    <col min="770" max="770" width="15.28515625" customWidth="1"/>
    <col min="771" max="774" width="10.42578125" bestFit="1" customWidth="1"/>
    <col min="775" max="775" width="10.7109375" bestFit="1" customWidth="1"/>
    <col min="776" max="776" width="10.42578125" bestFit="1" customWidth="1"/>
    <col min="777" max="778" width="10.7109375" bestFit="1" customWidth="1"/>
    <col min="779" max="779" width="11.42578125" bestFit="1" customWidth="1"/>
    <col min="780" max="780" width="11.28515625" bestFit="1" customWidth="1"/>
    <col min="781" max="781" width="10.7109375" bestFit="1" customWidth="1"/>
    <col min="782" max="782" width="10.42578125" bestFit="1" customWidth="1"/>
    <col min="1025" max="1025" width="22.85546875" customWidth="1"/>
    <col min="1026" max="1026" width="15.28515625" customWidth="1"/>
    <col min="1027" max="1030" width="10.42578125" bestFit="1" customWidth="1"/>
    <col min="1031" max="1031" width="10.7109375" bestFit="1" customWidth="1"/>
    <col min="1032" max="1032" width="10.42578125" bestFit="1" customWidth="1"/>
    <col min="1033" max="1034" width="10.7109375" bestFit="1" customWidth="1"/>
    <col min="1035" max="1035" width="11.42578125" bestFit="1" customWidth="1"/>
    <col min="1036" max="1036" width="11.28515625" bestFit="1" customWidth="1"/>
    <col min="1037" max="1037" width="10.7109375" bestFit="1" customWidth="1"/>
    <col min="1038" max="1038" width="10.42578125" bestFit="1" customWidth="1"/>
    <col min="1281" max="1281" width="22.85546875" customWidth="1"/>
    <col min="1282" max="1282" width="15.28515625" customWidth="1"/>
    <col min="1283" max="1286" width="10.42578125" bestFit="1" customWidth="1"/>
    <col min="1287" max="1287" width="10.7109375" bestFit="1" customWidth="1"/>
    <col min="1288" max="1288" width="10.42578125" bestFit="1" customWidth="1"/>
    <col min="1289" max="1290" width="10.7109375" bestFit="1" customWidth="1"/>
    <col min="1291" max="1291" width="11.42578125" bestFit="1" customWidth="1"/>
    <col min="1292" max="1292" width="11.28515625" bestFit="1" customWidth="1"/>
    <col min="1293" max="1293" width="10.7109375" bestFit="1" customWidth="1"/>
    <col min="1294" max="1294" width="10.42578125" bestFit="1" customWidth="1"/>
    <col min="1537" max="1537" width="22.85546875" customWidth="1"/>
    <col min="1538" max="1538" width="15.28515625" customWidth="1"/>
    <col min="1539" max="1542" width="10.42578125" bestFit="1" customWidth="1"/>
    <col min="1543" max="1543" width="10.7109375" bestFit="1" customWidth="1"/>
    <col min="1544" max="1544" width="10.42578125" bestFit="1" customWidth="1"/>
    <col min="1545" max="1546" width="10.7109375" bestFit="1" customWidth="1"/>
    <col min="1547" max="1547" width="11.42578125" bestFit="1" customWidth="1"/>
    <col min="1548" max="1548" width="11.28515625" bestFit="1" customWidth="1"/>
    <col min="1549" max="1549" width="10.7109375" bestFit="1" customWidth="1"/>
    <col min="1550" max="1550" width="10.42578125" bestFit="1" customWidth="1"/>
    <col min="1793" max="1793" width="22.85546875" customWidth="1"/>
    <col min="1794" max="1794" width="15.28515625" customWidth="1"/>
    <col min="1795" max="1798" width="10.42578125" bestFit="1" customWidth="1"/>
    <col min="1799" max="1799" width="10.7109375" bestFit="1" customWidth="1"/>
    <col min="1800" max="1800" width="10.42578125" bestFit="1" customWidth="1"/>
    <col min="1801" max="1802" width="10.7109375" bestFit="1" customWidth="1"/>
    <col min="1803" max="1803" width="11.42578125" bestFit="1" customWidth="1"/>
    <col min="1804" max="1804" width="11.28515625" bestFit="1" customWidth="1"/>
    <col min="1805" max="1805" width="10.7109375" bestFit="1" customWidth="1"/>
    <col min="1806" max="1806" width="10.42578125" bestFit="1" customWidth="1"/>
    <col min="2049" max="2049" width="22.85546875" customWidth="1"/>
    <col min="2050" max="2050" width="15.28515625" customWidth="1"/>
    <col min="2051" max="2054" width="10.42578125" bestFit="1" customWidth="1"/>
    <col min="2055" max="2055" width="10.7109375" bestFit="1" customWidth="1"/>
    <col min="2056" max="2056" width="10.42578125" bestFit="1" customWidth="1"/>
    <col min="2057" max="2058" width="10.7109375" bestFit="1" customWidth="1"/>
    <col min="2059" max="2059" width="11.42578125" bestFit="1" customWidth="1"/>
    <col min="2060" max="2060" width="11.28515625" bestFit="1" customWidth="1"/>
    <col min="2061" max="2061" width="10.7109375" bestFit="1" customWidth="1"/>
    <col min="2062" max="2062" width="10.42578125" bestFit="1" customWidth="1"/>
    <col min="2305" max="2305" width="22.85546875" customWidth="1"/>
    <col min="2306" max="2306" width="15.28515625" customWidth="1"/>
    <col min="2307" max="2310" width="10.42578125" bestFit="1" customWidth="1"/>
    <col min="2311" max="2311" width="10.7109375" bestFit="1" customWidth="1"/>
    <col min="2312" max="2312" width="10.42578125" bestFit="1" customWidth="1"/>
    <col min="2313" max="2314" width="10.7109375" bestFit="1" customWidth="1"/>
    <col min="2315" max="2315" width="11.42578125" bestFit="1" customWidth="1"/>
    <col min="2316" max="2316" width="11.28515625" bestFit="1" customWidth="1"/>
    <col min="2317" max="2317" width="10.7109375" bestFit="1" customWidth="1"/>
    <col min="2318" max="2318" width="10.42578125" bestFit="1" customWidth="1"/>
    <col min="2561" max="2561" width="22.85546875" customWidth="1"/>
    <col min="2562" max="2562" width="15.28515625" customWidth="1"/>
    <col min="2563" max="2566" width="10.42578125" bestFit="1" customWidth="1"/>
    <col min="2567" max="2567" width="10.7109375" bestFit="1" customWidth="1"/>
    <col min="2568" max="2568" width="10.42578125" bestFit="1" customWidth="1"/>
    <col min="2569" max="2570" width="10.7109375" bestFit="1" customWidth="1"/>
    <col min="2571" max="2571" width="11.42578125" bestFit="1" customWidth="1"/>
    <col min="2572" max="2572" width="11.28515625" bestFit="1" customWidth="1"/>
    <col min="2573" max="2573" width="10.7109375" bestFit="1" customWidth="1"/>
    <col min="2574" max="2574" width="10.42578125" bestFit="1" customWidth="1"/>
    <col min="2817" max="2817" width="22.85546875" customWidth="1"/>
    <col min="2818" max="2818" width="15.28515625" customWidth="1"/>
    <col min="2819" max="2822" width="10.42578125" bestFit="1" customWidth="1"/>
    <col min="2823" max="2823" width="10.7109375" bestFit="1" customWidth="1"/>
    <col min="2824" max="2824" width="10.42578125" bestFit="1" customWidth="1"/>
    <col min="2825" max="2826" width="10.7109375" bestFit="1" customWidth="1"/>
    <col min="2827" max="2827" width="11.42578125" bestFit="1" customWidth="1"/>
    <col min="2828" max="2828" width="11.28515625" bestFit="1" customWidth="1"/>
    <col min="2829" max="2829" width="10.7109375" bestFit="1" customWidth="1"/>
    <col min="2830" max="2830" width="10.42578125" bestFit="1" customWidth="1"/>
    <col min="3073" max="3073" width="22.85546875" customWidth="1"/>
    <col min="3074" max="3074" width="15.28515625" customWidth="1"/>
    <col min="3075" max="3078" width="10.42578125" bestFit="1" customWidth="1"/>
    <col min="3079" max="3079" width="10.7109375" bestFit="1" customWidth="1"/>
    <col min="3080" max="3080" width="10.42578125" bestFit="1" customWidth="1"/>
    <col min="3081" max="3082" width="10.7109375" bestFit="1" customWidth="1"/>
    <col min="3083" max="3083" width="11.42578125" bestFit="1" customWidth="1"/>
    <col min="3084" max="3084" width="11.28515625" bestFit="1" customWidth="1"/>
    <col min="3085" max="3085" width="10.7109375" bestFit="1" customWidth="1"/>
    <col min="3086" max="3086" width="10.42578125" bestFit="1" customWidth="1"/>
    <col min="3329" max="3329" width="22.85546875" customWidth="1"/>
    <col min="3330" max="3330" width="15.28515625" customWidth="1"/>
    <col min="3331" max="3334" width="10.42578125" bestFit="1" customWidth="1"/>
    <col min="3335" max="3335" width="10.7109375" bestFit="1" customWidth="1"/>
    <col min="3336" max="3336" width="10.42578125" bestFit="1" customWidth="1"/>
    <col min="3337" max="3338" width="10.7109375" bestFit="1" customWidth="1"/>
    <col min="3339" max="3339" width="11.42578125" bestFit="1" customWidth="1"/>
    <col min="3340" max="3340" width="11.28515625" bestFit="1" customWidth="1"/>
    <col min="3341" max="3341" width="10.7109375" bestFit="1" customWidth="1"/>
    <col min="3342" max="3342" width="10.42578125" bestFit="1" customWidth="1"/>
    <col min="3585" max="3585" width="22.85546875" customWidth="1"/>
    <col min="3586" max="3586" width="15.28515625" customWidth="1"/>
    <col min="3587" max="3590" width="10.42578125" bestFit="1" customWidth="1"/>
    <col min="3591" max="3591" width="10.7109375" bestFit="1" customWidth="1"/>
    <col min="3592" max="3592" width="10.42578125" bestFit="1" customWidth="1"/>
    <col min="3593" max="3594" width="10.7109375" bestFit="1" customWidth="1"/>
    <col min="3595" max="3595" width="11.42578125" bestFit="1" customWidth="1"/>
    <col min="3596" max="3596" width="11.28515625" bestFit="1" customWidth="1"/>
    <col min="3597" max="3597" width="10.7109375" bestFit="1" customWidth="1"/>
    <col min="3598" max="3598" width="10.42578125" bestFit="1" customWidth="1"/>
    <col min="3841" max="3841" width="22.85546875" customWidth="1"/>
    <col min="3842" max="3842" width="15.28515625" customWidth="1"/>
    <col min="3843" max="3846" width="10.42578125" bestFit="1" customWidth="1"/>
    <col min="3847" max="3847" width="10.7109375" bestFit="1" customWidth="1"/>
    <col min="3848" max="3848" width="10.42578125" bestFit="1" customWidth="1"/>
    <col min="3849" max="3850" width="10.7109375" bestFit="1" customWidth="1"/>
    <col min="3851" max="3851" width="11.42578125" bestFit="1" customWidth="1"/>
    <col min="3852" max="3852" width="11.28515625" bestFit="1" customWidth="1"/>
    <col min="3853" max="3853" width="10.7109375" bestFit="1" customWidth="1"/>
    <col min="3854" max="3854" width="10.42578125" bestFit="1" customWidth="1"/>
    <col min="4097" max="4097" width="22.85546875" customWidth="1"/>
    <col min="4098" max="4098" width="15.28515625" customWidth="1"/>
    <col min="4099" max="4102" width="10.42578125" bestFit="1" customWidth="1"/>
    <col min="4103" max="4103" width="10.7109375" bestFit="1" customWidth="1"/>
    <col min="4104" max="4104" width="10.42578125" bestFit="1" customWidth="1"/>
    <col min="4105" max="4106" width="10.7109375" bestFit="1" customWidth="1"/>
    <col min="4107" max="4107" width="11.42578125" bestFit="1" customWidth="1"/>
    <col min="4108" max="4108" width="11.28515625" bestFit="1" customWidth="1"/>
    <col min="4109" max="4109" width="10.7109375" bestFit="1" customWidth="1"/>
    <col min="4110" max="4110" width="10.42578125" bestFit="1" customWidth="1"/>
    <col min="4353" max="4353" width="22.85546875" customWidth="1"/>
    <col min="4354" max="4354" width="15.28515625" customWidth="1"/>
    <col min="4355" max="4358" width="10.42578125" bestFit="1" customWidth="1"/>
    <col min="4359" max="4359" width="10.7109375" bestFit="1" customWidth="1"/>
    <col min="4360" max="4360" width="10.42578125" bestFit="1" customWidth="1"/>
    <col min="4361" max="4362" width="10.7109375" bestFit="1" customWidth="1"/>
    <col min="4363" max="4363" width="11.42578125" bestFit="1" customWidth="1"/>
    <col min="4364" max="4364" width="11.28515625" bestFit="1" customWidth="1"/>
    <col min="4365" max="4365" width="10.7109375" bestFit="1" customWidth="1"/>
    <col min="4366" max="4366" width="10.42578125" bestFit="1" customWidth="1"/>
    <col min="4609" max="4609" width="22.85546875" customWidth="1"/>
    <col min="4610" max="4610" width="15.28515625" customWidth="1"/>
    <col min="4611" max="4614" width="10.42578125" bestFit="1" customWidth="1"/>
    <col min="4615" max="4615" width="10.7109375" bestFit="1" customWidth="1"/>
    <col min="4616" max="4616" width="10.42578125" bestFit="1" customWidth="1"/>
    <col min="4617" max="4618" width="10.7109375" bestFit="1" customWidth="1"/>
    <col min="4619" max="4619" width="11.42578125" bestFit="1" customWidth="1"/>
    <col min="4620" max="4620" width="11.28515625" bestFit="1" customWidth="1"/>
    <col min="4621" max="4621" width="10.7109375" bestFit="1" customWidth="1"/>
    <col min="4622" max="4622" width="10.42578125" bestFit="1" customWidth="1"/>
    <col min="4865" max="4865" width="22.85546875" customWidth="1"/>
    <col min="4866" max="4866" width="15.28515625" customWidth="1"/>
    <col min="4867" max="4870" width="10.42578125" bestFit="1" customWidth="1"/>
    <col min="4871" max="4871" width="10.7109375" bestFit="1" customWidth="1"/>
    <col min="4872" max="4872" width="10.42578125" bestFit="1" customWidth="1"/>
    <col min="4873" max="4874" width="10.7109375" bestFit="1" customWidth="1"/>
    <col min="4875" max="4875" width="11.42578125" bestFit="1" customWidth="1"/>
    <col min="4876" max="4876" width="11.28515625" bestFit="1" customWidth="1"/>
    <col min="4877" max="4877" width="10.7109375" bestFit="1" customWidth="1"/>
    <col min="4878" max="4878" width="10.42578125" bestFit="1" customWidth="1"/>
    <col min="5121" max="5121" width="22.85546875" customWidth="1"/>
    <col min="5122" max="5122" width="15.28515625" customWidth="1"/>
    <col min="5123" max="5126" width="10.42578125" bestFit="1" customWidth="1"/>
    <col min="5127" max="5127" width="10.7109375" bestFit="1" customWidth="1"/>
    <col min="5128" max="5128" width="10.42578125" bestFit="1" customWidth="1"/>
    <col min="5129" max="5130" width="10.7109375" bestFit="1" customWidth="1"/>
    <col min="5131" max="5131" width="11.42578125" bestFit="1" customWidth="1"/>
    <col min="5132" max="5132" width="11.28515625" bestFit="1" customWidth="1"/>
    <col min="5133" max="5133" width="10.7109375" bestFit="1" customWidth="1"/>
    <col min="5134" max="5134" width="10.42578125" bestFit="1" customWidth="1"/>
    <col min="5377" max="5377" width="22.85546875" customWidth="1"/>
    <col min="5378" max="5378" width="15.28515625" customWidth="1"/>
    <col min="5379" max="5382" width="10.42578125" bestFit="1" customWidth="1"/>
    <col min="5383" max="5383" width="10.7109375" bestFit="1" customWidth="1"/>
    <col min="5384" max="5384" width="10.42578125" bestFit="1" customWidth="1"/>
    <col min="5385" max="5386" width="10.7109375" bestFit="1" customWidth="1"/>
    <col min="5387" max="5387" width="11.42578125" bestFit="1" customWidth="1"/>
    <col min="5388" max="5388" width="11.28515625" bestFit="1" customWidth="1"/>
    <col min="5389" max="5389" width="10.7109375" bestFit="1" customWidth="1"/>
    <col min="5390" max="5390" width="10.42578125" bestFit="1" customWidth="1"/>
    <col min="5633" max="5633" width="22.85546875" customWidth="1"/>
    <col min="5634" max="5634" width="15.28515625" customWidth="1"/>
    <col min="5635" max="5638" width="10.42578125" bestFit="1" customWidth="1"/>
    <col min="5639" max="5639" width="10.7109375" bestFit="1" customWidth="1"/>
    <col min="5640" max="5640" width="10.42578125" bestFit="1" customWidth="1"/>
    <col min="5641" max="5642" width="10.7109375" bestFit="1" customWidth="1"/>
    <col min="5643" max="5643" width="11.42578125" bestFit="1" customWidth="1"/>
    <col min="5644" max="5644" width="11.28515625" bestFit="1" customWidth="1"/>
    <col min="5645" max="5645" width="10.7109375" bestFit="1" customWidth="1"/>
    <col min="5646" max="5646" width="10.42578125" bestFit="1" customWidth="1"/>
    <col min="5889" max="5889" width="22.85546875" customWidth="1"/>
    <col min="5890" max="5890" width="15.28515625" customWidth="1"/>
    <col min="5891" max="5894" width="10.42578125" bestFit="1" customWidth="1"/>
    <col min="5895" max="5895" width="10.7109375" bestFit="1" customWidth="1"/>
    <col min="5896" max="5896" width="10.42578125" bestFit="1" customWidth="1"/>
    <col min="5897" max="5898" width="10.7109375" bestFit="1" customWidth="1"/>
    <col min="5899" max="5899" width="11.42578125" bestFit="1" customWidth="1"/>
    <col min="5900" max="5900" width="11.28515625" bestFit="1" customWidth="1"/>
    <col min="5901" max="5901" width="10.7109375" bestFit="1" customWidth="1"/>
    <col min="5902" max="5902" width="10.42578125" bestFit="1" customWidth="1"/>
    <col min="6145" max="6145" width="22.85546875" customWidth="1"/>
    <col min="6146" max="6146" width="15.28515625" customWidth="1"/>
    <col min="6147" max="6150" width="10.42578125" bestFit="1" customWidth="1"/>
    <col min="6151" max="6151" width="10.7109375" bestFit="1" customWidth="1"/>
    <col min="6152" max="6152" width="10.42578125" bestFit="1" customWidth="1"/>
    <col min="6153" max="6154" width="10.7109375" bestFit="1" customWidth="1"/>
    <col min="6155" max="6155" width="11.42578125" bestFit="1" customWidth="1"/>
    <col min="6156" max="6156" width="11.28515625" bestFit="1" customWidth="1"/>
    <col min="6157" max="6157" width="10.7109375" bestFit="1" customWidth="1"/>
    <col min="6158" max="6158" width="10.42578125" bestFit="1" customWidth="1"/>
    <col min="6401" max="6401" width="22.85546875" customWidth="1"/>
    <col min="6402" max="6402" width="15.28515625" customWidth="1"/>
    <col min="6403" max="6406" width="10.42578125" bestFit="1" customWidth="1"/>
    <col min="6407" max="6407" width="10.7109375" bestFit="1" customWidth="1"/>
    <col min="6408" max="6408" width="10.42578125" bestFit="1" customWidth="1"/>
    <col min="6409" max="6410" width="10.7109375" bestFit="1" customWidth="1"/>
    <col min="6411" max="6411" width="11.42578125" bestFit="1" customWidth="1"/>
    <col min="6412" max="6412" width="11.28515625" bestFit="1" customWidth="1"/>
    <col min="6413" max="6413" width="10.7109375" bestFit="1" customWidth="1"/>
    <col min="6414" max="6414" width="10.42578125" bestFit="1" customWidth="1"/>
    <col min="6657" max="6657" width="22.85546875" customWidth="1"/>
    <col min="6658" max="6658" width="15.28515625" customWidth="1"/>
    <col min="6659" max="6662" width="10.42578125" bestFit="1" customWidth="1"/>
    <col min="6663" max="6663" width="10.7109375" bestFit="1" customWidth="1"/>
    <col min="6664" max="6664" width="10.42578125" bestFit="1" customWidth="1"/>
    <col min="6665" max="6666" width="10.7109375" bestFit="1" customWidth="1"/>
    <col min="6667" max="6667" width="11.42578125" bestFit="1" customWidth="1"/>
    <col min="6668" max="6668" width="11.28515625" bestFit="1" customWidth="1"/>
    <col min="6669" max="6669" width="10.7109375" bestFit="1" customWidth="1"/>
    <col min="6670" max="6670" width="10.42578125" bestFit="1" customWidth="1"/>
    <col min="6913" max="6913" width="22.85546875" customWidth="1"/>
    <col min="6914" max="6914" width="15.28515625" customWidth="1"/>
    <col min="6915" max="6918" width="10.42578125" bestFit="1" customWidth="1"/>
    <col min="6919" max="6919" width="10.7109375" bestFit="1" customWidth="1"/>
    <col min="6920" max="6920" width="10.42578125" bestFit="1" customWidth="1"/>
    <col min="6921" max="6922" width="10.7109375" bestFit="1" customWidth="1"/>
    <col min="6923" max="6923" width="11.42578125" bestFit="1" customWidth="1"/>
    <col min="6924" max="6924" width="11.28515625" bestFit="1" customWidth="1"/>
    <col min="6925" max="6925" width="10.7109375" bestFit="1" customWidth="1"/>
    <col min="6926" max="6926" width="10.42578125" bestFit="1" customWidth="1"/>
    <col min="7169" max="7169" width="22.85546875" customWidth="1"/>
    <col min="7170" max="7170" width="15.28515625" customWidth="1"/>
    <col min="7171" max="7174" width="10.42578125" bestFit="1" customWidth="1"/>
    <col min="7175" max="7175" width="10.7109375" bestFit="1" customWidth="1"/>
    <col min="7176" max="7176" width="10.42578125" bestFit="1" customWidth="1"/>
    <col min="7177" max="7178" width="10.7109375" bestFit="1" customWidth="1"/>
    <col min="7179" max="7179" width="11.42578125" bestFit="1" customWidth="1"/>
    <col min="7180" max="7180" width="11.28515625" bestFit="1" customWidth="1"/>
    <col min="7181" max="7181" width="10.7109375" bestFit="1" customWidth="1"/>
    <col min="7182" max="7182" width="10.42578125" bestFit="1" customWidth="1"/>
    <col min="7425" max="7425" width="22.85546875" customWidth="1"/>
    <col min="7426" max="7426" width="15.28515625" customWidth="1"/>
    <col min="7427" max="7430" width="10.42578125" bestFit="1" customWidth="1"/>
    <col min="7431" max="7431" width="10.7109375" bestFit="1" customWidth="1"/>
    <col min="7432" max="7432" width="10.42578125" bestFit="1" customWidth="1"/>
    <col min="7433" max="7434" width="10.7109375" bestFit="1" customWidth="1"/>
    <col min="7435" max="7435" width="11.42578125" bestFit="1" customWidth="1"/>
    <col min="7436" max="7436" width="11.28515625" bestFit="1" customWidth="1"/>
    <col min="7437" max="7437" width="10.7109375" bestFit="1" customWidth="1"/>
    <col min="7438" max="7438" width="10.42578125" bestFit="1" customWidth="1"/>
    <col min="7681" max="7681" width="22.85546875" customWidth="1"/>
    <col min="7682" max="7682" width="15.28515625" customWidth="1"/>
    <col min="7683" max="7686" width="10.42578125" bestFit="1" customWidth="1"/>
    <col min="7687" max="7687" width="10.7109375" bestFit="1" customWidth="1"/>
    <col min="7688" max="7688" width="10.42578125" bestFit="1" customWidth="1"/>
    <col min="7689" max="7690" width="10.7109375" bestFit="1" customWidth="1"/>
    <col min="7691" max="7691" width="11.42578125" bestFit="1" customWidth="1"/>
    <col min="7692" max="7692" width="11.28515625" bestFit="1" customWidth="1"/>
    <col min="7693" max="7693" width="10.7109375" bestFit="1" customWidth="1"/>
    <col min="7694" max="7694" width="10.42578125" bestFit="1" customWidth="1"/>
    <col min="7937" max="7937" width="22.85546875" customWidth="1"/>
    <col min="7938" max="7938" width="15.28515625" customWidth="1"/>
    <col min="7939" max="7942" width="10.42578125" bestFit="1" customWidth="1"/>
    <col min="7943" max="7943" width="10.7109375" bestFit="1" customWidth="1"/>
    <col min="7944" max="7944" width="10.42578125" bestFit="1" customWidth="1"/>
    <col min="7945" max="7946" width="10.7109375" bestFit="1" customWidth="1"/>
    <col min="7947" max="7947" width="11.42578125" bestFit="1" customWidth="1"/>
    <col min="7948" max="7948" width="11.28515625" bestFit="1" customWidth="1"/>
    <col min="7949" max="7949" width="10.7109375" bestFit="1" customWidth="1"/>
    <col min="7950" max="7950" width="10.42578125" bestFit="1" customWidth="1"/>
    <col min="8193" max="8193" width="22.85546875" customWidth="1"/>
    <col min="8194" max="8194" width="15.28515625" customWidth="1"/>
    <col min="8195" max="8198" width="10.42578125" bestFit="1" customWidth="1"/>
    <col min="8199" max="8199" width="10.7109375" bestFit="1" customWidth="1"/>
    <col min="8200" max="8200" width="10.42578125" bestFit="1" customWidth="1"/>
    <col min="8201" max="8202" width="10.7109375" bestFit="1" customWidth="1"/>
    <col min="8203" max="8203" width="11.42578125" bestFit="1" customWidth="1"/>
    <col min="8204" max="8204" width="11.28515625" bestFit="1" customWidth="1"/>
    <col min="8205" max="8205" width="10.7109375" bestFit="1" customWidth="1"/>
    <col min="8206" max="8206" width="10.42578125" bestFit="1" customWidth="1"/>
    <col min="8449" max="8449" width="22.85546875" customWidth="1"/>
    <col min="8450" max="8450" width="15.28515625" customWidth="1"/>
    <col min="8451" max="8454" width="10.42578125" bestFit="1" customWidth="1"/>
    <col min="8455" max="8455" width="10.7109375" bestFit="1" customWidth="1"/>
    <col min="8456" max="8456" width="10.42578125" bestFit="1" customWidth="1"/>
    <col min="8457" max="8458" width="10.7109375" bestFit="1" customWidth="1"/>
    <col min="8459" max="8459" width="11.42578125" bestFit="1" customWidth="1"/>
    <col min="8460" max="8460" width="11.28515625" bestFit="1" customWidth="1"/>
    <col min="8461" max="8461" width="10.7109375" bestFit="1" customWidth="1"/>
    <col min="8462" max="8462" width="10.42578125" bestFit="1" customWidth="1"/>
    <col min="8705" max="8705" width="22.85546875" customWidth="1"/>
    <col min="8706" max="8706" width="15.28515625" customWidth="1"/>
    <col min="8707" max="8710" width="10.42578125" bestFit="1" customWidth="1"/>
    <col min="8711" max="8711" width="10.7109375" bestFit="1" customWidth="1"/>
    <col min="8712" max="8712" width="10.42578125" bestFit="1" customWidth="1"/>
    <col min="8713" max="8714" width="10.7109375" bestFit="1" customWidth="1"/>
    <col min="8715" max="8715" width="11.42578125" bestFit="1" customWidth="1"/>
    <col min="8716" max="8716" width="11.28515625" bestFit="1" customWidth="1"/>
    <col min="8717" max="8717" width="10.7109375" bestFit="1" customWidth="1"/>
    <col min="8718" max="8718" width="10.42578125" bestFit="1" customWidth="1"/>
    <col min="8961" max="8961" width="22.85546875" customWidth="1"/>
    <col min="8962" max="8962" width="15.28515625" customWidth="1"/>
    <col min="8963" max="8966" width="10.42578125" bestFit="1" customWidth="1"/>
    <col min="8967" max="8967" width="10.7109375" bestFit="1" customWidth="1"/>
    <col min="8968" max="8968" width="10.42578125" bestFit="1" customWidth="1"/>
    <col min="8969" max="8970" width="10.7109375" bestFit="1" customWidth="1"/>
    <col min="8971" max="8971" width="11.42578125" bestFit="1" customWidth="1"/>
    <col min="8972" max="8972" width="11.28515625" bestFit="1" customWidth="1"/>
    <col min="8973" max="8973" width="10.7109375" bestFit="1" customWidth="1"/>
    <col min="8974" max="8974" width="10.42578125" bestFit="1" customWidth="1"/>
    <col min="9217" max="9217" width="22.85546875" customWidth="1"/>
    <col min="9218" max="9218" width="15.28515625" customWidth="1"/>
    <col min="9219" max="9222" width="10.42578125" bestFit="1" customWidth="1"/>
    <col min="9223" max="9223" width="10.7109375" bestFit="1" customWidth="1"/>
    <col min="9224" max="9224" width="10.42578125" bestFit="1" customWidth="1"/>
    <col min="9225" max="9226" width="10.7109375" bestFit="1" customWidth="1"/>
    <col min="9227" max="9227" width="11.42578125" bestFit="1" customWidth="1"/>
    <col min="9228" max="9228" width="11.28515625" bestFit="1" customWidth="1"/>
    <col min="9229" max="9229" width="10.7109375" bestFit="1" customWidth="1"/>
    <col min="9230" max="9230" width="10.42578125" bestFit="1" customWidth="1"/>
    <col min="9473" max="9473" width="22.85546875" customWidth="1"/>
    <col min="9474" max="9474" width="15.28515625" customWidth="1"/>
    <col min="9475" max="9478" width="10.42578125" bestFit="1" customWidth="1"/>
    <col min="9479" max="9479" width="10.7109375" bestFit="1" customWidth="1"/>
    <col min="9480" max="9480" width="10.42578125" bestFit="1" customWidth="1"/>
    <col min="9481" max="9482" width="10.7109375" bestFit="1" customWidth="1"/>
    <col min="9483" max="9483" width="11.42578125" bestFit="1" customWidth="1"/>
    <col min="9484" max="9484" width="11.28515625" bestFit="1" customWidth="1"/>
    <col min="9485" max="9485" width="10.7109375" bestFit="1" customWidth="1"/>
    <col min="9486" max="9486" width="10.42578125" bestFit="1" customWidth="1"/>
    <col min="9729" max="9729" width="22.85546875" customWidth="1"/>
    <col min="9730" max="9730" width="15.28515625" customWidth="1"/>
    <col min="9731" max="9734" width="10.42578125" bestFit="1" customWidth="1"/>
    <col min="9735" max="9735" width="10.7109375" bestFit="1" customWidth="1"/>
    <col min="9736" max="9736" width="10.42578125" bestFit="1" customWidth="1"/>
    <col min="9737" max="9738" width="10.7109375" bestFit="1" customWidth="1"/>
    <col min="9739" max="9739" width="11.42578125" bestFit="1" customWidth="1"/>
    <col min="9740" max="9740" width="11.28515625" bestFit="1" customWidth="1"/>
    <col min="9741" max="9741" width="10.7109375" bestFit="1" customWidth="1"/>
    <col min="9742" max="9742" width="10.42578125" bestFit="1" customWidth="1"/>
    <col min="9985" max="9985" width="22.85546875" customWidth="1"/>
    <col min="9986" max="9986" width="15.28515625" customWidth="1"/>
    <col min="9987" max="9990" width="10.42578125" bestFit="1" customWidth="1"/>
    <col min="9991" max="9991" width="10.7109375" bestFit="1" customWidth="1"/>
    <col min="9992" max="9992" width="10.42578125" bestFit="1" customWidth="1"/>
    <col min="9993" max="9994" width="10.7109375" bestFit="1" customWidth="1"/>
    <col min="9995" max="9995" width="11.42578125" bestFit="1" customWidth="1"/>
    <col min="9996" max="9996" width="11.28515625" bestFit="1" customWidth="1"/>
    <col min="9997" max="9997" width="10.7109375" bestFit="1" customWidth="1"/>
    <col min="9998" max="9998" width="10.42578125" bestFit="1" customWidth="1"/>
    <col min="10241" max="10241" width="22.85546875" customWidth="1"/>
    <col min="10242" max="10242" width="15.28515625" customWidth="1"/>
    <col min="10243" max="10246" width="10.42578125" bestFit="1" customWidth="1"/>
    <col min="10247" max="10247" width="10.7109375" bestFit="1" customWidth="1"/>
    <col min="10248" max="10248" width="10.42578125" bestFit="1" customWidth="1"/>
    <col min="10249" max="10250" width="10.7109375" bestFit="1" customWidth="1"/>
    <col min="10251" max="10251" width="11.42578125" bestFit="1" customWidth="1"/>
    <col min="10252" max="10252" width="11.28515625" bestFit="1" customWidth="1"/>
    <col min="10253" max="10253" width="10.7109375" bestFit="1" customWidth="1"/>
    <col min="10254" max="10254" width="10.42578125" bestFit="1" customWidth="1"/>
    <col min="10497" max="10497" width="22.85546875" customWidth="1"/>
    <col min="10498" max="10498" width="15.28515625" customWidth="1"/>
    <col min="10499" max="10502" width="10.42578125" bestFit="1" customWidth="1"/>
    <col min="10503" max="10503" width="10.7109375" bestFit="1" customWidth="1"/>
    <col min="10504" max="10504" width="10.42578125" bestFit="1" customWidth="1"/>
    <col min="10505" max="10506" width="10.7109375" bestFit="1" customWidth="1"/>
    <col min="10507" max="10507" width="11.42578125" bestFit="1" customWidth="1"/>
    <col min="10508" max="10508" width="11.28515625" bestFit="1" customWidth="1"/>
    <col min="10509" max="10509" width="10.7109375" bestFit="1" customWidth="1"/>
    <col min="10510" max="10510" width="10.42578125" bestFit="1" customWidth="1"/>
    <col min="10753" max="10753" width="22.85546875" customWidth="1"/>
    <col min="10754" max="10754" width="15.28515625" customWidth="1"/>
    <col min="10755" max="10758" width="10.42578125" bestFit="1" customWidth="1"/>
    <col min="10759" max="10759" width="10.7109375" bestFit="1" customWidth="1"/>
    <col min="10760" max="10760" width="10.42578125" bestFit="1" customWidth="1"/>
    <col min="10761" max="10762" width="10.7109375" bestFit="1" customWidth="1"/>
    <col min="10763" max="10763" width="11.42578125" bestFit="1" customWidth="1"/>
    <col min="10764" max="10764" width="11.28515625" bestFit="1" customWidth="1"/>
    <col min="10765" max="10765" width="10.7109375" bestFit="1" customWidth="1"/>
    <col min="10766" max="10766" width="10.42578125" bestFit="1" customWidth="1"/>
    <col min="11009" max="11009" width="22.85546875" customWidth="1"/>
    <col min="11010" max="11010" width="15.28515625" customWidth="1"/>
    <col min="11011" max="11014" width="10.42578125" bestFit="1" customWidth="1"/>
    <col min="11015" max="11015" width="10.7109375" bestFit="1" customWidth="1"/>
    <col min="11016" max="11016" width="10.42578125" bestFit="1" customWidth="1"/>
    <col min="11017" max="11018" width="10.7109375" bestFit="1" customWidth="1"/>
    <col min="11019" max="11019" width="11.42578125" bestFit="1" customWidth="1"/>
    <col min="11020" max="11020" width="11.28515625" bestFit="1" customWidth="1"/>
    <col min="11021" max="11021" width="10.7109375" bestFit="1" customWidth="1"/>
    <col min="11022" max="11022" width="10.42578125" bestFit="1" customWidth="1"/>
    <col min="11265" max="11265" width="22.85546875" customWidth="1"/>
    <col min="11266" max="11266" width="15.28515625" customWidth="1"/>
    <col min="11267" max="11270" width="10.42578125" bestFit="1" customWidth="1"/>
    <col min="11271" max="11271" width="10.7109375" bestFit="1" customWidth="1"/>
    <col min="11272" max="11272" width="10.42578125" bestFit="1" customWidth="1"/>
    <col min="11273" max="11274" width="10.7109375" bestFit="1" customWidth="1"/>
    <col min="11275" max="11275" width="11.42578125" bestFit="1" customWidth="1"/>
    <col min="11276" max="11276" width="11.28515625" bestFit="1" customWidth="1"/>
    <col min="11277" max="11277" width="10.7109375" bestFit="1" customWidth="1"/>
    <col min="11278" max="11278" width="10.42578125" bestFit="1" customWidth="1"/>
    <col min="11521" max="11521" width="22.85546875" customWidth="1"/>
    <col min="11522" max="11522" width="15.28515625" customWidth="1"/>
    <col min="11523" max="11526" width="10.42578125" bestFit="1" customWidth="1"/>
    <col min="11527" max="11527" width="10.7109375" bestFit="1" customWidth="1"/>
    <col min="11528" max="11528" width="10.42578125" bestFit="1" customWidth="1"/>
    <col min="11529" max="11530" width="10.7109375" bestFit="1" customWidth="1"/>
    <col min="11531" max="11531" width="11.42578125" bestFit="1" customWidth="1"/>
    <col min="11532" max="11532" width="11.28515625" bestFit="1" customWidth="1"/>
    <col min="11533" max="11533" width="10.7109375" bestFit="1" customWidth="1"/>
    <col min="11534" max="11534" width="10.42578125" bestFit="1" customWidth="1"/>
    <col min="11777" max="11777" width="22.85546875" customWidth="1"/>
    <col min="11778" max="11778" width="15.28515625" customWidth="1"/>
    <col min="11779" max="11782" width="10.42578125" bestFit="1" customWidth="1"/>
    <col min="11783" max="11783" width="10.7109375" bestFit="1" customWidth="1"/>
    <col min="11784" max="11784" width="10.42578125" bestFit="1" customWidth="1"/>
    <col min="11785" max="11786" width="10.7109375" bestFit="1" customWidth="1"/>
    <col min="11787" max="11787" width="11.42578125" bestFit="1" customWidth="1"/>
    <col min="11788" max="11788" width="11.28515625" bestFit="1" customWidth="1"/>
    <col min="11789" max="11789" width="10.7109375" bestFit="1" customWidth="1"/>
    <col min="11790" max="11790" width="10.42578125" bestFit="1" customWidth="1"/>
    <col min="12033" max="12033" width="22.85546875" customWidth="1"/>
    <col min="12034" max="12034" width="15.28515625" customWidth="1"/>
    <col min="12035" max="12038" width="10.42578125" bestFit="1" customWidth="1"/>
    <col min="12039" max="12039" width="10.7109375" bestFit="1" customWidth="1"/>
    <col min="12040" max="12040" width="10.42578125" bestFit="1" customWidth="1"/>
    <col min="12041" max="12042" width="10.7109375" bestFit="1" customWidth="1"/>
    <col min="12043" max="12043" width="11.42578125" bestFit="1" customWidth="1"/>
    <col min="12044" max="12044" width="11.28515625" bestFit="1" customWidth="1"/>
    <col min="12045" max="12045" width="10.7109375" bestFit="1" customWidth="1"/>
    <col min="12046" max="12046" width="10.42578125" bestFit="1" customWidth="1"/>
    <col min="12289" max="12289" width="22.85546875" customWidth="1"/>
    <col min="12290" max="12290" width="15.28515625" customWidth="1"/>
    <col min="12291" max="12294" width="10.42578125" bestFit="1" customWidth="1"/>
    <col min="12295" max="12295" width="10.7109375" bestFit="1" customWidth="1"/>
    <col min="12296" max="12296" width="10.42578125" bestFit="1" customWidth="1"/>
    <col min="12297" max="12298" width="10.7109375" bestFit="1" customWidth="1"/>
    <col min="12299" max="12299" width="11.42578125" bestFit="1" customWidth="1"/>
    <col min="12300" max="12300" width="11.28515625" bestFit="1" customWidth="1"/>
    <col min="12301" max="12301" width="10.7109375" bestFit="1" customWidth="1"/>
    <col min="12302" max="12302" width="10.42578125" bestFit="1" customWidth="1"/>
    <col min="12545" max="12545" width="22.85546875" customWidth="1"/>
    <col min="12546" max="12546" width="15.28515625" customWidth="1"/>
    <col min="12547" max="12550" width="10.42578125" bestFit="1" customWidth="1"/>
    <col min="12551" max="12551" width="10.7109375" bestFit="1" customWidth="1"/>
    <col min="12552" max="12552" width="10.42578125" bestFit="1" customWidth="1"/>
    <col min="12553" max="12554" width="10.7109375" bestFit="1" customWidth="1"/>
    <col min="12555" max="12555" width="11.42578125" bestFit="1" customWidth="1"/>
    <col min="12556" max="12556" width="11.28515625" bestFit="1" customWidth="1"/>
    <col min="12557" max="12557" width="10.7109375" bestFit="1" customWidth="1"/>
    <col min="12558" max="12558" width="10.42578125" bestFit="1" customWidth="1"/>
    <col min="12801" max="12801" width="22.85546875" customWidth="1"/>
    <col min="12802" max="12802" width="15.28515625" customWidth="1"/>
    <col min="12803" max="12806" width="10.42578125" bestFit="1" customWidth="1"/>
    <col min="12807" max="12807" width="10.7109375" bestFit="1" customWidth="1"/>
    <col min="12808" max="12808" width="10.42578125" bestFit="1" customWidth="1"/>
    <col min="12809" max="12810" width="10.7109375" bestFit="1" customWidth="1"/>
    <col min="12811" max="12811" width="11.42578125" bestFit="1" customWidth="1"/>
    <col min="12812" max="12812" width="11.28515625" bestFit="1" customWidth="1"/>
    <col min="12813" max="12813" width="10.7109375" bestFit="1" customWidth="1"/>
    <col min="12814" max="12814" width="10.42578125" bestFit="1" customWidth="1"/>
    <col min="13057" max="13057" width="22.85546875" customWidth="1"/>
    <col min="13058" max="13058" width="15.28515625" customWidth="1"/>
    <col min="13059" max="13062" width="10.42578125" bestFit="1" customWidth="1"/>
    <col min="13063" max="13063" width="10.7109375" bestFit="1" customWidth="1"/>
    <col min="13064" max="13064" width="10.42578125" bestFit="1" customWidth="1"/>
    <col min="13065" max="13066" width="10.7109375" bestFit="1" customWidth="1"/>
    <col min="13067" max="13067" width="11.42578125" bestFit="1" customWidth="1"/>
    <col min="13068" max="13068" width="11.28515625" bestFit="1" customWidth="1"/>
    <col min="13069" max="13069" width="10.7109375" bestFit="1" customWidth="1"/>
    <col min="13070" max="13070" width="10.42578125" bestFit="1" customWidth="1"/>
    <col min="13313" max="13313" width="22.85546875" customWidth="1"/>
    <col min="13314" max="13314" width="15.28515625" customWidth="1"/>
    <col min="13315" max="13318" width="10.42578125" bestFit="1" customWidth="1"/>
    <col min="13319" max="13319" width="10.7109375" bestFit="1" customWidth="1"/>
    <col min="13320" max="13320" width="10.42578125" bestFit="1" customWidth="1"/>
    <col min="13321" max="13322" width="10.7109375" bestFit="1" customWidth="1"/>
    <col min="13323" max="13323" width="11.42578125" bestFit="1" customWidth="1"/>
    <col min="13324" max="13324" width="11.28515625" bestFit="1" customWidth="1"/>
    <col min="13325" max="13325" width="10.7109375" bestFit="1" customWidth="1"/>
    <col min="13326" max="13326" width="10.42578125" bestFit="1" customWidth="1"/>
    <col min="13569" max="13569" width="22.85546875" customWidth="1"/>
    <col min="13570" max="13570" width="15.28515625" customWidth="1"/>
    <col min="13571" max="13574" width="10.42578125" bestFit="1" customWidth="1"/>
    <col min="13575" max="13575" width="10.7109375" bestFit="1" customWidth="1"/>
    <col min="13576" max="13576" width="10.42578125" bestFit="1" customWidth="1"/>
    <col min="13577" max="13578" width="10.7109375" bestFit="1" customWidth="1"/>
    <col min="13579" max="13579" width="11.42578125" bestFit="1" customWidth="1"/>
    <col min="13580" max="13580" width="11.28515625" bestFit="1" customWidth="1"/>
    <col min="13581" max="13581" width="10.7109375" bestFit="1" customWidth="1"/>
    <col min="13582" max="13582" width="10.42578125" bestFit="1" customWidth="1"/>
    <col min="13825" max="13825" width="22.85546875" customWidth="1"/>
    <col min="13826" max="13826" width="15.28515625" customWidth="1"/>
    <col min="13827" max="13830" width="10.42578125" bestFit="1" customWidth="1"/>
    <col min="13831" max="13831" width="10.7109375" bestFit="1" customWidth="1"/>
    <col min="13832" max="13832" width="10.42578125" bestFit="1" customWidth="1"/>
    <col min="13833" max="13834" width="10.7109375" bestFit="1" customWidth="1"/>
    <col min="13835" max="13835" width="11.42578125" bestFit="1" customWidth="1"/>
    <col min="13836" max="13836" width="11.28515625" bestFit="1" customWidth="1"/>
    <col min="13837" max="13837" width="10.7109375" bestFit="1" customWidth="1"/>
    <col min="13838" max="13838" width="10.42578125" bestFit="1" customWidth="1"/>
    <col min="14081" max="14081" width="22.85546875" customWidth="1"/>
    <col min="14082" max="14082" width="15.28515625" customWidth="1"/>
    <col min="14083" max="14086" width="10.42578125" bestFit="1" customWidth="1"/>
    <col min="14087" max="14087" width="10.7109375" bestFit="1" customWidth="1"/>
    <col min="14088" max="14088" width="10.42578125" bestFit="1" customWidth="1"/>
    <col min="14089" max="14090" width="10.7109375" bestFit="1" customWidth="1"/>
    <col min="14091" max="14091" width="11.42578125" bestFit="1" customWidth="1"/>
    <col min="14092" max="14092" width="11.28515625" bestFit="1" customWidth="1"/>
    <col min="14093" max="14093" width="10.7109375" bestFit="1" customWidth="1"/>
    <col min="14094" max="14094" width="10.42578125" bestFit="1" customWidth="1"/>
    <col min="14337" max="14337" width="22.85546875" customWidth="1"/>
    <col min="14338" max="14338" width="15.28515625" customWidth="1"/>
    <col min="14339" max="14342" width="10.42578125" bestFit="1" customWidth="1"/>
    <col min="14343" max="14343" width="10.7109375" bestFit="1" customWidth="1"/>
    <col min="14344" max="14344" width="10.42578125" bestFit="1" customWidth="1"/>
    <col min="14345" max="14346" width="10.7109375" bestFit="1" customWidth="1"/>
    <col min="14347" max="14347" width="11.42578125" bestFit="1" customWidth="1"/>
    <col min="14348" max="14348" width="11.28515625" bestFit="1" customWidth="1"/>
    <col min="14349" max="14349" width="10.7109375" bestFit="1" customWidth="1"/>
    <col min="14350" max="14350" width="10.42578125" bestFit="1" customWidth="1"/>
    <col min="14593" max="14593" width="22.85546875" customWidth="1"/>
    <col min="14594" max="14594" width="15.28515625" customWidth="1"/>
    <col min="14595" max="14598" width="10.42578125" bestFit="1" customWidth="1"/>
    <col min="14599" max="14599" width="10.7109375" bestFit="1" customWidth="1"/>
    <col min="14600" max="14600" width="10.42578125" bestFit="1" customWidth="1"/>
    <col min="14601" max="14602" width="10.7109375" bestFit="1" customWidth="1"/>
    <col min="14603" max="14603" width="11.42578125" bestFit="1" customWidth="1"/>
    <col min="14604" max="14604" width="11.28515625" bestFit="1" customWidth="1"/>
    <col min="14605" max="14605" width="10.7109375" bestFit="1" customWidth="1"/>
    <col min="14606" max="14606" width="10.42578125" bestFit="1" customWidth="1"/>
    <col min="14849" max="14849" width="22.85546875" customWidth="1"/>
    <col min="14850" max="14850" width="15.28515625" customWidth="1"/>
    <col min="14851" max="14854" width="10.42578125" bestFit="1" customWidth="1"/>
    <col min="14855" max="14855" width="10.7109375" bestFit="1" customWidth="1"/>
    <col min="14856" max="14856" width="10.42578125" bestFit="1" customWidth="1"/>
    <col min="14857" max="14858" width="10.7109375" bestFit="1" customWidth="1"/>
    <col min="14859" max="14859" width="11.42578125" bestFit="1" customWidth="1"/>
    <col min="14860" max="14860" width="11.28515625" bestFit="1" customWidth="1"/>
    <col min="14861" max="14861" width="10.7109375" bestFit="1" customWidth="1"/>
    <col min="14862" max="14862" width="10.42578125" bestFit="1" customWidth="1"/>
    <col min="15105" max="15105" width="22.85546875" customWidth="1"/>
    <col min="15106" max="15106" width="15.28515625" customWidth="1"/>
    <col min="15107" max="15110" width="10.42578125" bestFit="1" customWidth="1"/>
    <col min="15111" max="15111" width="10.7109375" bestFit="1" customWidth="1"/>
    <col min="15112" max="15112" width="10.42578125" bestFit="1" customWidth="1"/>
    <col min="15113" max="15114" width="10.7109375" bestFit="1" customWidth="1"/>
    <col min="15115" max="15115" width="11.42578125" bestFit="1" customWidth="1"/>
    <col min="15116" max="15116" width="11.28515625" bestFit="1" customWidth="1"/>
    <col min="15117" max="15117" width="10.7109375" bestFit="1" customWidth="1"/>
    <col min="15118" max="15118" width="10.42578125" bestFit="1" customWidth="1"/>
    <col min="15361" max="15361" width="22.85546875" customWidth="1"/>
    <col min="15362" max="15362" width="15.28515625" customWidth="1"/>
    <col min="15363" max="15366" width="10.42578125" bestFit="1" customWidth="1"/>
    <col min="15367" max="15367" width="10.7109375" bestFit="1" customWidth="1"/>
    <col min="15368" max="15368" width="10.42578125" bestFit="1" customWidth="1"/>
    <col min="15369" max="15370" width="10.7109375" bestFit="1" customWidth="1"/>
    <col min="15371" max="15371" width="11.42578125" bestFit="1" customWidth="1"/>
    <col min="15372" max="15372" width="11.28515625" bestFit="1" customWidth="1"/>
    <col min="15373" max="15373" width="10.7109375" bestFit="1" customWidth="1"/>
    <col min="15374" max="15374" width="10.42578125" bestFit="1" customWidth="1"/>
    <col min="15617" max="15617" width="22.85546875" customWidth="1"/>
    <col min="15618" max="15618" width="15.28515625" customWidth="1"/>
    <col min="15619" max="15622" width="10.42578125" bestFit="1" customWidth="1"/>
    <col min="15623" max="15623" width="10.7109375" bestFit="1" customWidth="1"/>
    <col min="15624" max="15624" width="10.42578125" bestFit="1" customWidth="1"/>
    <col min="15625" max="15626" width="10.7109375" bestFit="1" customWidth="1"/>
    <col min="15627" max="15627" width="11.42578125" bestFit="1" customWidth="1"/>
    <col min="15628" max="15628" width="11.28515625" bestFit="1" customWidth="1"/>
    <col min="15629" max="15629" width="10.7109375" bestFit="1" customWidth="1"/>
    <col min="15630" max="15630" width="10.42578125" bestFit="1" customWidth="1"/>
    <col min="15873" max="15873" width="22.85546875" customWidth="1"/>
    <col min="15874" max="15874" width="15.28515625" customWidth="1"/>
    <col min="15875" max="15878" width="10.42578125" bestFit="1" customWidth="1"/>
    <col min="15879" max="15879" width="10.7109375" bestFit="1" customWidth="1"/>
    <col min="15880" max="15880" width="10.42578125" bestFit="1" customWidth="1"/>
    <col min="15881" max="15882" width="10.7109375" bestFit="1" customWidth="1"/>
    <col min="15883" max="15883" width="11.42578125" bestFit="1" customWidth="1"/>
    <col min="15884" max="15884" width="11.28515625" bestFit="1" customWidth="1"/>
    <col min="15885" max="15885" width="10.7109375" bestFit="1" customWidth="1"/>
    <col min="15886" max="15886" width="10.42578125" bestFit="1" customWidth="1"/>
    <col min="16129" max="16129" width="22.85546875" customWidth="1"/>
    <col min="16130" max="16130" width="15.28515625" customWidth="1"/>
    <col min="16131" max="16134" width="10.42578125" bestFit="1" customWidth="1"/>
    <col min="16135" max="16135" width="10.7109375" bestFit="1" customWidth="1"/>
    <col min="16136" max="16136" width="10.42578125" bestFit="1" customWidth="1"/>
    <col min="16137" max="16138" width="10.7109375" bestFit="1" customWidth="1"/>
    <col min="16139" max="16139" width="11.42578125" bestFit="1" customWidth="1"/>
    <col min="16140" max="16140" width="11.28515625" bestFit="1" customWidth="1"/>
    <col min="16141" max="16141" width="10.7109375" bestFit="1" customWidth="1"/>
    <col min="16142" max="16142" width="10.42578125" bestFit="1" customWidth="1"/>
  </cols>
  <sheetData>
    <row r="1" spans="1:28" x14ac:dyDescent="0.25">
      <c r="A1" s="1"/>
      <c r="B1" s="281" t="s">
        <v>31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28" x14ac:dyDescent="0.25">
      <c r="A2" s="1"/>
      <c r="B2" s="1"/>
      <c r="C2" s="2">
        <v>1.0960000000000001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8" ht="20.25" x14ac:dyDescent="0.3">
      <c r="A3" s="2"/>
      <c r="O3" s="111"/>
    </row>
    <row r="4" spans="1:28" ht="20.25" x14ac:dyDescent="0.3">
      <c r="A4" s="2"/>
      <c r="B4" s="253" t="s">
        <v>32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111"/>
    </row>
    <row r="5" spans="1:28" ht="19.5" thickBot="1" x14ac:dyDescent="0.35">
      <c r="A5" s="2"/>
      <c r="B5" s="254" t="s">
        <v>1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112"/>
    </row>
    <row r="6" spans="1:28" ht="16.5" thickBot="1" x14ac:dyDescent="0.3">
      <c r="A6" s="113"/>
      <c r="B6" s="114"/>
      <c r="C6" s="299" t="s">
        <v>2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"/>
    </row>
    <row r="7" spans="1:28" ht="17.25" thickTop="1" thickBot="1" x14ac:dyDescent="0.3">
      <c r="A7" s="6"/>
      <c r="B7" s="6"/>
      <c r="C7" s="256" t="s">
        <v>3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8"/>
    </row>
    <row r="8" spans="1:28" ht="27" customHeight="1" thickTop="1" thickBot="1" x14ac:dyDescent="0.3">
      <c r="A8" s="115" t="s">
        <v>4</v>
      </c>
      <c r="B8" s="115" t="s">
        <v>5</v>
      </c>
      <c r="C8" s="116">
        <v>42736</v>
      </c>
      <c r="D8" s="116">
        <v>42767</v>
      </c>
      <c r="E8" s="116">
        <v>42795</v>
      </c>
      <c r="F8" s="116">
        <v>42826</v>
      </c>
      <c r="G8" s="116">
        <v>42856</v>
      </c>
      <c r="H8" s="116">
        <v>42887</v>
      </c>
      <c r="I8" s="116">
        <v>42917</v>
      </c>
      <c r="J8" s="116">
        <v>42948</v>
      </c>
      <c r="K8" s="116">
        <v>42979</v>
      </c>
      <c r="L8" s="116">
        <v>43009</v>
      </c>
      <c r="M8" s="116">
        <v>43040</v>
      </c>
      <c r="N8" s="116">
        <v>43070</v>
      </c>
    </row>
    <row r="9" spans="1:28" ht="24.75" customHeight="1" x14ac:dyDescent="0.25">
      <c r="A9" s="89" t="s">
        <v>7</v>
      </c>
      <c r="B9" s="90">
        <v>1</v>
      </c>
      <c r="C9" s="89">
        <f>'[2]SDG&amp;E Program Totals'!C9*'[2]SDG&amp;E Program Totals w.DLF'!$C$2</f>
        <v>0.58088000000000006</v>
      </c>
      <c r="D9" s="89">
        <f>'[2]SDG&amp;E Program Totals'!D9*'[2]SDG&amp;E Program Totals w.DLF'!$C$2</f>
        <v>0.36168000000000006</v>
      </c>
      <c r="E9" s="89">
        <f>'[2]SDG&amp;E Program Totals'!E9*'[2]SDG&amp;E Program Totals w.DLF'!$C$2</f>
        <v>0.67952000000000001</v>
      </c>
      <c r="F9" s="89">
        <f>'[2]SDG&amp;E Program Totals'!F9*'[2]SDG&amp;E Program Totals w.DLF'!$C$2</f>
        <v>2.17008</v>
      </c>
      <c r="G9" s="89">
        <f>'[2]SDG&amp;E Program Totals'!G9*'[2]SDG&amp;E Program Totals w.DLF'!$C$2</f>
        <v>2.3344800000000001</v>
      </c>
      <c r="H9" s="89">
        <f>'[2]SDG&amp;E Program Totals'!H9*'[2]SDG&amp;E Program Totals w.DLF'!$C$2</f>
        <v>2.37832</v>
      </c>
      <c r="I9" s="89">
        <f>'[2]SDG&amp;E Program Totals'!I9*'[2]SDG&amp;E Program Totals w.DLF'!$C$2</f>
        <v>1.7536000000000003</v>
      </c>
      <c r="J9" s="89">
        <f>'[2]SDG&amp;E Program Totals'!J9*'[2]SDG&amp;E Program Totals w.DLF'!$C$2</f>
        <v>1.5453600000000001</v>
      </c>
      <c r="K9" s="89">
        <f>'[2]SDG&amp;E Program Totals'!K9*'[2]SDG&amp;E Program Totals w.DLF'!$C$2</f>
        <v>1.8632000000000002</v>
      </c>
      <c r="L9" s="89">
        <f>'[2]SDG&amp;E Program Totals'!L9*'[2]SDG&amp;E Program Totals w.DLF'!$C$2</f>
        <v>2.1372</v>
      </c>
      <c r="M9" s="89">
        <f>'[2]SDG&amp;E Program Totals'!M9*'[2]SDG&amp;E Program Totals w.DLF'!$C$2</f>
        <v>0.36168000000000006</v>
      </c>
      <c r="N9" s="89">
        <f>'[2]SDG&amp;E Program Totals'!N9*'[2]SDG&amp;E Program Totals w.DLF'!$C$2</f>
        <v>0.18632000000000004</v>
      </c>
      <c r="O9" s="117"/>
    </row>
    <row r="10" spans="1:28" s="21" customFormat="1" ht="24.75" customHeight="1" x14ac:dyDescent="0.25">
      <c r="A10" s="92" t="s">
        <v>33</v>
      </c>
      <c r="B10" s="93">
        <v>1</v>
      </c>
      <c r="C10" s="95">
        <f>'[2]SDG&amp;E Program Totals'!C10*'[2]SDG&amp;E Program Totals w.DLF'!$C$2</f>
        <v>0</v>
      </c>
      <c r="D10" s="95">
        <f>'[2]SDG&amp;E Program Totals'!D10*'[2]SDG&amp;E Program Totals w.DLF'!$C$2</f>
        <v>0</v>
      </c>
      <c r="E10" s="95">
        <f>'[2]SDG&amp;E Program Totals'!E10*'[2]SDG&amp;E Program Totals w.DLF'!$C$2</f>
        <v>0</v>
      </c>
      <c r="F10" s="95">
        <f>'[2]SDG&amp;E Program Totals'!F10*'[2]SDG&amp;E Program Totals w.DLF'!$C$2</f>
        <v>0</v>
      </c>
      <c r="G10" s="95">
        <f>'[2]SDG&amp;E Program Totals'!G10*'[2]SDG&amp;E Program Totals w.DLF'!$C$2</f>
        <v>3.4195200000000003</v>
      </c>
      <c r="H10" s="95">
        <f>'[2]SDG&amp;E Program Totals'!H10*'[2]SDG&amp;E Program Totals w.DLF'!$C$2</f>
        <v>3.5510400000000004</v>
      </c>
      <c r="I10" s="95">
        <f>'[2]SDG&amp;E Program Totals'!I10*'[2]SDG&amp;E Program Totals w.DLF'!$C$2</f>
        <v>3.5400800000000001</v>
      </c>
      <c r="J10" s="95">
        <f>'[2]SDG&amp;E Program Totals'!J10*'[2]SDG&amp;E Program Totals w.DLF'!$C$2</f>
        <v>3.8798400000000002</v>
      </c>
      <c r="K10" s="95">
        <f>'[2]SDG&amp;E Program Totals'!K10*'[2]SDG&amp;E Program Totals w.DLF'!$C$2</f>
        <v>3.6935200000000004</v>
      </c>
      <c r="L10" s="95">
        <f>'[2]SDG&amp;E Program Totals'!L10*'[2]SDG&amp;E Program Totals w.DLF'!$C$2</f>
        <v>3.9346400000000004</v>
      </c>
      <c r="M10" s="95">
        <f>'[2]SDG&amp;E Program Totals'!M10*'[2]SDG&amp;E Program Totals w.DLF'!$C$2</f>
        <v>0</v>
      </c>
      <c r="N10" s="95">
        <f>'[2]SDG&amp;E Program Totals'!N10*'[2]SDG&amp;E Program Totals w.DLF'!$C$2</f>
        <v>0</v>
      </c>
      <c r="O10" s="22"/>
    </row>
    <row r="11" spans="1:28" ht="54" customHeight="1" x14ac:dyDescent="0.25">
      <c r="A11" s="89" t="s">
        <v>34</v>
      </c>
      <c r="B11" s="90">
        <v>1</v>
      </c>
      <c r="C11" s="89">
        <f>'[2]SDG&amp;E Program Totals'!C11*'[2]SDG&amp;E Program Totals w.DLF'!$C$2</f>
        <v>0</v>
      </c>
      <c r="D11" s="89">
        <f>'[2]SDG&amp;E Program Totals'!D11*'[2]SDG&amp;E Program Totals w.DLF'!$C$2</f>
        <v>0</v>
      </c>
      <c r="E11" s="89">
        <f>'[2]SDG&amp;E Program Totals'!E11*'[2]SDG&amp;E Program Totals w.DLF'!$C$2</f>
        <v>0</v>
      </c>
      <c r="F11" s="89">
        <f>'[2]SDG&amp;E Program Totals'!F11*'[2]SDG&amp;E Program Totals w.DLF'!$C$2</f>
        <v>0</v>
      </c>
      <c r="G11" s="89">
        <f>'[2]SDG&amp;E Program Totals'!G11*'[2]SDG&amp;E Program Totals w.DLF'!$C$2</f>
        <v>4.9868000000000006</v>
      </c>
      <c r="H11" s="89">
        <f>'[2]SDG&amp;E Program Totals'!H11*'[2]SDG&amp;E Program Totals w.DLF'!$C$2</f>
        <v>4.9868000000000006</v>
      </c>
      <c r="I11" s="89">
        <f>'[2]SDG&amp;E Program Totals'!I11*'[2]SDG&amp;E Program Totals w.DLF'!$C$2</f>
        <v>4.9868000000000006</v>
      </c>
      <c r="J11" s="89">
        <f>'[2]SDG&amp;E Program Totals'!J11*'[2]SDG&amp;E Program Totals w.DLF'!$C$2</f>
        <v>4.9868000000000006</v>
      </c>
      <c r="K11" s="89">
        <f>'[2]SDG&amp;E Program Totals'!K11*'[2]SDG&amp;E Program Totals w.DLF'!$C$2</f>
        <v>4.9868000000000006</v>
      </c>
      <c r="L11" s="89">
        <f>'[2]SDG&amp;E Program Totals'!L11*'[2]SDG&amp;E Program Totals w.DLF'!$C$2</f>
        <v>4.9868000000000006</v>
      </c>
      <c r="M11" s="89">
        <f>'[2]SDG&amp;E Program Totals'!M11*'[2]SDG&amp;E Program Totals w.DLF'!$C$2</f>
        <v>0</v>
      </c>
      <c r="N11" s="89">
        <f>'[2]SDG&amp;E Program Totals'!N11*'[2]SDG&amp;E Program Totals w.DLF'!$C$2</f>
        <v>0</v>
      </c>
      <c r="O11" s="117"/>
    </row>
    <row r="12" spans="1:28" ht="26.25" customHeight="1" x14ac:dyDescent="0.25">
      <c r="A12" s="92" t="s">
        <v>35</v>
      </c>
      <c r="B12" s="93">
        <v>1</v>
      </c>
      <c r="C12" s="95">
        <f>'[2]SDG&amp;E Program Totals'!C12*'[2]SDG&amp;E Program Totals w.DLF'!$C$2</f>
        <v>0</v>
      </c>
      <c r="D12" s="95">
        <f>'[2]SDG&amp;E Program Totals'!D12*'[2]SDG&amp;E Program Totals w.DLF'!$C$2</f>
        <v>0</v>
      </c>
      <c r="E12" s="95">
        <f>'[2]SDG&amp;E Program Totals'!E12*'[2]SDG&amp;E Program Totals w.DLF'!$C$2</f>
        <v>0</v>
      </c>
      <c r="F12" s="95">
        <f>'[2]SDG&amp;E Program Totals'!F12*'[2]SDG&amp;E Program Totals w.DLF'!$C$2</f>
        <v>0</v>
      </c>
      <c r="G12" s="95">
        <f>'[2]SDG&amp;E Program Totals'!G12*'[2]SDG&amp;E Program Totals w.DLF'!$C$2</f>
        <v>8.4063200000000009</v>
      </c>
      <c r="H12" s="95">
        <f>'[2]SDG&amp;E Program Totals'!H12*'[2]SDG&amp;E Program Totals w.DLF'!$C$2</f>
        <v>8.4063200000000009</v>
      </c>
      <c r="I12" s="95">
        <f>'[2]SDG&amp;E Program Totals'!I12*'[2]SDG&amp;E Program Totals w.DLF'!$C$2</f>
        <v>8.4063200000000009</v>
      </c>
      <c r="J12" s="95">
        <f>'[2]SDG&amp;E Program Totals'!J12*'[2]SDG&amp;E Program Totals w.DLF'!$C$2</f>
        <v>8.4063200000000009</v>
      </c>
      <c r="K12" s="95">
        <f>'[2]SDG&amp;E Program Totals'!K12*'[2]SDG&amp;E Program Totals w.DLF'!$C$2</f>
        <v>8.4063200000000009</v>
      </c>
      <c r="L12" s="95">
        <f>'[2]SDG&amp;E Program Totals'!L12*'[2]SDG&amp;E Program Totals w.DLF'!$C$2</f>
        <v>8.4063200000000009</v>
      </c>
      <c r="M12" s="95">
        <f>'[2]SDG&amp;E Program Totals'!M12*'[2]SDG&amp;E Program Totals w.DLF'!$C$2</f>
        <v>0</v>
      </c>
      <c r="N12" s="95">
        <f>'[2]SDG&amp;E Program Totals'!N12*'[2]SDG&amp;E Program Totals w.DLF'!$C$2</f>
        <v>0</v>
      </c>
      <c r="O12" s="117"/>
    </row>
    <row r="13" spans="1:28" x14ac:dyDescent="0.25">
      <c r="A13" s="89" t="s">
        <v>36</v>
      </c>
      <c r="B13" s="90">
        <v>1</v>
      </c>
      <c r="C13" s="89">
        <f>'[2]SDG&amp;E Program Totals'!C13*'[2]SDG&amp;E Program Totals w.DLF'!$C$2</f>
        <v>0</v>
      </c>
      <c r="D13" s="89">
        <f>'[2]SDG&amp;E Program Totals'!D13*'[2]SDG&amp;E Program Totals w.DLF'!$C$2</f>
        <v>0</v>
      </c>
      <c r="E13" s="89">
        <f>'[2]SDG&amp;E Program Totals'!E13*'[2]SDG&amp;E Program Totals w.DLF'!$C$2</f>
        <v>0</v>
      </c>
      <c r="F13" s="89">
        <f>'[2]SDG&amp;E Program Totals'!F13*'[2]SDG&amp;E Program Totals w.DLF'!$C$2</f>
        <v>0</v>
      </c>
      <c r="G13" s="89">
        <f>'[2]SDG&amp;E Program Totals'!G13*'[2]SDG&amp;E Program Totals w.DLF'!$C$2</f>
        <v>0</v>
      </c>
      <c r="H13" s="89">
        <f>'[2]SDG&amp;E Program Totals'!H13*'[2]SDG&amp;E Program Totals w.DLF'!$C$2</f>
        <v>0</v>
      </c>
      <c r="I13" s="89">
        <f>'[2]SDG&amp;E Program Totals'!I13*'[2]SDG&amp;E Program Totals w.DLF'!$C$2</f>
        <v>0</v>
      </c>
      <c r="J13" s="89">
        <f>'[2]SDG&amp;E Program Totals'!J13*'[2]SDG&amp;E Program Totals w.DLF'!$C$2</f>
        <v>0</v>
      </c>
      <c r="K13" s="89">
        <f>'[2]SDG&amp;E Program Totals'!K13*'[2]SDG&amp;E Program Totals w.DLF'!$C$2</f>
        <v>0</v>
      </c>
      <c r="L13" s="89">
        <f>'[2]SDG&amp;E Program Totals'!L13*'[2]SDG&amp;E Program Totals w.DLF'!$C$2</f>
        <v>0</v>
      </c>
      <c r="M13" s="89">
        <f>'[2]SDG&amp;E Program Totals'!M13*'[2]SDG&amp;E Program Totals w.DLF'!$C$2</f>
        <v>0</v>
      </c>
      <c r="N13" s="89">
        <f>'[2]SDG&amp;E Program Totals'!N13*'[2]SDG&amp;E Program Totals w.DLF'!$C$2</f>
        <v>0</v>
      </c>
      <c r="O13" s="22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5">
      <c r="A14" s="92" t="s">
        <v>37</v>
      </c>
      <c r="B14" s="93">
        <v>1</v>
      </c>
      <c r="C14" s="95">
        <f>'[2]SDG&amp;E Program Totals'!C14*'[2]SDG&amp;E Program Totals w.DLF'!$C$2</f>
        <v>0</v>
      </c>
      <c r="D14" s="95">
        <f>'[2]SDG&amp;E Program Totals'!D14*'[2]SDG&amp;E Program Totals w.DLF'!$C$2</f>
        <v>0</v>
      </c>
      <c r="E14" s="95">
        <f>'[2]SDG&amp;E Program Totals'!E14*'[2]SDG&amp;E Program Totals w.DLF'!$C$2</f>
        <v>0</v>
      </c>
      <c r="F14" s="95">
        <f>'[2]SDG&amp;E Program Totals'!F14*'[2]SDG&amp;E Program Totals w.DLF'!$C$2</f>
        <v>0</v>
      </c>
      <c r="G14" s="95">
        <f>'[2]SDG&amp;E Program Totals'!G14*'[2]SDG&amp;E Program Totals w.DLF'!$C$2</f>
        <v>0</v>
      </c>
      <c r="H14" s="95">
        <f>'[2]SDG&amp;E Program Totals'!H14*'[2]SDG&amp;E Program Totals w.DLF'!$C$2</f>
        <v>0</v>
      </c>
      <c r="I14" s="95">
        <f>'[2]SDG&amp;E Program Totals'!I14*'[2]SDG&amp;E Program Totals w.DLF'!$C$2</f>
        <v>0</v>
      </c>
      <c r="J14" s="95">
        <f>'[2]SDG&amp;E Program Totals'!J14*'[2]SDG&amp;E Program Totals w.DLF'!$C$2</f>
        <v>0</v>
      </c>
      <c r="K14" s="95">
        <f>'[2]SDG&amp;E Program Totals'!K14*'[2]SDG&amp;E Program Totals w.DLF'!$C$2</f>
        <v>0</v>
      </c>
      <c r="L14" s="95">
        <f>'[2]SDG&amp;E Program Totals'!L14*'[2]SDG&amp;E Program Totals w.DLF'!$C$2</f>
        <v>0</v>
      </c>
      <c r="M14" s="95">
        <f>'[2]SDG&amp;E Program Totals'!M14*'[2]SDG&amp;E Program Totals w.DLF'!$C$2</f>
        <v>0</v>
      </c>
      <c r="N14" s="95">
        <f>'[2]SDG&amp;E Program Totals'!N14*'[2]SDG&amp;E Program Totals w.DLF'!$C$2</f>
        <v>0</v>
      </c>
      <c r="O14" s="22"/>
    </row>
    <row r="15" spans="1:28" x14ac:dyDescent="0.25">
      <c r="A15" s="89" t="s">
        <v>53</v>
      </c>
      <c r="B15" s="90">
        <v>1</v>
      </c>
      <c r="C15" s="89">
        <f>'[2]SDG&amp;E Program Totals'!C16*'[2]SDG&amp;E Program Totals w.DLF'!$C$2</f>
        <v>0</v>
      </c>
      <c r="D15" s="89">
        <f>'[2]SDG&amp;E Program Totals'!D16*'[2]SDG&amp;E Program Totals w.DLF'!$C$2</f>
        <v>0</v>
      </c>
      <c r="E15" s="89">
        <f>'[2]SDG&amp;E Program Totals'!E16*'[2]SDG&amp;E Program Totals w.DLF'!$C$2</f>
        <v>0</v>
      </c>
      <c r="F15" s="89">
        <f>'[2]SDG&amp;E Program Totals'!F16*'[2]SDG&amp;E Program Totals w.DLF'!$C$2</f>
        <v>0.98640000000000005</v>
      </c>
      <c r="G15" s="89">
        <f>'[2]SDG&amp;E Program Totals'!G16*'[2]SDG&amp;E Program Totals w.DLF'!$C$2</f>
        <v>1.4248000000000001</v>
      </c>
      <c r="H15" s="89">
        <f>'[2]SDG&amp;E Program Totals'!H16*'[2]SDG&amp;E Program Totals w.DLF'!$C$2</f>
        <v>1.5015200000000002</v>
      </c>
      <c r="I15" s="89">
        <f>'[2]SDG&amp;E Program Totals'!I16*'[2]SDG&amp;E Program Totals w.DLF'!$C$2</f>
        <v>2.2906400000000002</v>
      </c>
      <c r="J15" s="89">
        <f>'[2]SDG&amp;E Program Totals'!J16*'[2]SDG&amp;E Program Totals w.DLF'!$C$2</f>
        <v>2.9044000000000003</v>
      </c>
      <c r="K15" s="89">
        <f>'[2]SDG&amp;E Program Totals'!K16*'[2]SDG&amp;E Program Totals w.DLF'!$C$2</f>
        <v>2.9811200000000007</v>
      </c>
      <c r="L15" s="89">
        <f>'[2]SDG&amp;E Program Totals'!L16*'[2]SDG&amp;E Program Totals w.DLF'!$C$2</f>
        <v>2.1152800000000003</v>
      </c>
      <c r="M15" s="89">
        <f>'[2]SDG&amp;E Program Totals'!M16*'[2]SDG&amp;E Program Totals w.DLF'!$C$2</f>
        <v>0.72336000000000011</v>
      </c>
      <c r="N15" s="89">
        <f>'[2]SDG&amp;E Program Totals'!N16*'[2]SDG&amp;E Program Totals w.DLF'!$C$2</f>
        <v>0</v>
      </c>
      <c r="O15" s="22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5">
      <c r="A16" s="95" t="s">
        <v>40</v>
      </c>
      <c r="B16" s="93">
        <v>1</v>
      </c>
      <c r="C16" s="95">
        <f>'[2]SDG&amp;E Program Totals'!C17*'[2]SDG&amp;E Program Totals w.DLF'!$C$2</f>
        <v>0</v>
      </c>
      <c r="D16" s="95">
        <f>'[2]SDG&amp;E Program Totals'!D17*'[2]SDG&amp;E Program Totals w.DLF'!$C$2</f>
        <v>0</v>
      </c>
      <c r="E16" s="95">
        <f>'[2]SDG&amp;E Program Totals'!E17*'[2]SDG&amp;E Program Totals w.DLF'!$C$2</f>
        <v>0</v>
      </c>
      <c r="F16" s="95">
        <f>'[2]SDG&amp;E Program Totals'!F17*'[2]SDG&amp;E Program Totals w.DLF'!$C$2</f>
        <v>0</v>
      </c>
      <c r="G16" s="95">
        <f>'[2]SDG&amp;E Program Totals'!G17*'[2]SDG&amp;E Program Totals w.DLF'!$C$2</f>
        <v>3.0249600000000001</v>
      </c>
      <c r="H16" s="95">
        <f>'[2]SDG&amp;E Program Totals'!H17*'[2]SDG&amp;E Program Totals w.DLF'!$C$2</f>
        <v>3.0468799999999998</v>
      </c>
      <c r="I16" s="95">
        <f>'[2]SDG&amp;E Program Totals'!I17*'[2]SDG&amp;E Program Totals w.DLF'!$C$2</f>
        <v>3.2003200000000001</v>
      </c>
      <c r="J16" s="95">
        <f>'[2]SDG&amp;E Program Totals'!J17*'[2]SDG&amp;E Program Totals w.DLF'!$C$2</f>
        <v>3.3099200000000004</v>
      </c>
      <c r="K16" s="95">
        <f>'[2]SDG&amp;E Program Totals'!K17*'[2]SDG&amp;E Program Totals w.DLF'!$C$2</f>
        <v>3.3208799999999998</v>
      </c>
      <c r="L16" s="95">
        <f>'[2]SDG&amp;E Program Totals'!L17*'[2]SDG&amp;E Program Totals w.DLF'!$C$2</f>
        <v>3.1564800000000002</v>
      </c>
      <c r="M16" s="95">
        <f>'[2]SDG&amp;E Program Totals'!M17*'[2]SDG&amp;E Program Totals w.DLF'!$C$2</f>
        <v>0</v>
      </c>
      <c r="N16" s="95">
        <f>'[2]SDG&amp;E Program Totals'!N17*'[2]SDG&amp;E Program Totals w.DLF'!$C$2</f>
        <v>0</v>
      </c>
      <c r="O16" s="22"/>
    </row>
    <row r="17" spans="1:28" x14ac:dyDescent="0.25">
      <c r="A17" s="89" t="s">
        <v>41</v>
      </c>
      <c r="B17" s="90">
        <v>1</v>
      </c>
      <c r="C17" s="89">
        <f>'[2]SDG&amp;E Program Totals'!C18*'[2]SDG&amp;E Program Totals w.DLF'!$C$2</f>
        <v>0</v>
      </c>
      <c r="D17" s="89">
        <f>'[2]SDG&amp;E Program Totals'!D18*'[2]SDG&amp;E Program Totals w.DLF'!$C$2</f>
        <v>0</v>
      </c>
      <c r="E17" s="89">
        <f>'[2]SDG&amp;E Program Totals'!E18*'[2]SDG&amp;E Program Totals w.DLF'!$C$2</f>
        <v>0</v>
      </c>
      <c r="F17" s="89">
        <f>'[2]SDG&amp;E Program Totals'!F18*'[2]SDG&amp;E Program Totals w.DLF'!$C$2</f>
        <v>0</v>
      </c>
      <c r="G17" s="89">
        <f>'[2]SDG&amp;E Program Totals'!G18*'[2]SDG&amp;E Program Totals w.DLF'!$C$2</f>
        <v>7.3541600000000003</v>
      </c>
      <c r="H17" s="89">
        <f>'[2]SDG&amp;E Program Totals'!H18*'[2]SDG&amp;E Program Totals w.DLF'!$C$2</f>
        <v>7.2884000000000011</v>
      </c>
      <c r="I17" s="89">
        <f>'[2]SDG&amp;E Program Totals'!I18*'[2]SDG&amp;E Program Totals w.DLF'!$C$2</f>
        <v>10.116080000000002</v>
      </c>
      <c r="J17" s="89">
        <f>'[2]SDG&amp;E Program Totals'!J18*'[2]SDG&amp;E Program Totals w.DLF'!$C$2</f>
        <v>11.486080000000001</v>
      </c>
      <c r="K17" s="89">
        <f>'[2]SDG&amp;E Program Totals'!K18*'[2]SDG&amp;E Program Totals w.DLF'!$C$2</f>
        <v>12.121760000000002</v>
      </c>
      <c r="L17" s="89">
        <f>'[2]SDG&amp;E Program Totals'!L18*'[2]SDG&amp;E Program Totals w.DLF'!$C$2</f>
        <v>9.2502399999999998</v>
      </c>
      <c r="M17" s="89">
        <f>'[2]SDG&amp;E Program Totals'!M18*'[2]SDG&amp;E Program Totals w.DLF'!$C$2</f>
        <v>0</v>
      </c>
      <c r="N17" s="89">
        <f>'[2]SDG&amp;E Program Totals'!N18*'[2]SDG&amp;E Program Totals w.DLF'!$C$2</f>
        <v>0</v>
      </c>
      <c r="O17" s="22"/>
    </row>
    <row r="18" spans="1:28" s="21" customFormat="1" ht="30" x14ac:dyDescent="0.25">
      <c r="A18" s="97" t="s">
        <v>42</v>
      </c>
      <c r="B18" s="98"/>
      <c r="C18" s="99">
        <f t="shared" ref="C18:N18" si="0">SUM(C9:C17)</f>
        <v>0.58088000000000006</v>
      </c>
      <c r="D18" s="99">
        <f t="shared" si="0"/>
        <v>0.36168000000000006</v>
      </c>
      <c r="E18" s="99">
        <f t="shared" si="0"/>
        <v>0.67952000000000001</v>
      </c>
      <c r="F18" s="99">
        <f t="shared" si="0"/>
        <v>3.1564800000000002</v>
      </c>
      <c r="G18" s="99">
        <f t="shared" si="0"/>
        <v>30.951040000000003</v>
      </c>
      <c r="H18" s="99">
        <f t="shared" si="0"/>
        <v>31.159280000000003</v>
      </c>
      <c r="I18" s="99">
        <f t="shared" si="0"/>
        <v>34.293840000000003</v>
      </c>
      <c r="J18" s="99">
        <f t="shared" si="0"/>
        <v>36.518720000000002</v>
      </c>
      <c r="K18" s="99">
        <f t="shared" si="0"/>
        <v>37.373600000000003</v>
      </c>
      <c r="L18" s="99">
        <f t="shared" si="0"/>
        <v>33.986960000000003</v>
      </c>
      <c r="M18" s="99">
        <f t="shared" si="0"/>
        <v>1.0850400000000002</v>
      </c>
      <c r="N18" s="99">
        <f t="shared" si="0"/>
        <v>0.18632000000000004</v>
      </c>
      <c r="O18" s="22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</row>
    <row r="19" spans="1:28" s="21" customFormat="1" x14ac:dyDescent="0.25">
      <c r="A19" s="100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22"/>
    </row>
    <row r="20" spans="1:28" x14ac:dyDescent="0.25">
      <c r="A20" s="298" t="s">
        <v>22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</row>
    <row r="21" spans="1:28" x14ac:dyDescent="0.25">
      <c r="A21" s="298" t="s">
        <v>43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</row>
    <row r="22" spans="1:28" s="82" customFormat="1" x14ac:dyDescent="0.25">
      <c r="A22" s="298" t="s">
        <v>44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</row>
    <row r="23" spans="1:28" s="82" customFormat="1" x14ac:dyDescent="0.25">
      <c r="A23" s="27" t="s">
        <v>23</v>
      </c>
      <c r="B2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spans="1:28" x14ac:dyDescent="0.25">
      <c r="B24" s="23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1:28" x14ac:dyDescent="0.25">
      <c r="B25" s="119"/>
    </row>
    <row r="26" spans="1:28" x14ac:dyDescent="0.25">
      <c r="A26" s="107" t="s">
        <v>54</v>
      </c>
      <c r="B26" s="108" t="s">
        <v>46</v>
      </c>
      <c r="C26" s="108">
        <f>'[2]SDG&amp;E Program Totals'!C30*'[2]SDG&amp;E Program Totals w.DLF'!$C$2</f>
        <v>0</v>
      </c>
      <c r="D26" s="120">
        <f>'[2]SDG&amp;E Program Totals'!D30*'[2]SDG&amp;E Program Totals w.DLF'!$C$2</f>
        <v>0</v>
      </c>
      <c r="E26" s="120">
        <f>'[2]SDG&amp;E Program Totals'!E30*'[2]SDG&amp;E Program Totals w.DLF'!$C$2</f>
        <v>0</v>
      </c>
      <c r="F26" s="120">
        <f>'[2]SDG&amp;E Program Totals'!F30*'[2]SDG&amp;E Program Totals w.DLF'!$C$2</f>
        <v>16.198879999999999</v>
      </c>
      <c r="G26" s="120">
        <f>'[2]SDG&amp;E Program Totals'!G30*'[2]SDG&amp;E Program Totals w.DLF'!$C$2</f>
        <v>17.546960000000002</v>
      </c>
      <c r="H26" s="120">
        <f>'[2]SDG&amp;E Program Totals'!H30*'[2]SDG&amp;E Program Totals w.DLF'!$C$2</f>
        <v>18.358000000000001</v>
      </c>
      <c r="I26" s="120">
        <f>'[2]SDG&amp;E Program Totals'!I30*'[2]SDG&amp;E Program Totals w.DLF'!$C$2</f>
        <v>20.53904</v>
      </c>
      <c r="J26" s="120">
        <f>'[2]SDG&amp;E Program Totals'!J30*'[2]SDG&amp;E Program Totals w.DLF'!$C$2</f>
        <v>23.542080000000002</v>
      </c>
      <c r="K26" s="120">
        <f>'[2]SDG&amp;E Program Totals'!K30*'[2]SDG&amp;E Program Totals w.DLF'!$C$2</f>
        <v>24.002400000000002</v>
      </c>
      <c r="L26" s="120">
        <f>'[2]SDG&amp;E Program Totals'!L30*'[2]SDG&amp;E Program Totals w.DLF'!$C$2</f>
        <v>21.130880000000001</v>
      </c>
      <c r="M26" s="120">
        <f>'[2]SDG&amp;E Program Totals'!M30*'[2]SDG&amp;E Program Totals w.DLF'!$C$2</f>
        <v>0</v>
      </c>
      <c r="N26" s="120">
        <f>'[2]SDG&amp;E Program Totals'!N30*'[2]SDG&amp;E Program Totals w.DLF'!$C$2</f>
        <v>0</v>
      </c>
      <c r="O26" s="121"/>
    </row>
    <row r="27" spans="1:28" x14ac:dyDescent="0.25">
      <c r="A27" s="110" t="s">
        <v>55</v>
      </c>
      <c r="B27" s="108" t="s">
        <v>48</v>
      </c>
      <c r="C27" s="108">
        <f>'[2]SDG&amp;E Program Totals'!C31*'[2]SDG&amp;E Program Totals w.DLF'!$C$2</f>
        <v>0</v>
      </c>
      <c r="D27" s="120">
        <f>'[2]SDG&amp;E Program Totals'!D31*'[2]SDG&amp;E Program Totals w.DLF'!$C$2</f>
        <v>0</v>
      </c>
      <c r="E27" s="120">
        <f>'[2]SDG&amp;E Program Totals'!E31*'[2]SDG&amp;E Program Totals w.DLF'!$C$2</f>
        <v>0</v>
      </c>
      <c r="F27" s="120">
        <f>'[2]SDG&amp;E Program Totals'!F31*'[2]SDG&amp;E Program Totals w.DLF'!$C$2</f>
        <v>4.6032000000000002</v>
      </c>
      <c r="G27" s="120">
        <f>'[2]SDG&amp;E Program Totals'!G31*'[2]SDG&amp;E Program Totals w.DLF'!$C$2</f>
        <v>4.6360800000000006</v>
      </c>
      <c r="H27" s="120">
        <f>'[2]SDG&amp;E Program Totals'!H31*'[2]SDG&amp;E Program Totals w.DLF'!$C$2</f>
        <v>4.7456800000000001</v>
      </c>
      <c r="I27" s="120">
        <f>'[2]SDG&amp;E Program Totals'!I31*'[2]SDG&amp;E Program Totals w.DLF'!$C$2</f>
        <v>5.1292800000000005</v>
      </c>
      <c r="J27" s="120">
        <f>'[2]SDG&amp;E Program Totals'!J31*'[2]SDG&amp;E Program Totals w.DLF'!$C$2</f>
        <v>5.5019200000000001</v>
      </c>
      <c r="K27" s="120">
        <f>'[2]SDG&amp;E Program Totals'!K31*'[2]SDG&amp;E Program Totals w.DLF'!$C$2</f>
        <v>5.6334400000000002</v>
      </c>
      <c r="L27" s="120">
        <f>'[2]SDG&amp;E Program Totals'!L31*'[2]SDG&amp;E Program Totals w.DLF'!$C$2</f>
        <v>5.3155999999999999</v>
      </c>
      <c r="M27" s="120">
        <f>'[2]SDG&amp;E Program Totals'!M31*'[2]SDG&amp;E Program Totals w.DLF'!$C$2</f>
        <v>0</v>
      </c>
      <c r="N27" s="120">
        <f>'[2]SDG&amp;E Program Totals'!N31*'[2]SDG&amp;E Program Totals w.DLF'!$C$2</f>
        <v>0</v>
      </c>
      <c r="O27" s="121"/>
    </row>
    <row r="28" spans="1:28" x14ac:dyDescent="0.25">
      <c r="A28" s="107" t="s">
        <v>50</v>
      </c>
      <c r="B28" s="108" t="s">
        <v>48</v>
      </c>
      <c r="C28" s="120">
        <f>'[2]SDG&amp;E Program Totals'!C33*'[2]SDG&amp;E Program Totals w.DLF'!$C$2</f>
        <v>1.9728000000000001</v>
      </c>
      <c r="D28" s="120">
        <f>'[2]SDG&amp;E Program Totals'!D33*'[2]SDG&amp;E Program Totals w.DLF'!$C$2</f>
        <v>1.9728000000000001</v>
      </c>
      <c r="E28" s="120">
        <f>'[2]SDG&amp;E Program Totals'!E33*'[2]SDG&amp;E Program Totals w.DLF'!$C$2</f>
        <v>1.11792</v>
      </c>
      <c r="F28" s="120">
        <f>'[2]SDG&amp;E Program Totals'!F33*'[2]SDG&amp;E Program Totals w.DLF'!$C$2</f>
        <v>1.6659200000000001</v>
      </c>
      <c r="G28" s="120">
        <f>'[2]SDG&amp;E Program Totals'!G33*'[2]SDG&amp;E Program Totals w.DLF'!$C$2</f>
        <v>1.7755200000000002</v>
      </c>
      <c r="H28" s="120">
        <f>'[2]SDG&amp;E Program Totals'!H33*'[2]SDG&amp;E Program Totals w.DLF'!$C$2</f>
        <v>2.0056800000000004</v>
      </c>
      <c r="I28" s="120">
        <f>'[2]SDG&amp;E Program Totals'!I33*'[2]SDG&amp;E Program Totals w.DLF'!$C$2</f>
        <v>2.6632800000000003</v>
      </c>
      <c r="J28" s="120">
        <f>'[2]SDG&amp;E Program Totals'!J33*'[2]SDG&amp;E Program Totals w.DLF'!$C$2</f>
        <v>3.0797600000000003</v>
      </c>
      <c r="K28" s="120">
        <f>'[2]SDG&amp;E Program Totals'!K33*'[2]SDG&amp;E Program Totals w.DLF'!$C$2</f>
        <v>3.9565600000000001</v>
      </c>
      <c r="L28" s="120">
        <f>'[2]SDG&amp;E Program Totals'!L33*'[2]SDG&amp;E Program Totals w.DLF'!$C$2</f>
        <v>2.9920800000000001</v>
      </c>
      <c r="M28" s="120">
        <f>'[2]SDG&amp;E Program Totals'!M33*'[2]SDG&amp;E Program Totals w.DLF'!$C$2</f>
        <v>1.0960000000000001E-2</v>
      </c>
      <c r="N28" s="120">
        <f>'[2]SDG&amp;E Program Totals'!N33*'[2]SDG&amp;E Program Totals w.DLF'!$C$2</f>
        <v>0.86584000000000005</v>
      </c>
      <c r="O28" s="121"/>
    </row>
    <row r="29" spans="1:28" ht="30" x14ac:dyDescent="0.25">
      <c r="A29" s="97" t="s">
        <v>52</v>
      </c>
      <c r="B29" s="98"/>
      <c r="C29" s="99">
        <f>SUM(C26:C28)</f>
        <v>1.9728000000000001</v>
      </c>
      <c r="D29" s="99">
        <f t="shared" ref="D29:M29" si="1">SUM(D26:D28)</f>
        <v>1.9728000000000001</v>
      </c>
      <c r="E29" s="99">
        <f t="shared" si="1"/>
        <v>1.11792</v>
      </c>
      <c r="F29" s="99">
        <f t="shared" si="1"/>
        <v>22.468</v>
      </c>
      <c r="G29" s="99">
        <f t="shared" si="1"/>
        <v>23.958560000000002</v>
      </c>
      <c r="H29" s="99">
        <f t="shared" si="1"/>
        <v>25.109360000000002</v>
      </c>
      <c r="I29" s="99">
        <f t="shared" si="1"/>
        <v>28.331600000000002</v>
      </c>
      <c r="J29" s="99">
        <f t="shared" si="1"/>
        <v>32.123760000000004</v>
      </c>
      <c r="K29" s="99">
        <f t="shared" si="1"/>
        <v>33.592400000000005</v>
      </c>
      <c r="L29" s="99">
        <f t="shared" si="1"/>
        <v>29.438560000000003</v>
      </c>
      <c r="M29" s="99">
        <f t="shared" si="1"/>
        <v>1.0960000000000001E-2</v>
      </c>
      <c r="N29" s="99">
        <f>SUM(N26:N28)</f>
        <v>0.86584000000000005</v>
      </c>
      <c r="O29" s="121"/>
    </row>
    <row r="30" spans="1:28" x14ac:dyDescent="0.25">
      <c r="B30" s="12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2"/>
    </row>
    <row r="32" spans="1:28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2:14" x14ac:dyDescent="0.25"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2:14" x14ac:dyDescent="0.25"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2:14" x14ac:dyDescent="0.25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2:14" x14ac:dyDescent="0.25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</sheetData>
  <mergeCells count="8">
    <mergeCell ref="A21:N21"/>
    <mergeCell ref="A22:N22"/>
    <mergeCell ref="B1:O1"/>
    <mergeCell ref="B4:N4"/>
    <mergeCell ref="B5:N5"/>
    <mergeCell ref="C6:N6"/>
    <mergeCell ref="C7:N7"/>
    <mergeCell ref="A20:N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indowProtection="1" topLeftCell="A28" workbookViewId="0">
      <selection activeCell="D10" sqref="D10"/>
    </sheetView>
  </sheetViews>
  <sheetFormatPr defaultRowHeight="15" x14ac:dyDescent="0.25"/>
  <sheetData>
    <row r="1" spans="1:1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0.25" x14ac:dyDescent="0.3">
      <c r="A4" s="32"/>
      <c r="B4" s="32"/>
      <c r="C4" s="253" t="s">
        <v>56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5" ht="19.5" thickBot="1" x14ac:dyDescent="0.35">
      <c r="A5" s="32"/>
      <c r="B5" s="32"/>
      <c r="C5" s="254" t="s">
        <v>1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6.5" thickBot="1" x14ac:dyDescent="0.3">
      <c r="A6" s="85"/>
      <c r="B6" s="82"/>
      <c r="C6" s="82"/>
      <c r="D6" s="299" t="s">
        <v>2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1:15" ht="17.25" thickTop="1" thickBot="1" x14ac:dyDescent="0.3">
      <c r="A7" s="26"/>
      <c r="B7" s="26"/>
      <c r="C7" s="26"/>
      <c r="D7" s="256" t="s">
        <v>3</v>
      </c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</row>
    <row r="8" spans="1:15" ht="27.75" thickTop="1" thickBot="1" x14ac:dyDescent="0.3">
      <c r="A8" s="171" t="s">
        <v>4</v>
      </c>
      <c r="B8" s="171" t="s">
        <v>5</v>
      </c>
      <c r="C8" s="172" t="s">
        <v>6</v>
      </c>
      <c r="D8" s="125">
        <v>42736</v>
      </c>
      <c r="E8" s="125">
        <v>42767</v>
      </c>
      <c r="F8" s="125">
        <v>42795</v>
      </c>
      <c r="G8" s="125">
        <v>42826</v>
      </c>
      <c r="H8" s="125">
        <v>42856</v>
      </c>
      <c r="I8" s="125">
        <v>42887</v>
      </c>
      <c r="J8" s="125">
        <v>42917</v>
      </c>
      <c r="K8" s="125">
        <v>42948</v>
      </c>
      <c r="L8" s="125">
        <v>42979</v>
      </c>
      <c r="M8" s="125">
        <v>43009</v>
      </c>
      <c r="N8" s="125">
        <v>43040</v>
      </c>
      <c r="O8" s="125">
        <v>43070</v>
      </c>
    </row>
    <row r="9" spans="1:15" x14ac:dyDescent="0.25">
      <c r="A9" s="303" t="s">
        <v>58</v>
      </c>
      <c r="B9" s="306">
        <v>1</v>
      </c>
      <c r="C9" s="173" t="s">
        <v>59</v>
      </c>
      <c r="D9" s="127">
        <v>33.390270552039148</v>
      </c>
      <c r="E9" s="174">
        <v>36.599174472689626</v>
      </c>
      <c r="F9" s="174">
        <v>38.065047693252566</v>
      </c>
      <c r="G9" s="174">
        <v>39.915576243400572</v>
      </c>
      <c r="H9" s="174">
        <v>38.040272170305251</v>
      </c>
      <c r="I9" s="174">
        <v>40.878257307410237</v>
      </c>
      <c r="J9" s="174">
        <v>38.759708368778227</v>
      </c>
      <c r="K9" s="174">
        <v>39.515237295627593</v>
      </c>
      <c r="L9" s="174">
        <v>42.201250243186948</v>
      </c>
      <c r="M9" s="174">
        <v>43.073502397537233</v>
      </c>
      <c r="N9" s="174">
        <v>36.556542262434959</v>
      </c>
      <c r="O9" s="175">
        <v>30.923291407525539</v>
      </c>
    </row>
    <row r="10" spans="1:15" x14ac:dyDescent="0.25">
      <c r="A10" s="304"/>
      <c r="B10" s="307"/>
      <c r="C10" s="128" t="s">
        <v>60</v>
      </c>
      <c r="D10" s="129">
        <v>24.957685279846192</v>
      </c>
      <c r="E10" s="176">
        <v>29.350717544555664</v>
      </c>
      <c r="F10" s="176">
        <v>34.79108371734619</v>
      </c>
      <c r="G10" s="176">
        <v>31.538928413391112</v>
      </c>
      <c r="H10" s="176">
        <v>31.080247688293458</v>
      </c>
      <c r="I10" s="176">
        <v>32.636617279052736</v>
      </c>
      <c r="J10" s="176">
        <v>33.569316291809081</v>
      </c>
      <c r="K10" s="176">
        <v>34.55694236755371</v>
      </c>
      <c r="L10" s="176">
        <v>30.754439544677734</v>
      </c>
      <c r="M10" s="176">
        <v>32.180406951904295</v>
      </c>
      <c r="N10" s="176">
        <v>28.119901657104492</v>
      </c>
      <c r="O10" s="177">
        <v>26.660483169555665</v>
      </c>
    </row>
    <row r="11" spans="1:15" ht="15.75" thickBot="1" x14ac:dyDescent="0.3">
      <c r="A11" s="304"/>
      <c r="B11" s="307"/>
      <c r="C11" s="128" t="s">
        <v>16</v>
      </c>
      <c r="D11" s="130">
        <v>45.84262390136719</v>
      </c>
      <c r="E11" s="178">
        <v>51.955316162109376</v>
      </c>
      <c r="F11" s="178">
        <v>49.419890594482425</v>
      </c>
      <c r="G11" s="178">
        <v>54.421472930908202</v>
      </c>
      <c r="H11" s="178">
        <v>52.071781921386716</v>
      </c>
      <c r="I11" s="178">
        <v>56.586386108398436</v>
      </c>
      <c r="J11" s="178">
        <v>51.206613922119139</v>
      </c>
      <c r="K11" s="178">
        <v>57.229407501220706</v>
      </c>
      <c r="L11" s="178">
        <v>54.769114685058597</v>
      </c>
      <c r="M11" s="178">
        <v>52.166394805908205</v>
      </c>
      <c r="N11" s="178">
        <v>57.121631622314453</v>
      </c>
      <c r="O11" s="179">
        <v>45.686451721191403</v>
      </c>
    </row>
    <row r="12" spans="1:15" ht="15.75" thickBot="1" x14ac:dyDescent="0.3">
      <c r="A12" s="305"/>
      <c r="B12" s="308"/>
      <c r="C12" s="180" t="s">
        <v>17</v>
      </c>
      <c r="D12" s="181">
        <f>SUM(D9:D11)</f>
        <v>104.19057973325253</v>
      </c>
      <c r="E12" s="181">
        <f t="shared" ref="E12:O12" si="0">SUM(E9:E11)</f>
        <v>117.90520817935467</v>
      </c>
      <c r="F12" s="181">
        <f t="shared" si="0"/>
        <v>122.27602200508117</v>
      </c>
      <c r="G12" s="181">
        <f t="shared" si="0"/>
        <v>125.87597758769988</v>
      </c>
      <c r="H12" s="181">
        <f t="shared" si="0"/>
        <v>121.19230177998543</v>
      </c>
      <c r="I12" s="181">
        <f t="shared" si="0"/>
        <v>130.10126069486142</v>
      </c>
      <c r="J12" s="181">
        <f t="shared" si="0"/>
        <v>123.53563858270644</v>
      </c>
      <c r="K12" s="181">
        <f t="shared" si="0"/>
        <v>131.30158716440201</v>
      </c>
      <c r="L12" s="181">
        <f t="shared" si="0"/>
        <v>127.72480447292328</v>
      </c>
      <c r="M12" s="181">
        <f t="shared" si="0"/>
        <v>127.42030415534973</v>
      </c>
      <c r="N12" s="182">
        <f t="shared" si="0"/>
        <v>121.7980755418539</v>
      </c>
      <c r="O12" s="183">
        <f t="shared" si="0"/>
        <v>103.2702262982726</v>
      </c>
    </row>
    <row r="13" spans="1:15" x14ac:dyDescent="0.25">
      <c r="A13" s="309" t="s">
        <v>61</v>
      </c>
      <c r="B13" s="312">
        <v>1</v>
      </c>
      <c r="C13" s="184" t="s">
        <v>59</v>
      </c>
      <c r="D13" s="194">
        <f>'[3]SCE Program Totals'!D13*'[3]SCE Program Totals Final'!Q$15</f>
        <v>407.47103675320193</v>
      </c>
      <c r="E13" s="195">
        <f>'[3]SCE Program Totals'!E13*'[3]SCE Program Totals Final'!R$15</f>
        <v>405.5633959064624</v>
      </c>
      <c r="F13" s="195">
        <f>'[3]SCE Program Totals'!F13*'[3]SCE Program Totals Final'!S$15</f>
        <v>405.00482297106782</v>
      </c>
      <c r="G13" s="195">
        <f>'[3]SCE Program Totals'!G13*'[3]SCE Program Totals Final'!T$15</f>
        <v>401.54868050058195</v>
      </c>
      <c r="H13" s="195">
        <f>'[3]SCE Program Totals'!H13*'[3]SCE Program Totals Final'!U$15</f>
        <v>402.95671902546513</v>
      </c>
      <c r="I13" s="195">
        <f>'[3]SCE Program Totals'!I13*'[3]SCE Program Totals Final'!V$15</f>
        <v>431.46699994942628</v>
      </c>
      <c r="J13" s="195">
        <f>'[3]SCE Program Totals'!J13*'[3]SCE Program Totals Final'!W$15</f>
        <v>449.7490398202151</v>
      </c>
      <c r="K13" s="195">
        <f>'[3]SCE Program Totals'!K13*'[3]SCE Program Totals Final'!X$15</f>
        <v>473.40307788274356</v>
      </c>
      <c r="L13" s="195">
        <f>'[3]SCE Program Totals'!L13*'[3]SCE Program Totals Final'!Y$15</f>
        <v>424.11197897370755</v>
      </c>
      <c r="M13" s="195">
        <f>'[3]SCE Program Totals'!M13*'[3]SCE Program Totals Final'!Z$15</f>
        <v>422.03306376560522</v>
      </c>
      <c r="N13" s="195">
        <f>'[3]SCE Program Totals'!N13*'[3]SCE Program Totals Final'!AA$15</f>
        <v>425.00366051105101</v>
      </c>
      <c r="O13" s="196">
        <f>'[3]SCE Program Totals'!O13*'[3]SCE Program Totals Final'!AB$15</f>
        <v>358.87342001733236</v>
      </c>
    </row>
    <row r="14" spans="1:15" x14ac:dyDescent="0.25">
      <c r="A14" s="310"/>
      <c r="B14" s="313"/>
      <c r="C14" s="132" t="s">
        <v>60</v>
      </c>
      <c r="D14" s="197">
        <f>'[3]SCE Program Totals'!D14*'[3]SCE Program Totals Final'!Q$15</f>
        <v>35.125432149652802</v>
      </c>
      <c r="E14" s="198">
        <f>'[3]SCE Program Totals'!E14*'[3]SCE Program Totals Final'!R$15</f>
        <v>38.579134912410254</v>
      </c>
      <c r="F14" s="198">
        <f>'[3]SCE Program Totals'!F14*'[3]SCE Program Totals Final'!S$15</f>
        <v>38.014956252376678</v>
      </c>
      <c r="G14" s="198">
        <f>'[3]SCE Program Totals'!G14*'[3]SCE Program Totals Final'!T$15</f>
        <v>41.739772995709373</v>
      </c>
      <c r="H14" s="198">
        <f>'[3]SCE Program Totals'!H14*'[3]SCE Program Totals Final'!U$15</f>
        <v>44.283762965610642</v>
      </c>
      <c r="I14" s="198">
        <f>'[3]SCE Program Totals'!I14*'[3]SCE Program Totals Final'!V$15</f>
        <v>44.760992238908123</v>
      </c>
      <c r="J14" s="198">
        <f>'[3]SCE Program Totals'!J14*'[3]SCE Program Totals Final'!W$15</f>
        <v>42.292078763614548</v>
      </c>
      <c r="K14" s="198">
        <f>'[3]SCE Program Totals'!K14*'[3]SCE Program Totals Final'!X$15</f>
        <v>41.529168498788529</v>
      </c>
      <c r="L14" s="198">
        <f>'[3]SCE Program Totals'!L14*'[3]SCE Program Totals Final'!Y$15</f>
        <v>40.905645131140027</v>
      </c>
      <c r="M14" s="198">
        <f>'[3]SCE Program Totals'!M14*'[3]SCE Program Totals Final'!Z$15</f>
        <v>45.215890510323021</v>
      </c>
      <c r="N14" s="198">
        <f>'[3]SCE Program Totals'!N14*'[3]SCE Program Totals Final'!AA$15</f>
        <v>37.386073827121457</v>
      </c>
      <c r="O14" s="199">
        <f>'[3]SCE Program Totals'!O14*'[3]SCE Program Totals Final'!AB$15</f>
        <v>29.655538326144214</v>
      </c>
    </row>
    <row r="15" spans="1:15" ht="15.75" thickBot="1" x14ac:dyDescent="0.3">
      <c r="A15" s="310"/>
      <c r="B15" s="313"/>
      <c r="C15" s="132" t="s">
        <v>16</v>
      </c>
      <c r="D15" s="190">
        <f>'[3]SCE Program Totals'!D15*'[3]SCE Program Totals Final'!Q$15</f>
        <v>25.508890699119689</v>
      </c>
      <c r="E15" s="200">
        <f>'[3]SCE Program Totals'!E15*'[3]SCE Program Totals Final'!R$15</f>
        <v>23.066222558326508</v>
      </c>
      <c r="F15" s="200">
        <f>'[3]SCE Program Totals'!F15*'[3]SCE Program Totals Final'!S$15</f>
        <v>29.516960757729994</v>
      </c>
      <c r="G15" s="200">
        <f>'[3]SCE Program Totals'!G15*'[3]SCE Program Totals Final'!T$15</f>
        <v>29.484789655313783</v>
      </c>
      <c r="H15" s="200">
        <f>'[3]SCE Program Totals'!H15*'[3]SCE Program Totals Final'!U$15</f>
        <v>21.225839361048447</v>
      </c>
      <c r="I15" s="200">
        <f>'[3]SCE Program Totals'!I15*'[3]SCE Program Totals Final'!V$15</f>
        <v>20.03625072896488</v>
      </c>
      <c r="J15" s="200">
        <f>'[3]SCE Program Totals'!J15*'[3]SCE Program Totals Final'!W$15</f>
        <v>22.444288485495825</v>
      </c>
      <c r="K15" s="200">
        <f>'[3]SCE Program Totals'!K15*'[3]SCE Program Totals Final'!X$15</f>
        <v>12.658690446127508</v>
      </c>
      <c r="L15" s="200">
        <f>'[3]SCE Program Totals'!L15*'[3]SCE Program Totals Final'!Y$15</f>
        <v>17.850388271282078</v>
      </c>
      <c r="M15" s="200">
        <f>'[3]SCE Program Totals'!M15*'[3]SCE Program Totals Final'!Z$15</f>
        <v>29.546153052963565</v>
      </c>
      <c r="N15" s="200">
        <f>'[3]SCE Program Totals'!N15*'[3]SCE Program Totals Final'!AA$15</f>
        <v>30.563491778546297</v>
      </c>
      <c r="O15" s="201">
        <f>'[3]SCE Program Totals'!O15*'[3]SCE Program Totals Final'!AB$15</f>
        <v>26.694783533602383</v>
      </c>
    </row>
    <row r="16" spans="1:15" ht="15.75" thickBot="1" x14ac:dyDescent="0.3">
      <c r="A16" s="311"/>
      <c r="B16" s="314"/>
      <c r="C16" s="188" t="s">
        <v>17</v>
      </c>
      <c r="D16" s="190">
        <f t="shared" ref="D16:O16" si="1">SUM(D13:D15)</f>
        <v>468.10535960197444</v>
      </c>
      <c r="E16" s="190">
        <f t="shared" si="1"/>
        <v>467.20875337719917</v>
      </c>
      <c r="F16" s="190">
        <f t="shared" si="1"/>
        <v>472.53673998117449</v>
      </c>
      <c r="G16" s="190">
        <f t="shared" si="1"/>
        <v>472.77324315160507</v>
      </c>
      <c r="H16" s="190">
        <f t="shared" si="1"/>
        <v>468.46632135212423</v>
      </c>
      <c r="I16" s="190">
        <f t="shared" si="1"/>
        <v>496.26424291729927</v>
      </c>
      <c r="J16" s="190">
        <f t="shared" si="1"/>
        <v>514.48540706932545</v>
      </c>
      <c r="K16" s="190">
        <f t="shared" si="1"/>
        <v>527.59093682765956</v>
      </c>
      <c r="L16" s="190">
        <f t="shared" si="1"/>
        <v>482.86801237612968</v>
      </c>
      <c r="M16" s="190">
        <f t="shared" si="1"/>
        <v>496.79510732889179</v>
      </c>
      <c r="N16" s="190">
        <f t="shared" si="1"/>
        <v>492.95322611671872</v>
      </c>
      <c r="O16" s="191">
        <f t="shared" si="1"/>
        <v>415.22374187707896</v>
      </c>
    </row>
    <row r="17" spans="1:15" ht="15.75" thickBot="1" x14ac:dyDescent="0.3">
      <c r="A17" s="303" t="s">
        <v>62</v>
      </c>
      <c r="B17" s="315">
        <v>1</v>
      </c>
      <c r="C17" s="192" t="s">
        <v>59</v>
      </c>
      <c r="D17" s="181">
        <v>17.383383638257691</v>
      </c>
      <c r="E17" s="181">
        <v>19.784081699004368</v>
      </c>
      <c r="F17" s="181">
        <v>18.076219181394542</v>
      </c>
      <c r="G17" s="181">
        <v>17.764148514884816</v>
      </c>
      <c r="H17" s="181">
        <v>21.456853649416889</v>
      </c>
      <c r="I17" s="181">
        <v>17.44969950769546</v>
      </c>
      <c r="J17" s="181">
        <v>14.441523340403172</v>
      </c>
      <c r="K17" s="181">
        <v>16.015888744236261</v>
      </c>
      <c r="L17" s="181">
        <v>14.700173536249155</v>
      </c>
      <c r="M17" s="181">
        <v>23.419221601642576</v>
      </c>
      <c r="N17" s="181">
        <v>24.374687942749052</v>
      </c>
      <c r="O17" s="181">
        <v>14.281611482615149</v>
      </c>
    </row>
    <row r="18" spans="1:15" ht="15.75" thickBot="1" x14ac:dyDescent="0.3">
      <c r="A18" s="304"/>
      <c r="B18" s="316"/>
      <c r="C18" s="193" t="s">
        <v>60</v>
      </c>
      <c r="D18" s="181">
        <v>9.8067812367341585</v>
      </c>
      <c r="E18" s="181">
        <v>14.89838029356212</v>
      </c>
      <c r="F18" s="181">
        <v>17.548886190181033</v>
      </c>
      <c r="G18" s="181">
        <v>16.279388572675707</v>
      </c>
      <c r="H18" s="181">
        <v>22.828075573452303</v>
      </c>
      <c r="I18" s="181">
        <v>29.502545065294392</v>
      </c>
      <c r="J18" s="181">
        <v>30.060163321078672</v>
      </c>
      <c r="K18" s="181">
        <v>26.013382929414146</v>
      </c>
      <c r="L18" s="181">
        <v>19.319836751695753</v>
      </c>
      <c r="M18" s="181">
        <v>15.048326135308535</v>
      </c>
      <c r="N18" s="181">
        <v>8.3231572942939742</v>
      </c>
      <c r="O18" s="181">
        <v>8.8379785724175086</v>
      </c>
    </row>
    <row r="19" spans="1:15" ht="15.75" thickBot="1" x14ac:dyDescent="0.3">
      <c r="A19" s="304"/>
      <c r="B19" s="316"/>
      <c r="C19" s="193" t="s">
        <v>16</v>
      </c>
      <c r="D19" s="181">
        <v>4.0319942391414916</v>
      </c>
      <c r="E19" s="181">
        <v>6.489505102633518</v>
      </c>
      <c r="F19" s="181">
        <v>12.573596422524441</v>
      </c>
      <c r="G19" s="181">
        <v>22.440437376439494</v>
      </c>
      <c r="H19" s="181">
        <v>19.158334899130843</v>
      </c>
      <c r="I19" s="181">
        <v>19.883325367010176</v>
      </c>
      <c r="J19" s="181">
        <v>22.062207535684863</v>
      </c>
      <c r="K19" s="181">
        <v>21.270734668749594</v>
      </c>
      <c r="L19" s="181">
        <v>15.748023540055097</v>
      </c>
      <c r="M19" s="181">
        <v>14.282531611848892</v>
      </c>
      <c r="N19" s="181">
        <v>4.3633728613569716</v>
      </c>
      <c r="O19" s="181">
        <v>5.5398019553673432</v>
      </c>
    </row>
    <row r="20" spans="1:15" ht="15.75" thickBot="1" x14ac:dyDescent="0.3">
      <c r="A20" s="305"/>
      <c r="B20" s="317"/>
      <c r="C20" s="180" t="s">
        <v>17</v>
      </c>
      <c r="D20" s="181">
        <v>31.222159114133341</v>
      </c>
      <c r="E20" s="181">
        <v>41.171967095200003</v>
      </c>
      <c r="F20" s="181">
        <v>48.19870179410001</v>
      </c>
      <c r="G20" s="181">
        <v>56.483974464000013</v>
      </c>
      <c r="H20" s="181">
        <v>63.443264122000038</v>
      </c>
      <c r="I20" s="181">
        <v>66.835569940000028</v>
      </c>
      <c r="J20" s="181">
        <v>66.563894197166704</v>
      </c>
      <c r="K20" s="181">
        <v>63.300006342399996</v>
      </c>
      <c r="L20" s="181">
        <v>49.768033828</v>
      </c>
      <c r="M20" s="181">
        <v>52.7500793488</v>
      </c>
      <c r="N20" s="181">
        <v>37.061218098399998</v>
      </c>
      <c r="O20" s="181">
        <v>28.659392010400005</v>
      </c>
    </row>
    <row r="21" spans="1:15" x14ac:dyDescent="0.25">
      <c r="A21" s="309" t="s">
        <v>63</v>
      </c>
      <c r="B21" s="312">
        <v>1</v>
      </c>
      <c r="C21" s="184" t="s">
        <v>59</v>
      </c>
      <c r="D21" s="194">
        <f>0.78*D$24</f>
        <v>27.3</v>
      </c>
      <c r="E21" s="195">
        <f t="shared" ref="E21:F21" si="2">0.78*E$24</f>
        <v>28.86</v>
      </c>
      <c r="F21" s="195">
        <f t="shared" si="2"/>
        <v>29.64</v>
      </c>
      <c r="G21" s="195">
        <f>0.74*G$24</f>
        <v>15.54</v>
      </c>
      <c r="H21" s="195">
        <f t="shared" ref="H21:M21" si="3">0.74*H$24</f>
        <v>63.64</v>
      </c>
      <c r="I21" s="195">
        <f t="shared" si="3"/>
        <v>65.12</v>
      </c>
      <c r="J21" s="195">
        <f t="shared" si="3"/>
        <v>70.3</v>
      </c>
      <c r="K21" s="195">
        <f t="shared" si="3"/>
        <v>68.819999999999993</v>
      </c>
      <c r="L21" s="195">
        <f t="shared" si="3"/>
        <v>65.86</v>
      </c>
      <c r="M21" s="195">
        <f t="shared" si="3"/>
        <v>63.64</v>
      </c>
      <c r="N21" s="195">
        <f t="shared" ref="N21:O21" si="4">0.78*N$24</f>
        <v>32.76</v>
      </c>
      <c r="O21" s="196">
        <f t="shared" si="4"/>
        <v>24.96</v>
      </c>
    </row>
    <row r="22" spans="1:15" x14ac:dyDescent="0.25">
      <c r="A22" s="310"/>
      <c r="B22" s="313"/>
      <c r="C22" s="132" t="s">
        <v>60</v>
      </c>
      <c r="D22" s="197">
        <f>0.15*D$24</f>
        <v>5.25</v>
      </c>
      <c r="E22" s="198">
        <f t="shared" ref="E22:F22" si="5">0.15*E$24</f>
        <v>5.55</v>
      </c>
      <c r="F22" s="198">
        <f t="shared" si="5"/>
        <v>5.7</v>
      </c>
      <c r="G22" s="198">
        <f>0.17*G$24</f>
        <v>3.5700000000000003</v>
      </c>
      <c r="H22" s="198">
        <f t="shared" ref="H22:M22" si="6">0.17*H$24</f>
        <v>14.620000000000001</v>
      </c>
      <c r="I22" s="198">
        <f t="shared" si="6"/>
        <v>14.96</v>
      </c>
      <c r="J22" s="198">
        <f t="shared" si="6"/>
        <v>16.150000000000002</v>
      </c>
      <c r="K22" s="198">
        <f t="shared" si="6"/>
        <v>15.81</v>
      </c>
      <c r="L22" s="198">
        <f t="shared" si="6"/>
        <v>15.13</v>
      </c>
      <c r="M22" s="198">
        <f t="shared" si="6"/>
        <v>14.620000000000001</v>
      </c>
      <c r="N22" s="198">
        <f t="shared" ref="N22:O22" si="7">0.15*N$24</f>
        <v>6.3</v>
      </c>
      <c r="O22" s="199">
        <f t="shared" si="7"/>
        <v>4.8</v>
      </c>
    </row>
    <row r="23" spans="1:15" ht="15.75" thickBot="1" x14ac:dyDescent="0.3">
      <c r="A23" s="310"/>
      <c r="B23" s="313"/>
      <c r="C23" s="132" t="s">
        <v>16</v>
      </c>
      <c r="D23" s="190">
        <f>0.07*D$24</f>
        <v>2.4500000000000002</v>
      </c>
      <c r="E23" s="200">
        <f t="shared" ref="E23:F23" si="8">0.07*E$24</f>
        <v>2.5900000000000003</v>
      </c>
      <c r="F23" s="200">
        <f t="shared" si="8"/>
        <v>2.66</v>
      </c>
      <c r="G23" s="200">
        <f>0.09*G$24</f>
        <v>1.89</v>
      </c>
      <c r="H23" s="200">
        <f t="shared" ref="H23:M23" si="9">0.09*H$24</f>
        <v>7.7399999999999993</v>
      </c>
      <c r="I23" s="200">
        <f t="shared" si="9"/>
        <v>7.92</v>
      </c>
      <c r="J23" s="200">
        <f t="shared" si="9"/>
        <v>8.5499999999999989</v>
      </c>
      <c r="K23" s="200">
        <f t="shared" si="9"/>
        <v>8.3699999999999992</v>
      </c>
      <c r="L23" s="200">
        <f t="shared" si="9"/>
        <v>8.01</v>
      </c>
      <c r="M23" s="200">
        <f t="shared" si="9"/>
        <v>7.7399999999999993</v>
      </c>
      <c r="N23" s="200">
        <f t="shared" ref="N23:O23" si="10">0.07*N$24</f>
        <v>2.9400000000000004</v>
      </c>
      <c r="O23" s="201">
        <f t="shared" si="10"/>
        <v>2.2400000000000002</v>
      </c>
    </row>
    <row r="24" spans="1:15" ht="15.75" thickBot="1" x14ac:dyDescent="0.3">
      <c r="A24" s="311"/>
      <c r="B24" s="314"/>
      <c r="C24" s="188" t="s">
        <v>17</v>
      </c>
      <c r="D24" s="190">
        <v>35</v>
      </c>
      <c r="E24" s="190">
        <v>37</v>
      </c>
      <c r="F24" s="190">
        <v>38</v>
      </c>
      <c r="G24" s="190">
        <v>21</v>
      </c>
      <c r="H24" s="190">
        <v>86</v>
      </c>
      <c r="I24" s="190">
        <v>88</v>
      </c>
      <c r="J24" s="190">
        <v>95</v>
      </c>
      <c r="K24" s="190">
        <v>93</v>
      </c>
      <c r="L24" s="190">
        <v>89</v>
      </c>
      <c r="M24" s="190">
        <v>86</v>
      </c>
      <c r="N24" s="190">
        <v>42</v>
      </c>
      <c r="O24" s="191">
        <v>32</v>
      </c>
    </row>
    <row r="25" spans="1:15" x14ac:dyDescent="0.25">
      <c r="A25" s="303" t="s">
        <v>64</v>
      </c>
      <c r="B25" s="315">
        <v>1</v>
      </c>
      <c r="C25" s="192" t="s">
        <v>59</v>
      </c>
      <c r="D25" s="202">
        <f>0.72*D$28</f>
        <v>18</v>
      </c>
      <c r="E25" s="202">
        <f t="shared" ref="E25:F25" si="11">0.72*E$28</f>
        <v>18</v>
      </c>
      <c r="F25" s="202">
        <f t="shared" si="11"/>
        <v>18</v>
      </c>
      <c r="G25" s="203">
        <f>0.74*G$28</f>
        <v>20.72</v>
      </c>
      <c r="H25" s="203">
        <f t="shared" ref="H25:M25" si="12">0.74*H$28</f>
        <v>22.2</v>
      </c>
      <c r="I25" s="203">
        <f t="shared" si="12"/>
        <v>22.2</v>
      </c>
      <c r="J25" s="203">
        <f t="shared" si="12"/>
        <v>22.2</v>
      </c>
      <c r="K25" s="203">
        <f t="shared" si="12"/>
        <v>22.2</v>
      </c>
      <c r="L25" s="203">
        <f t="shared" si="12"/>
        <v>22.2</v>
      </c>
      <c r="M25" s="203">
        <f t="shared" si="12"/>
        <v>22.2</v>
      </c>
      <c r="N25" s="202">
        <f t="shared" ref="N25:O25" si="13">0.72*N$28</f>
        <v>18</v>
      </c>
      <c r="O25" s="202">
        <f t="shared" si="13"/>
        <v>18</v>
      </c>
    </row>
    <row r="26" spans="1:15" x14ac:dyDescent="0.25">
      <c r="A26" s="304"/>
      <c r="B26" s="316"/>
      <c r="C26" s="193" t="s">
        <v>60</v>
      </c>
      <c r="D26" s="204">
        <f>0.26*D$28</f>
        <v>6.5</v>
      </c>
      <c r="E26" s="204">
        <f t="shared" ref="E26:F26" si="14">0.26*E$28</f>
        <v>6.5</v>
      </c>
      <c r="F26" s="204">
        <f t="shared" si="14"/>
        <v>6.5</v>
      </c>
      <c r="G26" s="205">
        <f>0.17*G$28</f>
        <v>4.7600000000000007</v>
      </c>
      <c r="H26" s="205">
        <f t="shared" ref="H26:M26" si="15">0.17*H$28</f>
        <v>5.1000000000000005</v>
      </c>
      <c r="I26" s="205">
        <f t="shared" si="15"/>
        <v>5.1000000000000005</v>
      </c>
      <c r="J26" s="205">
        <f t="shared" si="15"/>
        <v>5.1000000000000005</v>
      </c>
      <c r="K26" s="205">
        <f t="shared" si="15"/>
        <v>5.1000000000000005</v>
      </c>
      <c r="L26" s="205">
        <f t="shared" si="15"/>
        <v>5.1000000000000005</v>
      </c>
      <c r="M26" s="205">
        <f t="shared" si="15"/>
        <v>5.1000000000000005</v>
      </c>
      <c r="N26" s="204">
        <f t="shared" ref="N26:O26" si="16">0.26*N$28</f>
        <v>6.5</v>
      </c>
      <c r="O26" s="204">
        <f t="shared" si="16"/>
        <v>6.5</v>
      </c>
    </row>
    <row r="27" spans="1:15" ht="15.75" thickBot="1" x14ac:dyDescent="0.3">
      <c r="A27" s="304"/>
      <c r="B27" s="316"/>
      <c r="C27" s="193" t="s">
        <v>16</v>
      </c>
      <c r="D27" s="182">
        <f>0.02*D$28</f>
        <v>0.5</v>
      </c>
      <c r="E27" s="182">
        <f t="shared" ref="E27:F27" si="17">0.02*E$28</f>
        <v>0.5</v>
      </c>
      <c r="F27" s="182">
        <f t="shared" si="17"/>
        <v>0.5</v>
      </c>
      <c r="G27" s="206">
        <f>0.09*G$28</f>
        <v>2.52</v>
      </c>
      <c r="H27" s="206">
        <f t="shared" ref="H27:M27" si="18">0.09*H$28</f>
        <v>2.6999999999999997</v>
      </c>
      <c r="I27" s="206">
        <f t="shared" si="18"/>
        <v>2.6999999999999997</v>
      </c>
      <c r="J27" s="206">
        <f t="shared" si="18"/>
        <v>2.6999999999999997</v>
      </c>
      <c r="K27" s="206">
        <f t="shared" si="18"/>
        <v>2.6999999999999997</v>
      </c>
      <c r="L27" s="206">
        <f t="shared" si="18"/>
        <v>2.6999999999999997</v>
      </c>
      <c r="M27" s="206">
        <f t="shared" si="18"/>
        <v>2.6999999999999997</v>
      </c>
      <c r="N27" s="182">
        <f t="shared" ref="N27:O27" si="19">0.02*N$28</f>
        <v>0.5</v>
      </c>
      <c r="O27" s="182">
        <f t="shared" si="19"/>
        <v>0.5</v>
      </c>
    </row>
    <row r="28" spans="1:15" ht="15.75" thickBot="1" x14ac:dyDescent="0.3">
      <c r="A28" s="305"/>
      <c r="B28" s="317"/>
      <c r="C28" s="180" t="s">
        <v>17</v>
      </c>
      <c r="D28" s="182">
        <v>25</v>
      </c>
      <c r="E28" s="182">
        <v>25</v>
      </c>
      <c r="F28" s="182">
        <v>25</v>
      </c>
      <c r="G28" s="182">
        <v>28</v>
      </c>
      <c r="H28" s="182">
        <v>30</v>
      </c>
      <c r="I28" s="182">
        <v>30</v>
      </c>
      <c r="J28" s="182">
        <v>30</v>
      </c>
      <c r="K28" s="182">
        <v>30</v>
      </c>
      <c r="L28" s="182">
        <v>30</v>
      </c>
      <c r="M28" s="182">
        <v>30</v>
      </c>
      <c r="N28" s="182">
        <v>25</v>
      </c>
      <c r="O28" s="183">
        <v>25</v>
      </c>
    </row>
    <row r="29" spans="1:15" x14ac:dyDescent="0.25">
      <c r="A29" s="310" t="s">
        <v>65</v>
      </c>
      <c r="B29" s="313">
        <v>1</v>
      </c>
      <c r="C29" s="207" t="s">
        <v>59</v>
      </c>
      <c r="D29" s="208">
        <f>0.73*D$32</f>
        <v>0.73</v>
      </c>
      <c r="E29" s="209">
        <f t="shared" ref="E29:F29" si="20">0.73*E$32</f>
        <v>0.73</v>
      </c>
      <c r="F29" s="209">
        <f t="shared" si="20"/>
        <v>0.73</v>
      </c>
      <c r="G29" s="209">
        <f>0.5*G$32</f>
        <v>0.5</v>
      </c>
      <c r="H29" s="209">
        <f t="shared" ref="H29:M29" si="21">0.5*H$32</f>
        <v>0.5</v>
      </c>
      <c r="I29" s="209">
        <f t="shared" si="21"/>
        <v>0.5</v>
      </c>
      <c r="J29" s="209">
        <f t="shared" si="21"/>
        <v>0.5</v>
      </c>
      <c r="K29" s="209">
        <f t="shared" si="21"/>
        <v>0.5</v>
      </c>
      <c r="L29" s="209">
        <f t="shared" si="21"/>
        <v>0.5</v>
      </c>
      <c r="M29" s="209">
        <f t="shared" si="21"/>
        <v>0.5</v>
      </c>
      <c r="N29" s="209">
        <f t="shared" ref="N29:O29" si="22">0.73*N$32</f>
        <v>0.73</v>
      </c>
      <c r="O29" s="210">
        <f t="shared" si="22"/>
        <v>0.73</v>
      </c>
    </row>
    <row r="30" spans="1:15" x14ac:dyDescent="0.25">
      <c r="A30" s="310"/>
      <c r="B30" s="313"/>
      <c r="C30" s="132" t="s">
        <v>60</v>
      </c>
      <c r="D30" s="197">
        <f>0.16*D$32</f>
        <v>0.16</v>
      </c>
      <c r="E30" s="198">
        <f t="shared" ref="E30:F30" si="23">0.16*E$32</f>
        <v>0.16</v>
      </c>
      <c r="F30" s="198">
        <f t="shared" si="23"/>
        <v>0.16</v>
      </c>
      <c r="G30" s="198">
        <f>0.08*G$32</f>
        <v>0.08</v>
      </c>
      <c r="H30" s="198">
        <f t="shared" ref="H30:M30" si="24">0.08*H$32</f>
        <v>0.08</v>
      </c>
      <c r="I30" s="198">
        <f t="shared" si="24"/>
        <v>0.08</v>
      </c>
      <c r="J30" s="198">
        <f t="shared" si="24"/>
        <v>0.08</v>
      </c>
      <c r="K30" s="198">
        <f t="shared" si="24"/>
        <v>0.08</v>
      </c>
      <c r="L30" s="198">
        <f t="shared" si="24"/>
        <v>0.08</v>
      </c>
      <c r="M30" s="198">
        <f t="shared" si="24"/>
        <v>0.08</v>
      </c>
      <c r="N30" s="198">
        <f t="shared" ref="N30:O30" si="25">0.16*N$32</f>
        <v>0.16</v>
      </c>
      <c r="O30" s="198">
        <f t="shared" si="25"/>
        <v>0.16</v>
      </c>
    </row>
    <row r="31" spans="1:15" ht="15.75" thickBot="1" x14ac:dyDescent="0.3">
      <c r="A31" s="310"/>
      <c r="B31" s="313"/>
      <c r="C31" s="132" t="s">
        <v>16</v>
      </c>
      <c r="D31" s="190">
        <f>0.11*D$32</f>
        <v>0.11</v>
      </c>
      <c r="E31" s="200">
        <f t="shared" ref="E31:F31" si="26">0.11*E$32</f>
        <v>0.11</v>
      </c>
      <c r="F31" s="200">
        <f t="shared" si="26"/>
        <v>0.11</v>
      </c>
      <c r="G31" s="200">
        <f>0.42*G$32</f>
        <v>0.42</v>
      </c>
      <c r="H31" s="200">
        <f t="shared" ref="H31:M31" si="27">0.42*H$32</f>
        <v>0.42</v>
      </c>
      <c r="I31" s="200">
        <f t="shared" si="27"/>
        <v>0.42</v>
      </c>
      <c r="J31" s="200">
        <f t="shared" si="27"/>
        <v>0.42</v>
      </c>
      <c r="K31" s="200">
        <f t="shared" si="27"/>
        <v>0.42</v>
      </c>
      <c r="L31" s="200">
        <f t="shared" si="27"/>
        <v>0.42</v>
      </c>
      <c r="M31" s="200">
        <f t="shared" si="27"/>
        <v>0.42</v>
      </c>
      <c r="N31" s="200">
        <f t="shared" ref="N31:O31" si="28">0.11*N$32</f>
        <v>0.11</v>
      </c>
      <c r="O31" s="201">
        <f t="shared" si="28"/>
        <v>0.11</v>
      </c>
    </row>
    <row r="32" spans="1:15" ht="15.75" thickBot="1" x14ac:dyDescent="0.3">
      <c r="A32" s="310"/>
      <c r="B32" s="313"/>
      <c r="C32" s="211" t="s">
        <v>17</v>
      </c>
      <c r="D32" s="208">
        <v>1</v>
      </c>
      <c r="E32" s="208">
        <v>1</v>
      </c>
      <c r="F32" s="208">
        <v>1</v>
      </c>
      <c r="G32" s="208">
        <v>1</v>
      </c>
      <c r="H32" s="208">
        <v>1</v>
      </c>
      <c r="I32" s="208">
        <v>1</v>
      </c>
      <c r="J32" s="208">
        <v>1</v>
      </c>
      <c r="K32" s="208">
        <v>1</v>
      </c>
      <c r="L32" s="208">
        <v>1</v>
      </c>
      <c r="M32" s="208">
        <v>1</v>
      </c>
      <c r="N32" s="208">
        <v>1</v>
      </c>
      <c r="O32" s="208">
        <v>1</v>
      </c>
    </row>
    <row r="33" spans="1:15" x14ac:dyDescent="0.25">
      <c r="A33" s="326" t="s">
        <v>66</v>
      </c>
      <c r="B33" s="329">
        <v>1</v>
      </c>
      <c r="C33" s="229" t="s">
        <v>59</v>
      </c>
      <c r="D33" s="230">
        <f>'[3]SCE Program Totals'!D33*'[3]SCE Program Totals Final'!Q$36</f>
        <v>2.2527481514819145</v>
      </c>
      <c r="E33" s="230">
        <f>'[3]SCE Program Totals'!E33*'[3]SCE Program Totals Final'!R$36</f>
        <v>2.2938970232308686</v>
      </c>
      <c r="F33" s="230">
        <f>'[3]SCE Program Totals'!F33*'[3]SCE Program Totals Final'!S$36</f>
        <v>2.3240710569234833</v>
      </c>
      <c r="G33" s="230">
        <f>'[3]SCE Program Totals'!G33*'[3]SCE Program Totals Final'!T$36</f>
        <v>3.2714923140439462</v>
      </c>
      <c r="H33" s="230">
        <f>'[3]SCE Program Totals'!H33*'[3]SCE Program Totals Final'!U$36</f>
        <v>3.240171874574945</v>
      </c>
      <c r="I33" s="230">
        <f>'[3]SCE Program Totals'!I33*'[3]SCE Program Totals Final'!V$36</f>
        <v>3.1755095057380949</v>
      </c>
      <c r="J33" s="230">
        <f>'[3]SCE Program Totals'!J33*'[3]SCE Program Totals Final'!W$36</f>
        <v>3.1703880576762522</v>
      </c>
      <c r="K33" s="230">
        <f>'[3]SCE Program Totals'!K33*'[3]SCE Program Totals Final'!X$36</f>
        <v>3.1394040773257617</v>
      </c>
      <c r="L33" s="230">
        <f>'[3]SCE Program Totals'!L33*'[3]SCE Program Totals Final'!Y$36</f>
        <v>3.1674087525774093</v>
      </c>
      <c r="M33" s="230">
        <f>'[3]SCE Program Totals'!M33*'[3]SCE Program Totals Final'!Z$36</f>
        <v>3.2495023388113391</v>
      </c>
      <c r="N33" s="230">
        <f>'[3]SCE Program Totals'!N33*'[3]SCE Program Totals Final'!AA$36</f>
        <v>2.3418550363017143</v>
      </c>
      <c r="O33" s="230">
        <f>'[3]SCE Program Totals'!O33*'[3]SCE Program Totals Final'!AB$36</f>
        <v>1.4596501699397892</v>
      </c>
    </row>
    <row r="34" spans="1:15" x14ac:dyDescent="0.25">
      <c r="A34" s="327"/>
      <c r="B34" s="330"/>
      <c r="C34" s="128" t="s">
        <v>60</v>
      </c>
      <c r="D34" s="231">
        <f>'[3]SCE Program Totals'!D34*'[3]SCE Program Totals Final'!Q$36</f>
        <v>0.13407833692167281</v>
      </c>
      <c r="E34" s="232">
        <f>'[3]SCE Program Totals'!E34*'[3]SCE Program Totals Final'!R$36</f>
        <v>0.1434106028492721</v>
      </c>
      <c r="F34" s="232">
        <f>'[3]SCE Program Totals'!F34*'[3]SCE Program Totals Final'!S$36</f>
        <v>0.14048172771454984</v>
      </c>
      <c r="G34" s="232">
        <f>'[3]SCE Program Totals'!G34*'[3]SCE Program Totals Final'!T$36</f>
        <v>0.29634166145234864</v>
      </c>
      <c r="H34" s="232">
        <f>'[3]SCE Program Totals'!H34*'[3]SCE Program Totals Final'!U$36</f>
        <v>0.264333268624588</v>
      </c>
      <c r="I34" s="232">
        <f>'[3]SCE Program Totals'!I34*'[3]SCE Program Totals Final'!V$36</f>
        <v>0.25674883991090525</v>
      </c>
      <c r="J34" s="232">
        <f>'[3]SCE Program Totals'!J34*'[3]SCE Program Totals Final'!W$36</f>
        <v>0.25256671714249634</v>
      </c>
      <c r="K34" s="232">
        <f>'[3]SCE Program Totals'!K34*'[3]SCE Program Totals Final'!X$36</f>
        <v>0.25025700508292237</v>
      </c>
      <c r="L34" s="232">
        <f>'[3]SCE Program Totals'!L34*'[3]SCE Program Totals Final'!Y$36</f>
        <v>0.26841535981495296</v>
      </c>
      <c r="M34" s="232">
        <f>'[3]SCE Program Totals'!M34*'[3]SCE Program Totals Final'!Z$36</f>
        <v>0.26753460598070772</v>
      </c>
      <c r="N34" s="232">
        <f>'[3]SCE Program Totals'!N34*'[3]SCE Program Totals Final'!AA$36</f>
        <v>0.15495810507976715</v>
      </c>
      <c r="O34" s="232">
        <f>'[3]SCE Program Totals'!O34*'[3]SCE Program Totals Final'!AB$36</f>
        <v>9.0320060740430474E-2</v>
      </c>
    </row>
    <row r="35" spans="1:15" ht="15.75" thickBot="1" x14ac:dyDescent="0.3">
      <c r="A35" s="327"/>
      <c r="B35" s="330"/>
      <c r="C35" s="233" t="s">
        <v>16</v>
      </c>
      <c r="D35" s="234">
        <f>'[3]SCE Program Totals'!D35*'[3]SCE Program Totals Final'!Q$36</f>
        <v>0.61317353812314268</v>
      </c>
      <c r="E35" s="235">
        <f>'[3]SCE Program Totals'!E35*'[3]SCE Program Totals Final'!R$36</f>
        <v>0.56269237184938503</v>
      </c>
      <c r="F35" s="235">
        <f>'[3]SCE Program Totals'!F35*'[3]SCE Program Totals Final'!S$36</f>
        <v>0.53544720100736187</v>
      </c>
      <c r="G35" s="235">
        <f>'[3]SCE Program Totals'!G35*'[3]SCE Program Totals Final'!T$36</f>
        <v>0.43216595894595156</v>
      </c>
      <c r="H35" s="235">
        <f>'[3]SCE Program Totals'!H35*'[3]SCE Program Totals Final'!U$36</f>
        <v>0.49549488617792403</v>
      </c>
      <c r="I35" s="235">
        <f>'[3]SCE Program Totals'!I35*'[3]SCE Program Totals Final'!V$36</f>
        <v>0.56774176102803919</v>
      </c>
      <c r="J35" s="235">
        <f>'[3]SCE Program Totals'!J35*'[3]SCE Program Totals Final'!W$36</f>
        <v>0.57704521340251058</v>
      </c>
      <c r="K35" s="235">
        <f>'[3]SCE Program Totals'!K35*'[3]SCE Program Totals Final'!X$36</f>
        <v>0.61033901092761256</v>
      </c>
      <c r="L35" s="235">
        <f>'[3]SCE Program Totals'!L35*'[3]SCE Program Totals Final'!Y$36</f>
        <v>0.56417580569942649</v>
      </c>
      <c r="M35" s="235">
        <f>'[3]SCE Program Totals'!M35*'[3]SCE Program Totals Final'!Z$36</f>
        <v>0.48296306242294396</v>
      </c>
      <c r="N35" s="235">
        <f>'[3]SCE Program Totals'!N35*'[3]SCE Program Totals Final'!AA$36</f>
        <v>0.5031868987281326</v>
      </c>
      <c r="O35" s="235">
        <f>'[3]SCE Program Totals'!O35*'[3]SCE Program Totals Final'!AB$36</f>
        <v>0.45002976613166784</v>
      </c>
    </row>
    <row r="36" spans="1:15" ht="15.75" thickBot="1" x14ac:dyDescent="0.3">
      <c r="A36" s="328"/>
      <c r="B36" s="331"/>
      <c r="C36" s="236" t="s">
        <v>17</v>
      </c>
      <c r="D36" s="237">
        <f>SUM(D33:D35)</f>
        <v>3.0000000265267301</v>
      </c>
      <c r="E36" s="237">
        <f t="shared" ref="E36:O36" si="29">SUM(E33:E35)</f>
        <v>2.9999999979295255</v>
      </c>
      <c r="F36" s="237">
        <f t="shared" si="29"/>
        <v>2.9999999856453949</v>
      </c>
      <c r="G36" s="237">
        <f t="shared" si="29"/>
        <v>3.9999999344422461</v>
      </c>
      <c r="H36" s="237">
        <f t="shared" si="29"/>
        <v>4.0000000293774569</v>
      </c>
      <c r="I36" s="237">
        <f t="shared" si="29"/>
        <v>4.0000001066770396</v>
      </c>
      <c r="J36" s="237">
        <f t="shared" si="29"/>
        <v>3.9999999882212594</v>
      </c>
      <c r="K36" s="237">
        <f t="shared" si="29"/>
        <v>4.0000000933362969</v>
      </c>
      <c r="L36" s="237">
        <f t="shared" si="29"/>
        <v>3.9999999180917887</v>
      </c>
      <c r="M36" s="237">
        <f t="shared" si="29"/>
        <v>4.0000000072149913</v>
      </c>
      <c r="N36" s="237">
        <f t="shared" si="29"/>
        <v>3.0000000401096143</v>
      </c>
      <c r="O36" s="237">
        <f t="shared" si="29"/>
        <v>1.9999999968118876</v>
      </c>
    </row>
    <row r="37" spans="1:15" x14ac:dyDescent="0.25">
      <c r="A37" s="318" t="s">
        <v>67</v>
      </c>
      <c r="B37" s="321">
        <v>1</v>
      </c>
      <c r="C37" s="184" t="s">
        <v>59</v>
      </c>
      <c r="D37" s="212">
        <v>0</v>
      </c>
      <c r="E37" s="185">
        <v>0</v>
      </c>
      <c r="F37" s="185">
        <v>0</v>
      </c>
      <c r="G37" s="185">
        <v>100.3</v>
      </c>
      <c r="H37" s="185">
        <v>131.69999999999999</v>
      </c>
      <c r="I37" s="185">
        <v>154.1</v>
      </c>
      <c r="J37" s="185">
        <v>200.5</v>
      </c>
      <c r="K37" s="185">
        <v>249.5</v>
      </c>
      <c r="L37" s="185">
        <v>211.2</v>
      </c>
      <c r="M37" s="185">
        <v>177.5</v>
      </c>
      <c r="N37" s="185">
        <v>62.7</v>
      </c>
      <c r="O37" s="186">
        <v>0</v>
      </c>
    </row>
    <row r="38" spans="1:15" x14ac:dyDescent="0.25">
      <c r="A38" s="319"/>
      <c r="B38" s="322"/>
      <c r="C38" s="132" t="s">
        <v>60</v>
      </c>
      <c r="D38" s="213">
        <v>0</v>
      </c>
      <c r="E38" s="214">
        <v>0</v>
      </c>
      <c r="F38" s="214">
        <v>0</v>
      </c>
      <c r="G38" s="214">
        <v>13.7</v>
      </c>
      <c r="H38" s="214">
        <v>19.399999999999999</v>
      </c>
      <c r="I38" s="214">
        <v>22.1</v>
      </c>
      <c r="J38" s="214">
        <v>27.7</v>
      </c>
      <c r="K38" s="214">
        <v>28.2</v>
      </c>
      <c r="L38" s="214">
        <v>21.2</v>
      </c>
      <c r="M38" s="214">
        <v>16.2</v>
      </c>
      <c r="N38" s="214">
        <v>2.1</v>
      </c>
      <c r="O38" s="215">
        <v>0</v>
      </c>
    </row>
    <row r="39" spans="1:15" ht="15.75" thickBot="1" x14ac:dyDescent="0.3">
      <c r="A39" s="319"/>
      <c r="B39" s="322"/>
      <c r="C39" s="132" t="s">
        <v>16</v>
      </c>
      <c r="D39" s="216">
        <v>0</v>
      </c>
      <c r="E39" s="135">
        <v>0</v>
      </c>
      <c r="F39" s="135">
        <v>0</v>
      </c>
      <c r="G39" s="135">
        <v>13.6</v>
      </c>
      <c r="H39" s="135">
        <v>19</v>
      </c>
      <c r="I39" s="135">
        <v>26.1</v>
      </c>
      <c r="J39" s="135">
        <v>33.6</v>
      </c>
      <c r="K39" s="135">
        <v>33.5</v>
      </c>
      <c r="L39" s="135">
        <v>23.7</v>
      </c>
      <c r="M39" s="135">
        <v>22.4</v>
      </c>
      <c r="N39" s="135">
        <v>2.1</v>
      </c>
      <c r="O39" s="187">
        <v>0</v>
      </c>
    </row>
    <row r="40" spans="1:15" ht="15.75" thickBot="1" x14ac:dyDescent="0.3">
      <c r="A40" s="320"/>
      <c r="B40" s="323"/>
      <c r="C40" s="188" t="s">
        <v>17</v>
      </c>
      <c r="D40" s="189">
        <v>0</v>
      </c>
      <c r="E40" s="189">
        <v>0</v>
      </c>
      <c r="F40" s="189">
        <v>0</v>
      </c>
      <c r="G40" s="189">
        <v>127.6</v>
      </c>
      <c r="H40" s="189">
        <v>170.1</v>
      </c>
      <c r="I40" s="189">
        <v>202.3</v>
      </c>
      <c r="J40" s="189">
        <v>261.7</v>
      </c>
      <c r="K40" s="189">
        <v>311.2</v>
      </c>
      <c r="L40" s="189">
        <v>256.10000000000002</v>
      </c>
      <c r="M40" s="189">
        <v>216.1</v>
      </c>
      <c r="N40" s="189">
        <v>66.8</v>
      </c>
      <c r="O40" s="217">
        <v>0</v>
      </c>
    </row>
    <row r="41" spans="1:15" ht="15.75" thickBot="1" x14ac:dyDescent="0.3">
      <c r="A41" s="218"/>
      <c r="B41" s="219"/>
      <c r="C41" s="22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5.75" thickBot="1" x14ac:dyDescent="0.3">
      <c r="A42" s="324" t="s">
        <v>68</v>
      </c>
      <c r="B42" s="325"/>
      <c r="C42" s="142" t="s">
        <v>59</v>
      </c>
      <c r="D42" s="143">
        <f t="shared" ref="D42:O45" ca="1" si="30">SUMIF($C$9:$O$40,$C42,D$9:D$40)</f>
        <v>506.52743909498071</v>
      </c>
      <c r="E42" s="143">
        <f t="shared" ca="1" si="30"/>
        <v>511.83054910138731</v>
      </c>
      <c r="F42" s="143">
        <f t="shared" ca="1" si="30"/>
        <v>511.84016090263839</v>
      </c>
      <c r="G42" s="143">
        <f t="shared" ca="1" si="30"/>
        <v>599.55989757291127</v>
      </c>
      <c r="H42" s="143">
        <f t="shared" ca="1" si="30"/>
        <v>683.73401671976217</v>
      </c>
      <c r="I42" s="143">
        <f t="shared" ca="1" si="30"/>
        <v>734.89046627027017</v>
      </c>
      <c r="J42" s="143">
        <f t="shared" ca="1" si="30"/>
        <v>799.62065958707285</v>
      </c>
      <c r="K42" s="143">
        <f t="shared" ca="1" si="30"/>
        <v>873.09360799993306</v>
      </c>
      <c r="L42" s="143">
        <f t="shared" ca="1" si="30"/>
        <v>783.94081150572106</v>
      </c>
      <c r="M42" s="143">
        <f t="shared" ca="1" si="30"/>
        <v>755.61529010359641</v>
      </c>
      <c r="N42" s="143">
        <f t="shared" ca="1" si="30"/>
        <v>602.46674575253678</v>
      </c>
      <c r="O42" s="143">
        <f t="shared" ca="1" si="30"/>
        <v>449.22797307741286</v>
      </c>
    </row>
    <row r="43" spans="1:15" ht="15.75" thickBot="1" x14ac:dyDescent="0.3">
      <c r="A43" s="325"/>
      <c r="B43" s="325"/>
      <c r="C43" s="144" t="s">
        <v>60</v>
      </c>
      <c r="D43" s="143">
        <f t="shared" ca="1" si="30"/>
        <v>81.933977003154823</v>
      </c>
      <c r="E43" s="143">
        <f t="shared" ca="1" si="30"/>
        <v>95.181643353377297</v>
      </c>
      <c r="F43" s="143">
        <f t="shared" ca="1" si="30"/>
        <v>102.85540788761844</v>
      </c>
      <c r="G43" s="143">
        <f t="shared" ca="1" si="30"/>
        <v>111.96443164322854</v>
      </c>
      <c r="H43" s="143">
        <f t="shared" ca="1" si="30"/>
        <v>137.656419495981</v>
      </c>
      <c r="I43" s="143">
        <f t="shared" ca="1" si="30"/>
        <v>149.39690342316615</v>
      </c>
      <c r="J43" s="143">
        <f t="shared" ca="1" si="30"/>
        <v>155.20412509364479</v>
      </c>
      <c r="K43" s="143">
        <f t="shared" ca="1" si="30"/>
        <v>151.5397508008393</v>
      </c>
      <c r="L43" s="143">
        <f t="shared" ca="1" si="30"/>
        <v>132.75833678732846</v>
      </c>
      <c r="M43" s="143">
        <f t="shared" ca="1" si="30"/>
        <v>128.71215820351657</v>
      </c>
      <c r="N43" s="143">
        <f t="shared" ca="1" si="30"/>
        <v>89.044090883599694</v>
      </c>
      <c r="O43" s="143">
        <f t="shared" ca="1" si="30"/>
        <v>76.704320128857802</v>
      </c>
    </row>
    <row r="44" spans="1:15" ht="15.75" thickBot="1" x14ac:dyDescent="0.3">
      <c r="A44" s="325"/>
      <c r="B44" s="325"/>
      <c r="C44" s="145" t="s">
        <v>16</v>
      </c>
      <c r="D44" s="143">
        <f t="shared" ca="1" si="30"/>
        <v>79.056682377751528</v>
      </c>
      <c r="E44" s="143">
        <f t="shared" ca="1" si="30"/>
        <v>85.273736194918783</v>
      </c>
      <c r="F44" s="143">
        <f t="shared" ca="1" si="30"/>
        <v>95.315894975744214</v>
      </c>
      <c r="G44" s="143">
        <f t="shared" ca="1" si="30"/>
        <v>125.20886592160743</v>
      </c>
      <c r="H44" s="143">
        <f t="shared" ca="1" si="30"/>
        <v>122.81145106774392</v>
      </c>
      <c r="I44" s="143">
        <f t="shared" ca="1" si="30"/>
        <v>134.21370396540155</v>
      </c>
      <c r="J44" s="143">
        <f t="shared" ca="1" si="30"/>
        <v>141.56015515670234</v>
      </c>
      <c r="K44" s="143">
        <f t="shared" ca="1" si="30"/>
        <v>136.75917162702544</v>
      </c>
      <c r="L44" s="143">
        <f t="shared" ca="1" si="30"/>
        <v>123.76170230209522</v>
      </c>
      <c r="M44" s="143">
        <f t="shared" ca="1" si="30"/>
        <v>129.73804253314361</v>
      </c>
      <c r="N44" s="143">
        <f t="shared" ca="1" si="30"/>
        <v>98.201683160945848</v>
      </c>
      <c r="O44" s="143">
        <f t="shared" ca="1" si="30"/>
        <v>81.221066976292775</v>
      </c>
    </row>
    <row r="45" spans="1:15" ht="15.75" thickBot="1" x14ac:dyDescent="0.3">
      <c r="A45" s="325"/>
      <c r="B45" s="325"/>
      <c r="C45" s="146" t="s">
        <v>17</v>
      </c>
      <c r="D45" s="143">
        <f t="shared" ca="1" si="30"/>
        <v>667.51809847588709</v>
      </c>
      <c r="E45" s="143">
        <f t="shared" ca="1" si="30"/>
        <v>692.28592864968334</v>
      </c>
      <c r="F45" s="143">
        <f t="shared" ca="1" si="30"/>
        <v>710.01146376600104</v>
      </c>
      <c r="G45" s="143">
        <f t="shared" ca="1" si="30"/>
        <v>836.7331951377472</v>
      </c>
      <c r="H45" s="143">
        <f t="shared" ca="1" si="30"/>
        <v>944.20188728348717</v>
      </c>
      <c r="I45" s="143">
        <f t="shared" ca="1" si="30"/>
        <v>1018.5010736588376</v>
      </c>
      <c r="J45" s="143">
        <f t="shared" ca="1" si="30"/>
        <v>1096.2849398374199</v>
      </c>
      <c r="K45" s="143">
        <f t="shared" ca="1" si="30"/>
        <v>1161.392530427798</v>
      </c>
      <c r="L45" s="143">
        <f t="shared" ca="1" si="30"/>
        <v>1040.4608505951446</v>
      </c>
      <c r="M45" s="143">
        <f t="shared" ca="1" si="30"/>
        <v>1014.0654908402565</v>
      </c>
      <c r="N45" s="143">
        <f t="shared" ca="1" si="30"/>
        <v>789.6125197970822</v>
      </c>
      <c r="O45" s="143">
        <f t="shared" ca="1" si="30"/>
        <v>607.15336018256346</v>
      </c>
    </row>
    <row r="46" spans="1: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x14ac:dyDescent="0.25">
      <c r="A47" s="147" t="s">
        <v>22</v>
      </c>
      <c r="B47" s="148"/>
      <c r="C47" s="32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</row>
    <row r="48" spans="1:15" x14ac:dyDescent="0.25">
      <c r="A48" s="27" t="s">
        <v>23</v>
      </c>
      <c r="B48" s="148"/>
      <c r="C48" s="32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</row>
    <row r="49" spans="1:15" ht="15.75" thickBot="1" x14ac:dyDescent="0.3">
      <c r="A49" s="32"/>
      <c r="B49" s="148"/>
      <c r="C49" s="32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pans="1:15" ht="27" thickBot="1" x14ac:dyDescent="0.3">
      <c r="A50" s="171" t="s">
        <v>4</v>
      </c>
      <c r="B50" s="171" t="s">
        <v>5</v>
      </c>
      <c r="C50" s="172" t="s">
        <v>6</v>
      </c>
      <c r="D50" s="125">
        <v>42736</v>
      </c>
      <c r="E50" s="125">
        <v>42767</v>
      </c>
      <c r="F50" s="125">
        <v>42795</v>
      </c>
      <c r="G50" s="125">
        <v>42826</v>
      </c>
      <c r="H50" s="125">
        <v>42856</v>
      </c>
      <c r="I50" s="125">
        <v>42887</v>
      </c>
      <c r="J50" s="125">
        <v>42917</v>
      </c>
      <c r="K50" s="125">
        <v>42948</v>
      </c>
      <c r="L50" s="125">
        <v>42979</v>
      </c>
      <c r="M50" s="125">
        <v>43009</v>
      </c>
      <c r="N50" s="125">
        <v>43040</v>
      </c>
      <c r="O50" s="125">
        <v>43070</v>
      </c>
    </row>
    <row r="51" spans="1:15" x14ac:dyDescent="0.25">
      <c r="A51" s="334" t="s">
        <v>69</v>
      </c>
      <c r="B51" s="337">
        <v>0</v>
      </c>
      <c r="C51" s="152" t="s">
        <v>59</v>
      </c>
      <c r="D51" s="221">
        <v>0</v>
      </c>
      <c r="E51" s="221">
        <v>0</v>
      </c>
      <c r="F51" s="221">
        <v>0</v>
      </c>
      <c r="G51" s="221">
        <v>0</v>
      </c>
      <c r="H51" s="221">
        <v>0</v>
      </c>
      <c r="I51" s="221">
        <v>0</v>
      </c>
      <c r="J51" s="221">
        <v>0</v>
      </c>
      <c r="K51" s="221">
        <v>0</v>
      </c>
      <c r="L51" s="221">
        <v>0</v>
      </c>
      <c r="M51" s="221">
        <v>0</v>
      </c>
      <c r="N51" s="221">
        <v>0</v>
      </c>
      <c r="O51" s="222">
        <v>0</v>
      </c>
    </row>
    <row r="52" spans="1:15" x14ac:dyDescent="0.25">
      <c r="A52" s="335"/>
      <c r="B52" s="338"/>
      <c r="C52" s="155" t="s">
        <v>60</v>
      </c>
      <c r="D52" s="223">
        <v>0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4">
        <v>0</v>
      </c>
    </row>
    <row r="53" spans="1:15" ht="15.75" thickBot="1" x14ac:dyDescent="0.3">
      <c r="A53" s="335"/>
      <c r="B53" s="338"/>
      <c r="C53" s="155" t="s">
        <v>16</v>
      </c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6">
        <v>0</v>
      </c>
    </row>
    <row r="54" spans="1:15" ht="15.75" thickBot="1" x14ac:dyDescent="0.3">
      <c r="A54" s="336"/>
      <c r="B54" s="339"/>
      <c r="C54" s="158" t="s">
        <v>17</v>
      </c>
      <c r="D54" s="227">
        <v>0</v>
      </c>
      <c r="E54" s="227">
        <v>0</v>
      </c>
      <c r="F54" s="227">
        <v>0</v>
      </c>
      <c r="G54" s="227">
        <v>0</v>
      </c>
      <c r="H54" s="227">
        <v>0</v>
      </c>
      <c r="I54" s="227">
        <v>0</v>
      </c>
      <c r="J54" s="227">
        <v>0</v>
      </c>
      <c r="K54" s="227">
        <v>0</v>
      </c>
      <c r="L54" s="227">
        <v>0</v>
      </c>
      <c r="M54" s="227">
        <v>0</v>
      </c>
      <c r="N54" s="227">
        <v>0</v>
      </c>
      <c r="O54" s="228">
        <v>0</v>
      </c>
    </row>
    <row r="55" spans="1:15" x14ac:dyDescent="0.25">
      <c r="A55" s="334" t="s">
        <v>70</v>
      </c>
      <c r="B55" s="337">
        <v>0</v>
      </c>
      <c r="C55" s="152" t="s">
        <v>59</v>
      </c>
      <c r="D55" s="221">
        <v>5.2551724137931037</v>
      </c>
      <c r="E55" s="221">
        <v>5.2551724137931037</v>
      </c>
      <c r="F55" s="221">
        <v>5.2551724137931037</v>
      </c>
      <c r="G55" s="221">
        <v>5.2551724137931037</v>
      </c>
      <c r="H55" s="221">
        <v>14.013793103448277</v>
      </c>
      <c r="I55" s="221">
        <v>14.013793103448277</v>
      </c>
      <c r="J55" s="221">
        <v>14.013793103448277</v>
      </c>
      <c r="K55" s="221">
        <v>14.889655172413795</v>
      </c>
      <c r="L55" s="221">
        <v>14.889655172413795</v>
      </c>
      <c r="M55" s="221">
        <v>14.889655172413795</v>
      </c>
      <c r="N55" s="221">
        <v>5.2551724137931037</v>
      </c>
      <c r="O55" s="222">
        <v>5.2551724137931037</v>
      </c>
    </row>
    <row r="56" spans="1:15" x14ac:dyDescent="0.25">
      <c r="A56" s="335"/>
      <c r="B56" s="338"/>
      <c r="C56" s="155" t="s">
        <v>60</v>
      </c>
      <c r="D56" s="223">
        <v>0.24827586206896557</v>
      </c>
      <c r="E56" s="223">
        <v>0.24827586206896557</v>
      </c>
      <c r="F56" s="223">
        <v>0.24827586206896557</v>
      </c>
      <c r="G56" s="223">
        <v>0.24827586206896557</v>
      </c>
      <c r="H56" s="223">
        <v>0.66206896551724148</v>
      </c>
      <c r="I56" s="223">
        <v>0.66206896551724148</v>
      </c>
      <c r="J56" s="223">
        <v>0.66206896551724148</v>
      </c>
      <c r="K56" s="223">
        <v>0.70344827586206904</v>
      </c>
      <c r="L56" s="223">
        <v>0.70344827586206904</v>
      </c>
      <c r="M56" s="223">
        <v>0.70344827586206904</v>
      </c>
      <c r="N56" s="223">
        <v>0.24827586206896557</v>
      </c>
      <c r="O56" s="224">
        <v>0.24827586206896557</v>
      </c>
    </row>
    <row r="57" spans="1:15" ht="15.75" thickBot="1" x14ac:dyDescent="0.3">
      <c r="A57" s="335"/>
      <c r="B57" s="338"/>
      <c r="C57" s="155" t="s">
        <v>16</v>
      </c>
      <c r="D57" s="225">
        <v>0.49655172413793114</v>
      </c>
      <c r="E57" s="225">
        <v>0.49655172413793114</v>
      </c>
      <c r="F57" s="225">
        <v>0.49655172413793114</v>
      </c>
      <c r="G57" s="225">
        <v>0.49655172413793114</v>
      </c>
      <c r="H57" s="225">
        <v>1.324137931034483</v>
      </c>
      <c r="I57" s="225">
        <v>1.324137931034483</v>
      </c>
      <c r="J57" s="225">
        <v>1.324137931034483</v>
      </c>
      <c r="K57" s="225">
        <v>1.4068965517241381</v>
      </c>
      <c r="L57" s="225">
        <v>1.4068965517241381</v>
      </c>
      <c r="M57" s="225">
        <v>1.4068965517241381</v>
      </c>
      <c r="N57" s="225">
        <v>0.49655172413793114</v>
      </c>
      <c r="O57" s="226">
        <v>0.49655172413793114</v>
      </c>
    </row>
    <row r="58" spans="1:15" ht="15.75" thickBot="1" x14ac:dyDescent="0.3">
      <c r="A58" s="336"/>
      <c r="B58" s="339"/>
      <c r="C58" s="158" t="s">
        <v>17</v>
      </c>
      <c r="D58" s="227">
        <v>6.0000000000000009</v>
      </c>
      <c r="E58" s="227">
        <v>6.0000000000000009</v>
      </c>
      <c r="F58" s="227">
        <v>6.0000000000000009</v>
      </c>
      <c r="G58" s="227">
        <v>6.0000000000000009</v>
      </c>
      <c r="H58" s="227">
        <v>16</v>
      </c>
      <c r="I58" s="227">
        <v>16</v>
      </c>
      <c r="J58" s="227">
        <v>16</v>
      </c>
      <c r="K58" s="227">
        <v>17</v>
      </c>
      <c r="L58" s="227">
        <v>17</v>
      </c>
      <c r="M58" s="227">
        <v>17</v>
      </c>
      <c r="N58" s="227">
        <v>6.0000000000000009</v>
      </c>
      <c r="O58" s="228">
        <v>6.0000000000000009</v>
      </c>
    </row>
    <row r="59" spans="1:15" x14ac:dyDescent="0.25">
      <c r="A59" s="334" t="s">
        <v>71</v>
      </c>
      <c r="B59" s="337">
        <v>0</v>
      </c>
      <c r="C59" s="152" t="s">
        <v>59</v>
      </c>
      <c r="D59" s="221">
        <v>0.76148082373244519</v>
      </c>
      <c r="E59" s="221">
        <v>0.76154318666713305</v>
      </c>
      <c r="F59" s="221">
        <v>1.4590868156271022</v>
      </c>
      <c r="G59" s="221">
        <v>7.4048429603764765</v>
      </c>
      <c r="H59" s="221">
        <v>8.2259019356447087</v>
      </c>
      <c r="I59" s="221">
        <v>9.7483353824567516</v>
      </c>
      <c r="J59" s="221">
        <v>11.282546727952163</v>
      </c>
      <c r="K59" s="221">
        <v>12.858018531717748</v>
      </c>
      <c r="L59" s="221">
        <v>12.96325395321859</v>
      </c>
      <c r="M59" s="221">
        <v>12.66421705222421</v>
      </c>
      <c r="N59" s="221">
        <v>2.9249502737525224</v>
      </c>
      <c r="O59" s="222">
        <v>0.76150702747121923</v>
      </c>
    </row>
    <row r="60" spans="1:15" x14ac:dyDescent="0.25">
      <c r="A60" s="335"/>
      <c r="B60" s="338"/>
      <c r="C60" s="155" t="s">
        <v>60</v>
      </c>
      <c r="D60" s="223">
        <v>0.11304204555649966</v>
      </c>
      <c r="E60" s="223">
        <v>0.11303991141068369</v>
      </c>
      <c r="F60" s="223">
        <v>0.37796480212952177</v>
      </c>
      <c r="G60" s="223">
        <v>1.3580677237370498</v>
      </c>
      <c r="H60" s="223">
        <v>1.497588190252328</v>
      </c>
      <c r="I60" s="223">
        <v>1.7156462447315208</v>
      </c>
      <c r="J60" s="223">
        <v>1.9831893527083244</v>
      </c>
      <c r="K60" s="223">
        <v>2.1375338560228085</v>
      </c>
      <c r="L60" s="223">
        <v>2.0685613582092</v>
      </c>
      <c r="M60" s="223">
        <v>2.1108528996719618</v>
      </c>
      <c r="N60" s="223">
        <v>0.73752950364523162</v>
      </c>
      <c r="O60" s="224">
        <v>0.11303488249153532</v>
      </c>
    </row>
    <row r="61" spans="1:15" ht="15.75" thickBot="1" x14ac:dyDescent="0.3">
      <c r="A61" s="335"/>
      <c r="B61" s="338"/>
      <c r="C61" s="155" t="s">
        <v>16</v>
      </c>
      <c r="D61" s="225">
        <v>0.12541017078409744</v>
      </c>
      <c r="E61" s="225">
        <v>0.12544235323803196</v>
      </c>
      <c r="F61" s="225">
        <v>0.16265217328404954</v>
      </c>
      <c r="G61" s="225">
        <v>1.2369799108911652</v>
      </c>
      <c r="H61" s="225">
        <v>1.2764765746033442</v>
      </c>
      <c r="I61" s="225">
        <v>1.5365831989528838</v>
      </c>
      <c r="J61" s="225">
        <v>1.7342427671139973</v>
      </c>
      <c r="K61" s="225">
        <v>2.0043865186844516</v>
      </c>
      <c r="L61" s="225">
        <v>1.9681379703108084</v>
      </c>
      <c r="M61" s="225">
        <v>2.2248398173693009</v>
      </c>
      <c r="N61" s="225">
        <v>0.33750268041110942</v>
      </c>
      <c r="O61" s="226">
        <v>0.12541287629054731</v>
      </c>
    </row>
    <row r="62" spans="1:15" ht="15.75" thickBot="1" x14ac:dyDescent="0.3">
      <c r="A62" s="336"/>
      <c r="B62" s="339"/>
      <c r="C62" s="158" t="s">
        <v>17</v>
      </c>
      <c r="D62" s="227">
        <v>1</v>
      </c>
      <c r="E62" s="227">
        <v>1</v>
      </c>
      <c r="F62" s="227">
        <v>2</v>
      </c>
      <c r="G62" s="227">
        <v>10</v>
      </c>
      <c r="H62" s="227">
        <v>11</v>
      </c>
      <c r="I62" s="227">
        <v>13</v>
      </c>
      <c r="J62" s="227">
        <v>15</v>
      </c>
      <c r="K62" s="227">
        <v>17</v>
      </c>
      <c r="L62" s="227">
        <v>17</v>
      </c>
      <c r="M62" s="227">
        <v>17</v>
      </c>
      <c r="N62" s="227">
        <v>4</v>
      </c>
      <c r="O62" s="228">
        <v>1</v>
      </c>
    </row>
    <row r="63" spans="1:15" x14ac:dyDescent="0.25">
      <c r="A63" s="334" t="s">
        <v>72</v>
      </c>
      <c r="B63" s="337">
        <v>0</v>
      </c>
      <c r="C63" s="152" t="s">
        <v>59</v>
      </c>
      <c r="D63" s="221">
        <v>0</v>
      </c>
      <c r="E63" s="221">
        <v>0</v>
      </c>
      <c r="F63" s="221">
        <v>0</v>
      </c>
      <c r="G63" s="221">
        <v>0</v>
      </c>
      <c r="H63" s="221">
        <v>0</v>
      </c>
      <c r="I63" s="221">
        <v>0</v>
      </c>
      <c r="J63" s="221">
        <v>0</v>
      </c>
      <c r="K63" s="221">
        <v>-0.65</v>
      </c>
      <c r="L63" s="221">
        <v>0</v>
      </c>
      <c r="M63" s="221">
        <v>0</v>
      </c>
      <c r="N63" s="221">
        <v>0</v>
      </c>
      <c r="O63" s="222">
        <v>0</v>
      </c>
    </row>
    <row r="64" spans="1:15" x14ac:dyDescent="0.25">
      <c r="A64" s="335"/>
      <c r="B64" s="338"/>
      <c r="C64" s="155" t="s">
        <v>60</v>
      </c>
      <c r="D64" s="223">
        <v>0</v>
      </c>
      <c r="E64" s="223">
        <v>0</v>
      </c>
      <c r="F64" s="223">
        <v>0</v>
      </c>
      <c r="G64" s="223">
        <v>0</v>
      </c>
      <c r="H64" s="223">
        <v>0</v>
      </c>
      <c r="I64" s="223">
        <v>0</v>
      </c>
      <c r="J64" s="223">
        <v>0</v>
      </c>
      <c r="K64" s="223">
        <v>0</v>
      </c>
      <c r="L64" s="223">
        <v>0</v>
      </c>
      <c r="M64" s="223">
        <v>0</v>
      </c>
      <c r="N64" s="223">
        <v>0</v>
      </c>
      <c r="O64" s="224">
        <v>0</v>
      </c>
    </row>
    <row r="65" spans="1:15" ht="15.75" thickBot="1" x14ac:dyDescent="0.3">
      <c r="A65" s="335"/>
      <c r="B65" s="338"/>
      <c r="C65" s="155" t="s">
        <v>16</v>
      </c>
      <c r="D65" s="225">
        <v>0</v>
      </c>
      <c r="E65" s="225">
        <v>0</v>
      </c>
      <c r="F65" s="225">
        <v>0</v>
      </c>
      <c r="G65" s="225">
        <v>0</v>
      </c>
      <c r="H65" s="225">
        <v>0</v>
      </c>
      <c r="I65" s="225">
        <v>0</v>
      </c>
      <c r="J65" s="225">
        <v>0</v>
      </c>
      <c r="K65" s="225">
        <v>-0.35</v>
      </c>
      <c r="L65" s="225">
        <v>0</v>
      </c>
      <c r="M65" s="225">
        <v>0</v>
      </c>
      <c r="N65" s="225">
        <v>0</v>
      </c>
      <c r="O65" s="226">
        <v>0</v>
      </c>
    </row>
    <row r="66" spans="1:15" ht="15.75" thickBot="1" x14ac:dyDescent="0.3">
      <c r="A66" s="336"/>
      <c r="B66" s="339"/>
      <c r="C66" s="158" t="s">
        <v>17</v>
      </c>
      <c r="D66" s="227">
        <v>0</v>
      </c>
      <c r="E66" s="227">
        <v>0</v>
      </c>
      <c r="F66" s="227">
        <v>0</v>
      </c>
      <c r="G66" s="227">
        <v>0</v>
      </c>
      <c r="H66" s="227">
        <v>0</v>
      </c>
      <c r="I66" s="227">
        <v>0</v>
      </c>
      <c r="J66" s="227">
        <v>0</v>
      </c>
      <c r="K66" s="227">
        <v>-1</v>
      </c>
      <c r="L66" s="227">
        <v>0</v>
      </c>
      <c r="M66" s="227">
        <v>0</v>
      </c>
      <c r="N66" s="227">
        <v>0</v>
      </c>
      <c r="O66" s="228">
        <v>0</v>
      </c>
    </row>
    <row r="67" spans="1:15" x14ac:dyDescent="0.25">
      <c r="A67" s="334" t="s">
        <v>75</v>
      </c>
      <c r="B67" s="337">
        <v>0</v>
      </c>
      <c r="C67" s="152" t="s">
        <v>59</v>
      </c>
      <c r="D67" s="221">
        <v>0</v>
      </c>
      <c r="E67" s="221">
        <v>0</v>
      </c>
      <c r="F67" s="221">
        <v>0</v>
      </c>
      <c r="G67" s="221">
        <v>0</v>
      </c>
      <c r="H67" s="221">
        <v>3.7999650288511977</v>
      </c>
      <c r="I67" s="221">
        <v>4.7447891022484816</v>
      </c>
      <c r="J67" s="221">
        <v>4.7579940590599339</v>
      </c>
      <c r="K67" s="221">
        <v>4.7531373844121534</v>
      </c>
      <c r="L67" s="221">
        <v>4.7682773486617567</v>
      </c>
      <c r="M67" s="221">
        <v>4.7685031530036506</v>
      </c>
      <c r="N67" s="221">
        <v>0</v>
      </c>
      <c r="O67" s="222">
        <v>0</v>
      </c>
    </row>
    <row r="68" spans="1:15" x14ac:dyDescent="0.25">
      <c r="A68" s="335"/>
      <c r="B68" s="338"/>
      <c r="C68" s="155" t="s">
        <v>60</v>
      </c>
      <c r="D68" s="223">
        <v>0</v>
      </c>
      <c r="E68" s="223">
        <v>0</v>
      </c>
      <c r="F68" s="223">
        <v>0</v>
      </c>
      <c r="G68" s="223">
        <v>0</v>
      </c>
      <c r="H68" s="223">
        <v>6.3647490820073441E-2</v>
      </c>
      <c r="I68" s="223">
        <v>8.1240768094534704E-2</v>
      </c>
      <c r="J68" s="223">
        <v>7.6882753800454312E-2</v>
      </c>
      <c r="K68" s="223">
        <v>7.8434610303830921E-2</v>
      </c>
      <c r="L68" s="223">
        <v>7.2750134722471702E-2</v>
      </c>
      <c r="M68" s="223">
        <v>7.2187188848323924E-2</v>
      </c>
      <c r="N68" s="223">
        <v>0</v>
      </c>
      <c r="O68" s="224">
        <v>0</v>
      </c>
    </row>
    <row r="69" spans="1:15" ht="15.75" thickBot="1" x14ac:dyDescent="0.3">
      <c r="A69" s="335"/>
      <c r="B69" s="338"/>
      <c r="C69" s="155" t="s">
        <v>16</v>
      </c>
      <c r="D69" s="225">
        <v>0</v>
      </c>
      <c r="E69" s="225">
        <v>0</v>
      </c>
      <c r="F69" s="225">
        <v>0</v>
      </c>
      <c r="G69" s="225">
        <v>0</v>
      </c>
      <c r="H69" s="225">
        <v>0.1363874803287288</v>
      </c>
      <c r="I69" s="225">
        <v>0.17397012965698341</v>
      </c>
      <c r="J69" s="225">
        <v>0.16512318713961208</v>
      </c>
      <c r="K69" s="225">
        <v>0.16842800528401586</v>
      </c>
      <c r="L69" s="225">
        <v>0.15897251661577153</v>
      </c>
      <c r="M69" s="225">
        <v>0.15930965814802522</v>
      </c>
      <c r="N69" s="225">
        <v>0</v>
      </c>
      <c r="O69" s="226">
        <v>0</v>
      </c>
    </row>
    <row r="70" spans="1:15" ht="15.75" thickBot="1" x14ac:dyDescent="0.3">
      <c r="A70" s="336"/>
      <c r="B70" s="339"/>
      <c r="C70" s="158" t="s">
        <v>17</v>
      </c>
      <c r="D70" s="227">
        <v>0</v>
      </c>
      <c r="E70" s="227">
        <v>0</v>
      </c>
      <c r="F70" s="227">
        <v>0</v>
      </c>
      <c r="G70" s="227">
        <v>0</v>
      </c>
      <c r="H70" s="227">
        <v>4</v>
      </c>
      <c r="I70" s="227">
        <v>5</v>
      </c>
      <c r="J70" s="227">
        <v>5</v>
      </c>
      <c r="K70" s="227">
        <v>5</v>
      </c>
      <c r="L70" s="227">
        <v>5</v>
      </c>
      <c r="M70" s="227">
        <v>5</v>
      </c>
      <c r="N70" s="227">
        <v>0</v>
      </c>
      <c r="O70" s="228">
        <v>0</v>
      </c>
    </row>
    <row r="71" spans="1:15" ht="15.75" thickBot="1" x14ac:dyDescent="0.3">
      <c r="A71" s="332" t="s">
        <v>74</v>
      </c>
      <c r="B71" s="333"/>
      <c r="C71" s="164" t="s">
        <v>59</v>
      </c>
      <c r="D71" s="143">
        <f ca="1">SUMIF($C$51:$O$70,$C51,D$51:D$70)</f>
        <v>6.0166532375255493</v>
      </c>
      <c r="E71" s="143">
        <f t="shared" ref="E71:O71" ca="1" si="31">SUMIF($C$51:$O$70,$C51,E$51:E$70)</f>
        <v>6.0167156004602367</v>
      </c>
      <c r="F71" s="143">
        <f t="shared" ca="1" si="31"/>
        <v>6.7142592294202057</v>
      </c>
      <c r="G71" s="143">
        <f t="shared" ca="1" si="31"/>
        <v>12.66001537416958</v>
      </c>
      <c r="H71" s="143">
        <f t="shared" ca="1" si="31"/>
        <v>26.039660067944183</v>
      </c>
      <c r="I71" s="143">
        <f t="shared" ca="1" si="31"/>
        <v>28.506917588153513</v>
      </c>
      <c r="J71" s="143">
        <f t="shared" ca="1" si="31"/>
        <v>30.05433389046037</v>
      </c>
      <c r="K71" s="143">
        <f t="shared" ca="1" si="31"/>
        <v>31.850811088543697</v>
      </c>
      <c r="L71" s="143">
        <f t="shared" ca="1" si="31"/>
        <v>32.621186474294142</v>
      </c>
      <c r="M71" s="143">
        <f t="shared" ca="1" si="31"/>
        <v>32.322375377641656</v>
      </c>
      <c r="N71" s="143">
        <f t="shared" ca="1" si="31"/>
        <v>8.1801226875456265</v>
      </c>
      <c r="O71" s="143">
        <f t="shared" ca="1" si="31"/>
        <v>6.0166794412643227</v>
      </c>
    </row>
    <row r="72" spans="1:15" ht="15.75" thickBot="1" x14ac:dyDescent="0.3">
      <c r="A72" s="333"/>
      <c r="B72" s="333"/>
      <c r="C72" s="144" t="s">
        <v>60</v>
      </c>
      <c r="D72" s="143">
        <f t="shared" ref="D72:O74" ca="1" si="32">SUMIF($C$51:$O$70,$C52,D$51:D$70)</f>
        <v>0.36131790762546523</v>
      </c>
      <c r="E72" s="143">
        <f t="shared" ca="1" si="32"/>
        <v>0.36131577347964927</v>
      </c>
      <c r="F72" s="143">
        <f t="shared" ca="1" si="32"/>
        <v>0.62624066419848734</v>
      </c>
      <c r="G72" s="143">
        <f t="shared" ca="1" si="32"/>
        <v>1.6063435858060153</v>
      </c>
      <c r="H72" s="143">
        <f t="shared" ca="1" si="32"/>
        <v>2.2233046465896429</v>
      </c>
      <c r="I72" s="143">
        <f t="shared" ca="1" si="32"/>
        <v>2.458955978343297</v>
      </c>
      <c r="J72" s="143">
        <f t="shared" ca="1" si="32"/>
        <v>2.7221410720260204</v>
      </c>
      <c r="K72" s="143">
        <f t="shared" ca="1" si="32"/>
        <v>2.9194167421887087</v>
      </c>
      <c r="L72" s="143">
        <f t="shared" ca="1" si="32"/>
        <v>2.8447597687937405</v>
      </c>
      <c r="M72" s="143">
        <f t="shared" ca="1" si="32"/>
        <v>2.8864883643823549</v>
      </c>
      <c r="N72" s="143">
        <f t="shared" ca="1" si="32"/>
        <v>0.98580536571419719</v>
      </c>
      <c r="O72" s="143">
        <f t="shared" ca="1" si="32"/>
        <v>0.36131074456050088</v>
      </c>
    </row>
    <row r="73" spans="1:15" ht="15.75" thickBot="1" x14ac:dyDescent="0.3">
      <c r="A73" s="333"/>
      <c r="B73" s="333"/>
      <c r="C73" s="144" t="s">
        <v>16</v>
      </c>
      <c r="D73" s="143">
        <f t="shared" ca="1" si="32"/>
        <v>0.62196189492202858</v>
      </c>
      <c r="E73" s="143">
        <f t="shared" ca="1" si="32"/>
        <v>0.62199407737596313</v>
      </c>
      <c r="F73" s="143">
        <f t="shared" ca="1" si="32"/>
        <v>0.65920389742198071</v>
      </c>
      <c r="G73" s="143">
        <f t="shared" ca="1" si="32"/>
        <v>1.7335316350290964</v>
      </c>
      <c r="H73" s="143">
        <f t="shared" ca="1" si="32"/>
        <v>2.7370019859665558</v>
      </c>
      <c r="I73" s="143">
        <f t="shared" ca="1" si="32"/>
        <v>3.03469125964435</v>
      </c>
      <c r="J73" s="143">
        <f t="shared" ca="1" si="32"/>
        <v>3.2235038852880922</v>
      </c>
      <c r="K73" s="143">
        <f t="shared" ca="1" si="32"/>
        <v>3.2297110756926055</v>
      </c>
      <c r="L73" s="143">
        <f t="shared" ca="1" si="32"/>
        <v>3.5340070386507176</v>
      </c>
      <c r="M73" s="143">
        <f t="shared" ca="1" si="32"/>
        <v>3.7910460272414643</v>
      </c>
      <c r="N73" s="143">
        <f t="shared" ca="1" si="32"/>
        <v>0.83405440454904056</v>
      </c>
      <c r="O73" s="143">
        <f t="shared" ca="1" si="32"/>
        <v>0.62196460042847845</v>
      </c>
    </row>
    <row r="74" spans="1:15" ht="15.75" thickBot="1" x14ac:dyDescent="0.3">
      <c r="A74" s="333"/>
      <c r="B74" s="333"/>
      <c r="C74" s="146" t="s">
        <v>17</v>
      </c>
      <c r="D74" s="143">
        <f t="shared" ca="1" si="32"/>
        <v>7.0000000000000009</v>
      </c>
      <c r="E74" s="143">
        <f t="shared" ca="1" si="32"/>
        <v>7.0000000000000009</v>
      </c>
      <c r="F74" s="143">
        <f t="shared" ca="1" si="32"/>
        <v>8</v>
      </c>
      <c r="G74" s="143">
        <f t="shared" ca="1" si="32"/>
        <v>16</v>
      </c>
      <c r="H74" s="143">
        <f t="shared" ca="1" si="32"/>
        <v>31</v>
      </c>
      <c r="I74" s="143">
        <f t="shared" ca="1" si="32"/>
        <v>34</v>
      </c>
      <c r="J74" s="143">
        <f t="shared" ca="1" si="32"/>
        <v>36</v>
      </c>
      <c r="K74" s="143">
        <f t="shared" ca="1" si="32"/>
        <v>38</v>
      </c>
      <c r="L74" s="143">
        <f t="shared" ca="1" si="32"/>
        <v>39</v>
      </c>
      <c r="M74" s="143">
        <f t="shared" ca="1" si="32"/>
        <v>39</v>
      </c>
      <c r="N74" s="143">
        <f t="shared" ca="1" si="32"/>
        <v>10</v>
      </c>
      <c r="O74" s="143">
        <f t="shared" ca="1" si="32"/>
        <v>7.0000000000000009</v>
      </c>
    </row>
  </sheetData>
  <mergeCells count="32">
    <mergeCell ref="A71:B74"/>
    <mergeCell ref="A51:A54"/>
    <mergeCell ref="B51:B54"/>
    <mergeCell ref="A55:A58"/>
    <mergeCell ref="B55:B58"/>
    <mergeCell ref="A59:A62"/>
    <mergeCell ref="B59:B62"/>
    <mergeCell ref="A63:A66"/>
    <mergeCell ref="B63:B66"/>
    <mergeCell ref="A67:A70"/>
    <mergeCell ref="B67:B70"/>
    <mergeCell ref="A37:A40"/>
    <mergeCell ref="B37:B40"/>
    <mergeCell ref="A42:B45"/>
    <mergeCell ref="A25:A28"/>
    <mergeCell ref="B25:B28"/>
    <mergeCell ref="A29:A32"/>
    <mergeCell ref="B29:B32"/>
    <mergeCell ref="A33:A36"/>
    <mergeCell ref="B33:B36"/>
    <mergeCell ref="A13:A16"/>
    <mergeCell ref="B13:B16"/>
    <mergeCell ref="A17:A20"/>
    <mergeCell ref="B17:B20"/>
    <mergeCell ref="A21:A24"/>
    <mergeCell ref="B21:B24"/>
    <mergeCell ref="C4:O4"/>
    <mergeCell ref="C5:O5"/>
    <mergeCell ref="D6:O6"/>
    <mergeCell ref="D7:O7"/>
    <mergeCell ref="A9:A12"/>
    <mergeCell ref="B9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indowProtection="1" workbookViewId="0">
      <selection activeCell="I20" sqref="I20"/>
    </sheetView>
  </sheetViews>
  <sheetFormatPr defaultRowHeight="15" x14ac:dyDescent="0.25"/>
  <cols>
    <col min="1" max="1" width="24.140625" style="2" customWidth="1"/>
    <col min="2" max="2" width="14.140625" style="2" customWidth="1"/>
    <col min="3" max="3" width="24.42578125" style="2" customWidth="1"/>
    <col min="4" max="4" width="9.28515625" style="2" customWidth="1"/>
    <col min="5" max="5" width="8.85546875" style="2" customWidth="1"/>
    <col min="6" max="6" width="9.28515625" style="2" customWidth="1"/>
    <col min="7" max="7" width="9" style="2" customWidth="1"/>
    <col min="8" max="8" width="8.7109375" style="2" customWidth="1"/>
    <col min="9" max="9" width="9.42578125" style="2" customWidth="1"/>
    <col min="10" max="10" width="10.140625" style="2" customWidth="1"/>
    <col min="11" max="12" width="9.28515625" style="2" customWidth="1"/>
    <col min="13" max="14" width="9" style="2" customWidth="1"/>
    <col min="15" max="15" width="8.7109375" style="2" customWidth="1"/>
    <col min="16" max="16" width="9.140625" style="2"/>
  </cols>
  <sheetData>
    <row r="1" spans="1:16" x14ac:dyDescent="0.25">
      <c r="A1" s="1"/>
      <c r="B1" s="281" t="s">
        <v>31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/>
    </row>
    <row r="2" spans="1:16" x14ac:dyDescent="0.25">
      <c r="A2" s="1"/>
      <c r="B2" s="1"/>
      <c r="C2" s="32">
        <v>1.0760000000000001</v>
      </c>
      <c r="P2"/>
    </row>
    <row r="4" spans="1:16" ht="20.25" x14ac:dyDescent="0.3">
      <c r="C4" s="253" t="s">
        <v>56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6" ht="19.5" thickBot="1" x14ac:dyDescent="0.35">
      <c r="C5" s="254" t="s">
        <v>1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</row>
    <row r="6" spans="1:16" ht="16.5" thickBot="1" x14ac:dyDescent="0.3">
      <c r="A6" s="113" t="s">
        <v>57</v>
      </c>
      <c r="B6"/>
      <c r="C6"/>
      <c r="D6" s="299" t="s">
        <v>2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</row>
    <row r="7" spans="1:16" ht="17.25" thickTop="1" thickBot="1" x14ac:dyDescent="0.3">
      <c r="A7" s="6"/>
      <c r="B7" s="6"/>
      <c r="C7" s="6"/>
      <c r="D7" s="256" t="s">
        <v>3</v>
      </c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  <c r="P7"/>
    </row>
    <row r="8" spans="1:16" ht="16.5" thickTop="1" thickBot="1" x14ac:dyDescent="0.3">
      <c r="A8" s="115" t="s">
        <v>4</v>
      </c>
      <c r="B8" s="115" t="s">
        <v>5</v>
      </c>
      <c r="C8" s="124" t="s">
        <v>6</v>
      </c>
      <c r="D8" s="125">
        <v>42736</v>
      </c>
      <c r="E8" s="125">
        <v>42767</v>
      </c>
      <c r="F8" s="125">
        <v>42795</v>
      </c>
      <c r="G8" s="125">
        <v>42826</v>
      </c>
      <c r="H8" s="125">
        <v>42856</v>
      </c>
      <c r="I8" s="125">
        <v>42887</v>
      </c>
      <c r="J8" s="125">
        <v>42917</v>
      </c>
      <c r="K8" s="125">
        <v>42948</v>
      </c>
      <c r="L8" s="125">
        <v>42979</v>
      </c>
      <c r="M8" s="125">
        <v>43009</v>
      </c>
      <c r="N8" s="125">
        <v>43040</v>
      </c>
      <c r="O8" s="125">
        <v>43070</v>
      </c>
    </row>
    <row r="9" spans="1:16" ht="15.75" customHeight="1" x14ac:dyDescent="0.25">
      <c r="A9" s="303" t="s">
        <v>58</v>
      </c>
      <c r="B9" s="306">
        <v>1</v>
      </c>
      <c r="C9" s="126" t="s">
        <v>59</v>
      </c>
      <c r="D9" s="127">
        <f>'[3]SCE Program Totals Final'!D9*$C$2</f>
        <v>35.927931113994127</v>
      </c>
      <c r="E9" s="127">
        <f>'[3]SCE Program Totals'!E9*$C$2</f>
        <v>39.380711732614039</v>
      </c>
      <c r="F9" s="127">
        <f>'[3]SCE Program Totals'!F9*$C$2</f>
        <v>40.957991317939765</v>
      </c>
      <c r="G9" s="127">
        <f>'[3]SCE Program Totals'!G9*$C$2</f>
        <v>42.94916003789902</v>
      </c>
      <c r="H9" s="127">
        <f>'[3]SCE Program Totals'!H9*$C$2</f>
        <v>40.931332855248449</v>
      </c>
      <c r="I9" s="127">
        <f>'[3]SCE Program Totals'!I9*$C$2</f>
        <v>43.985004862773415</v>
      </c>
      <c r="J9" s="127">
        <f>'[3]SCE Program Totals'!J9*$C$2</f>
        <v>41.705446204805376</v>
      </c>
      <c r="K9" s="127">
        <f>'[3]SCE Program Totals'!K9*$C$2</f>
        <v>42.518395330095295</v>
      </c>
      <c r="L9" s="127">
        <f>'[3]SCE Program Totals'!L9*$C$2</f>
        <v>45.408545261669161</v>
      </c>
      <c r="M9" s="127">
        <f>'[3]SCE Program Totals'!M9*$C$2</f>
        <v>46.347088579750064</v>
      </c>
      <c r="N9" s="127">
        <f>'[3]SCE Program Totals'!N9*$C$2</f>
        <v>39.334839474380018</v>
      </c>
      <c r="O9" s="127">
        <f>'[3]SCE Program Totals'!O9*$C$2</f>
        <v>33.27346155449748</v>
      </c>
      <c r="P9" s="26"/>
    </row>
    <row r="10" spans="1:16" x14ac:dyDescent="0.25">
      <c r="A10" s="304"/>
      <c r="B10" s="307"/>
      <c r="C10" s="128" t="s">
        <v>60</v>
      </c>
      <c r="D10" s="129">
        <f>'[3]SCE Program Totals'!D10*$C$2</f>
        <v>26.854469361114504</v>
      </c>
      <c r="E10" s="129">
        <f>'[3]SCE Program Totals'!E10*$C$2</f>
        <v>31.581372077941896</v>
      </c>
      <c r="F10" s="129">
        <f>'[3]SCE Program Totals'!F10*$C$2</f>
        <v>37.4352060798645</v>
      </c>
      <c r="G10" s="129">
        <f>'[3]SCE Program Totals'!G10*$C$2</f>
        <v>33.935886972808838</v>
      </c>
      <c r="H10" s="129">
        <f>'[3]SCE Program Totals'!H10*$C$2</f>
        <v>33.442346512603763</v>
      </c>
      <c r="I10" s="129">
        <f>'[3]SCE Program Totals'!I10*$C$2</f>
        <v>35.117000192260747</v>
      </c>
      <c r="J10" s="129">
        <f>'[3]SCE Program Totals'!J10*$C$2</f>
        <v>36.120584329986571</v>
      </c>
      <c r="K10" s="129">
        <f>'[3]SCE Program Totals'!K10*$C$2</f>
        <v>37.18326998748779</v>
      </c>
      <c r="L10" s="129">
        <f>'[3]SCE Program Totals'!L10*$C$2</f>
        <v>33.091776950073246</v>
      </c>
      <c r="M10" s="129">
        <f>'[3]SCE Program Totals'!M10*$C$2</f>
        <v>34.626117880249026</v>
      </c>
      <c r="N10" s="129">
        <f>'[3]SCE Program Totals'!N10*$C$2</f>
        <v>30.257014183044436</v>
      </c>
      <c r="O10" s="129">
        <f>'[3]SCE Program Totals'!O10*$C$2</f>
        <v>28.686679890441898</v>
      </c>
      <c r="P10" s="26"/>
    </row>
    <row r="11" spans="1:16" ht="15.75" thickBot="1" x14ac:dyDescent="0.3">
      <c r="A11" s="304"/>
      <c r="B11" s="307"/>
      <c r="C11" s="128" t="s">
        <v>16</v>
      </c>
      <c r="D11" s="130">
        <f>'[3]SCE Program Totals'!D11*$C$2</f>
        <v>49.326663317871102</v>
      </c>
      <c r="E11" s="130">
        <f>'[3]SCE Program Totals'!E11*$C$2</f>
        <v>55.903920190429695</v>
      </c>
      <c r="F11" s="130">
        <f>'[3]SCE Program Totals'!F11*$C$2</f>
        <v>53.175802279663095</v>
      </c>
      <c r="G11" s="130">
        <f>'[3]SCE Program Totals'!G11*$C$2</f>
        <v>58.55750487365723</v>
      </c>
      <c r="H11" s="130">
        <f>'[3]SCE Program Totals'!H11*$C$2</f>
        <v>56.029237347412106</v>
      </c>
      <c r="I11" s="130">
        <f>'[3]SCE Program Totals'!I11*$C$2</f>
        <v>60.886951452636723</v>
      </c>
      <c r="J11" s="130">
        <f>'[3]SCE Program Totals'!J11*$C$2</f>
        <v>55.098316580200198</v>
      </c>
      <c r="K11" s="130">
        <f>'[3]SCE Program Totals'!K11*$C$2</f>
        <v>61.578842471313486</v>
      </c>
      <c r="L11" s="130">
        <f>'[3]SCE Program Totals'!L11*$C$2</f>
        <v>58.931567401123054</v>
      </c>
      <c r="M11" s="130">
        <f>'[3]SCE Program Totals'!M11*$C$2</f>
        <v>56.131040811157234</v>
      </c>
      <c r="N11" s="130">
        <f>'[3]SCE Program Totals'!N11*$C$2</f>
        <v>61.462875625610359</v>
      </c>
      <c r="O11" s="130">
        <f>'[3]SCE Program Totals'!O11*$C$2</f>
        <v>49.158622052001952</v>
      </c>
      <c r="P11" s="26"/>
    </row>
    <row r="12" spans="1:16" ht="15.75" thickBot="1" x14ac:dyDescent="0.3">
      <c r="A12" s="305"/>
      <c r="B12" s="308"/>
      <c r="C12" s="126" t="s">
        <v>17</v>
      </c>
      <c r="D12" s="131">
        <f>'[3]SCE Program Totals'!D12*$C$2</f>
        <v>112.10906379297974</v>
      </c>
      <c r="E12" s="131">
        <f>'[3]SCE Program Totals'!E12*$C$2</f>
        <v>126.86600400098564</v>
      </c>
      <c r="F12" s="131">
        <f>'[3]SCE Program Totals'!F12*$C$2</f>
        <v>131.56899967746736</v>
      </c>
      <c r="G12" s="131">
        <f>'[3]SCE Program Totals'!G12*$C$2</f>
        <v>135.44255188436509</v>
      </c>
      <c r="H12" s="131">
        <f>'[3]SCE Program Totals'!H12*$C$2</f>
        <v>130.40291671526433</v>
      </c>
      <c r="I12" s="131">
        <f>'[3]SCE Program Totals'!I12*$C$2</f>
        <v>139.98895650767091</v>
      </c>
      <c r="J12" s="131">
        <f>'[3]SCE Program Totals'!J12*$C$2</f>
        <v>132.92434711499214</v>
      </c>
      <c r="K12" s="131">
        <f>'[3]SCE Program Totals'!K12*$C$2</f>
        <v>141.28050778889656</v>
      </c>
      <c r="L12" s="131">
        <f>'[3]SCE Program Totals'!L12*$C$2</f>
        <v>137.43188961286546</v>
      </c>
      <c r="M12" s="131">
        <f>'[3]SCE Program Totals'!M12*$C$2</f>
        <v>137.10424727115631</v>
      </c>
      <c r="N12" s="131">
        <f>'[3]SCE Program Totals'!N12*$C$2</f>
        <v>131.05472928303482</v>
      </c>
      <c r="O12" s="131">
        <f>'[3]SCE Program Totals'!O12*$C$2</f>
        <v>111.11876349694133</v>
      </c>
      <c r="P12" s="26"/>
    </row>
    <row r="13" spans="1:16" ht="15.75" customHeight="1" x14ac:dyDescent="0.25">
      <c r="A13" s="309" t="s">
        <v>61</v>
      </c>
      <c r="B13" s="321">
        <v>1</v>
      </c>
      <c r="C13" s="132" t="s">
        <v>59</v>
      </c>
      <c r="D13" s="133">
        <f>'[3]SCE Program Totals Final'!D13*$C$2</f>
        <v>438.43883554644532</v>
      </c>
      <c r="E13" s="133">
        <f>'[3]SCE Program Totals Final'!E13*$C$2</f>
        <v>436.38621399535356</v>
      </c>
      <c r="F13" s="133">
        <f>'[3]SCE Program Totals Final'!F13*$C$2</f>
        <v>435.78518951686902</v>
      </c>
      <c r="G13" s="133">
        <f>'[3]SCE Program Totals Final'!G13*$C$2</f>
        <v>432.06638021862619</v>
      </c>
      <c r="H13" s="133">
        <f>'[3]SCE Program Totals Final'!H13*$C$2</f>
        <v>433.58142967140049</v>
      </c>
      <c r="I13" s="133">
        <f>'[3]SCE Program Totals Final'!I13*$C$2</f>
        <v>464.2584919455827</v>
      </c>
      <c r="J13" s="133">
        <f>'[3]SCE Program Totals Final'!J13*$C$2</f>
        <v>483.92996684655151</v>
      </c>
      <c r="K13" s="133">
        <f>'[3]SCE Program Totals Final'!K13*$C$2</f>
        <v>509.38171180183213</v>
      </c>
      <c r="L13" s="133">
        <f>'[3]SCE Program Totals Final'!L13*$C$2</f>
        <v>456.34448937570937</v>
      </c>
      <c r="M13" s="133">
        <f>'[3]SCE Program Totals Final'!M13*$C$2</f>
        <v>454.10757661179127</v>
      </c>
      <c r="N13" s="133">
        <f>'[3]SCE Program Totals Final'!N13*$C$2</f>
        <v>457.30393870989093</v>
      </c>
      <c r="O13" s="133">
        <f>'[3]SCE Program Totals Final'!O13*$C$2</f>
        <v>386.14779993864965</v>
      </c>
      <c r="P13" s="134"/>
    </row>
    <row r="14" spans="1:16" x14ac:dyDescent="0.25">
      <c r="A14" s="310"/>
      <c r="B14" s="322"/>
      <c r="C14" s="132" t="s">
        <v>60</v>
      </c>
      <c r="D14" s="133">
        <f>'[3]SCE Program Totals Final'!D14*$C$2</f>
        <v>37.794964993026419</v>
      </c>
      <c r="E14" s="133">
        <f>'[3]SCE Program Totals Final'!E14*$C$2</f>
        <v>41.511149165753437</v>
      </c>
      <c r="F14" s="133">
        <f>'[3]SCE Program Totals Final'!F14*$C$2</f>
        <v>40.904092927557308</v>
      </c>
      <c r="G14" s="133">
        <f>'[3]SCE Program Totals Final'!G14*$C$2</f>
        <v>44.911995743383287</v>
      </c>
      <c r="H14" s="133">
        <f>'[3]SCE Program Totals Final'!H14*$C$2</f>
        <v>47.649328950997052</v>
      </c>
      <c r="I14" s="133">
        <f>'[3]SCE Program Totals Final'!I14*$C$2</f>
        <v>48.162827649065143</v>
      </c>
      <c r="J14" s="133">
        <f>'[3]SCE Program Totals Final'!J14*$C$2</f>
        <v>45.506276749649253</v>
      </c>
      <c r="K14" s="133">
        <f>'[3]SCE Program Totals Final'!K14*$C$2</f>
        <v>44.68538530469646</v>
      </c>
      <c r="L14" s="133">
        <f>'[3]SCE Program Totals Final'!L14*$C$2</f>
        <v>44.014474161106669</v>
      </c>
      <c r="M14" s="133">
        <f>'[3]SCE Program Totals Final'!M14*$C$2</f>
        <v>48.652298189107576</v>
      </c>
      <c r="N14" s="133">
        <f>'[3]SCE Program Totals Final'!N14*$C$2</f>
        <v>40.227415437982692</v>
      </c>
      <c r="O14" s="133">
        <f>'[3]SCE Program Totals Final'!O14*$C$2</f>
        <v>31.909359238931177</v>
      </c>
      <c r="P14" s="134"/>
    </row>
    <row r="15" spans="1:16" ht="15.75" thickBot="1" x14ac:dyDescent="0.3">
      <c r="A15" s="310"/>
      <c r="B15" s="322"/>
      <c r="C15" s="132" t="s">
        <v>16</v>
      </c>
      <c r="D15" s="135">
        <f>'[3]SCE Program Totals Final'!D15*$C$2</f>
        <v>27.447566392252789</v>
      </c>
      <c r="E15" s="135">
        <f>'[3]SCE Program Totals Final'!E15*$C$2</f>
        <v>24.819255472759323</v>
      </c>
      <c r="F15" s="135">
        <f>'[3]SCE Program Totals Final'!F15*$C$2</f>
        <v>31.760249775317476</v>
      </c>
      <c r="G15" s="135">
        <f>'[3]SCE Program Totals Final'!G15*$C$2</f>
        <v>31.725633669117631</v>
      </c>
      <c r="H15" s="135">
        <f>'[3]SCE Program Totals Final'!H15*$C$2</f>
        <v>22.839003152488129</v>
      </c>
      <c r="I15" s="135">
        <f>'[3]SCE Program Totals Final'!I15*$C$2</f>
        <v>21.559005784366214</v>
      </c>
      <c r="J15" s="135">
        <f>'[3]SCE Program Totals Final'!J15*$C$2</f>
        <v>24.150054410393508</v>
      </c>
      <c r="K15" s="135">
        <f>'[3]SCE Program Totals Final'!K15*$C$2</f>
        <v>13.620750920033199</v>
      </c>
      <c r="L15" s="135">
        <f>'[3]SCE Program Totals Final'!L15*$C$2</f>
        <v>19.207017779899516</v>
      </c>
      <c r="M15" s="135">
        <f>'[3]SCE Program Totals Final'!M15*$C$2</f>
        <v>31.791660684988798</v>
      </c>
      <c r="N15" s="135">
        <f>'[3]SCE Program Totals Final'!N15*$C$2</f>
        <v>32.886317153715815</v>
      </c>
      <c r="O15" s="135">
        <f>'[3]SCE Program Totals Final'!O15*$C$2</f>
        <v>28.723587082156165</v>
      </c>
      <c r="P15" s="134"/>
    </row>
    <row r="16" spans="1:16" ht="15.75" thickBot="1" x14ac:dyDescent="0.3">
      <c r="A16" s="311"/>
      <c r="B16" s="323"/>
      <c r="C16" s="136" t="s">
        <v>17</v>
      </c>
      <c r="D16" s="238">
        <f>'[3]SCE Program Totals Final'!D16*$C$2</f>
        <v>503.68136693172454</v>
      </c>
      <c r="E16" s="238">
        <f>'[3]SCE Program Totals Final'!E16*$C$2</f>
        <v>502.71661863386635</v>
      </c>
      <c r="F16" s="238">
        <f>'[3]SCE Program Totals Final'!F16*$C$2</f>
        <v>508.44953221974379</v>
      </c>
      <c r="G16" s="238">
        <f>'[3]SCE Program Totals Final'!G16*$C$2</f>
        <v>508.70400963112706</v>
      </c>
      <c r="H16" s="238">
        <f>'[3]SCE Program Totals Final'!H16*$C$2</f>
        <v>504.06976177488571</v>
      </c>
      <c r="I16" s="238">
        <f>'[3]SCE Program Totals Final'!I16*$C$2</f>
        <v>533.98032537901406</v>
      </c>
      <c r="J16" s="238">
        <f>'[3]SCE Program Totals Final'!J16*$C$2</f>
        <v>553.58629800659423</v>
      </c>
      <c r="K16" s="238">
        <f>'[3]SCE Program Totals Final'!K16*$C$2</f>
        <v>567.68784802656171</v>
      </c>
      <c r="L16" s="238">
        <f>'[3]SCE Program Totals Final'!L16*$C$2</f>
        <v>519.56598131671558</v>
      </c>
      <c r="M16" s="238">
        <f>'[3]SCE Program Totals Final'!M16*$C$2</f>
        <v>534.5515354858876</v>
      </c>
      <c r="N16" s="238">
        <f>'[3]SCE Program Totals Final'!N16*$C$2</f>
        <v>530.41767130158939</v>
      </c>
      <c r="O16" s="238">
        <f>'[3]SCE Program Totals Final'!O16*$C$2</f>
        <v>446.78074625973699</v>
      </c>
      <c r="P16" s="134"/>
    </row>
    <row r="17" spans="1:16" ht="15.75" customHeight="1" x14ac:dyDescent="0.25">
      <c r="A17" s="303" t="s">
        <v>62</v>
      </c>
      <c r="B17" s="306">
        <v>1</v>
      </c>
      <c r="C17" s="126" t="s">
        <v>59</v>
      </c>
      <c r="D17" s="127">
        <f>'[3]SCE Program Totals'!D17*$C$2</f>
        <v>18.704520794765276</v>
      </c>
      <c r="E17" s="127">
        <f>'[3]SCE Program Totals'!E17*$C$2</f>
        <v>21.287671908128701</v>
      </c>
      <c r="F17" s="127">
        <f>'[3]SCE Program Totals'!F17*$C$2</f>
        <v>19.450011839180529</v>
      </c>
      <c r="G17" s="127">
        <f>'[3]SCE Program Totals'!G17*$C$2</f>
        <v>19.114223802016063</v>
      </c>
      <c r="H17" s="127">
        <f>'[3]SCE Program Totals'!H17*$C$2</f>
        <v>23.087574526772574</v>
      </c>
      <c r="I17" s="127">
        <f>'[3]SCE Program Totals'!I17*$C$2</f>
        <v>18.775876670280315</v>
      </c>
      <c r="J17" s="127">
        <f>'[3]SCE Program Totals'!J17*$C$2</f>
        <v>15.539079114273814</v>
      </c>
      <c r="K17" s="127">
        <f>'[3]SCE Program Totals'!K17*$C$2</f>
        <v>17.233096288798219</v>
      </c>
      <c r="L17" s="127">
        <f>'[3]SCE Program Totals'!L17*$C$2</f>
        <v>15.817386725004091</v>
      </c>
      <c r="M17" s="127">
        <f>'[3]SCE Program Totals'!M17*$C$2</f>
        <v>25.199082443367413</v>
      </c>
      <c r="N17" s="127">
        <f>'[3]SCE Program Totals'!N17*$C$2</f>
        <v>26.227164226397981</v>
      </c>
      <c r="O17" s="127">
        <f>'[3]SCE Program Totals'!O17*$C$2</f>
        <v>15.367013955293901</v>
      </c>
      <c r="P17" s="134"/>
    </row>
    <row r="18" spans="1:16" x14ac:dyDescent="0.25">
      <c r="A18" s="304"/>
      <c r="B18" s="307"/>
      <c r="C18" s="128" t="s">
        <v>60</v>
      </c>
      <c r="D18" s="129">
        <f>'[3]SCE Program Totals'!D18*$C$2</f>
        <v>10.552096610725956</v>
      </c>
      <c r="E18" s="129">
        <f>'[3]SCE Program Totals'!E18*$C$2</f>
        <v>16.030657195872841</v>
      </c>
      <c r="F18" s="129">
        <f>'[3]SCE Program Totals'!F18*$C$2</f>
        <v>18.882601540634791</v>
      </c>
      <c r="G18" s="129">
        <f>'[3]SCE Program Totals'!G18*$C$2</f>
        <v>17.516622104199062</v>
      </c>
      <c r="H18" s="129">
        <f>'[3]SCE Program Totals'!H18*$C$2</f>
        <v>24.56300931703468</v>
      </c>
      <c r="I18" s="129">
        <f>'[3]SCE Program Totals'!I18*$C$2</f>
        <v>31.744738490256768</v>
      </c>
      <c r="J18" s="129">
        <f>'[3]SCE Program Totals'!J18*$C$2</f>
        <v>32.344735733480654</v>
      </c>
      <c r="K18" s="129">
        <f>'[3]SCE Program Totals'!K18*$C$2</f>
        <v>27.990400032049621</v>
      </c>
      <c r="L18" s="129">
        <f>'[3]SCE Program Totals'!L18*$C$2</f>
        <v>20.78814434482463</v>
      </c>
      <c r="M18" s="129">
        <f>'[3]SCE Program Totals'!M18*$C$2</f>
        <v>16.191998921591985</v>
      </c>
      <c r="N18" s="129">
        <f>'[3]SCE Program Totals'!N18*$C$2</f>
        <v>8.9557172486603172</v>
      </c>
      <c r="O18" s="129">
        <f>'[3]SCE Program Totals'!O18*$C$2</f>
        <v>9.5096649439212406</v>
      </c>
      <c r="P18" s="134"/>
    </row>
    <row r="19" spans="1:16" ht="15.75" thickBot="1" x14ac:dyDescent="0.3">
      <c r="A19" s="304"/>
      <c r="B19" s="307"/>
      <c r="C19" s="128" t="s">
        <v>16</v>
      </c>
      <c r="D19" s="130">
        <f>'[3]SCE Program Totals'!D19*$C$2</f>
        <v>4.3384258013162453</v>
      </c>
      <c r="E19" s="130">
        <f>'[3]SCE Program Totals'!E19*$C$2</f>
        <v>6.9827074904336657</v>
      </c>
      <c r="F19" s="130">
        <f>'[3]SCE Program Totals'!F19*$C$2</f>
        <v>13.529189750636299</v>
      </c>
      <c r="G19" s="130">
        <f>'[3]SCE Program Totals'!G19*$C$2</f>
        <v>24.145910617048898</v>
      </c>
      <c r="H19" s="130">
        <f>'[3]SCE Program Totals'!H19*$C$2</f>
        <v>20.614368351464787</v>
      </c>
      <c r="I19" s="130">
        <f>'[3]SCE Program Totals'!I19*$C$2</f>
        <v>21.394458094902951</v>
      </c>
      <c r="J19" s="130">
        <f>'[3]SCE Program Totals'!J19*$C$2</f>
        <v>23.738935308396915</v>
      </c>
      <c r="K19" s="130">
        <f>'[3]SCE Program Totals'!K19*$C$2</f>
        <v>22.887310503574565</v>
      </c>
      <c r="L19" s="130">
        <f>'[3]SCE Program Totals'!L19*$C$2</f>
        <v>16.944873329099284</v>
      </c>
      <c r="M19" s="130">
        <f>'[3]SCE Program Totals'!M19*$C$2</f>
        <v>15.36800401434941</v>
      </c>
      <c r="N19" s="130">
        <f>'[3]SCE Program Totals'!N19*$C$2</f>
        <v>4.6949891988201014</v>
      </c>
      <c r="O19" s="130">
        <f>'[3]SCE Program Totals'!O19*$C$2</f>
        <v>5.9608269039752617</v>
      </c>
      <c r="P19" s="134"/>
    </row>
    <row r="20" spans="1:16" ht="15.75" thickBot="1" x14ac:dyDescent="0.3">
      <c r="A20" s="305"/>
      <c r="B20" s="308"/>
      <c r="C20" s="126" t="s">
        <v>17</v>
      </c>
      <c r="D20" s="131">
        <f>'[3]SCE Program Totals'!D20*$C$2</f>
        <v>33.595043206807475</v>
      </c>
      <c r="E20" s="131">
        <f>'[3]SCE Program Totals'!E20*$C$2</f>
        <v>44.301036594435203</v>
      </c>
      <c r="F20" s="131">
        <f>'[3]SCE Program Totals'!F20*$C$2</f>
        <v>51.861803130451612</v>
      </c>
      <c r="G20" s="131">
        <f>'[3]SCE Program Totals'!G20*$C$2</f>
        <v>60.776756523264019</v>
      </c>
      <c r="H20" s="131">
        <f>'[3]SCE Program Totals'!H20*$C$2</f>
        <v>68.264952195272045</v>
      </c>
      <c r="I20" s="131">
        <f>'[3]SCE Program Totals'!I20*$C$2</f>
        <v>71.915073255440035</v>
      </c>
      <c r="J20" s="131">
        <f>'[3]SCE Program Totals'!J20*$C$2</f>
        <v>71.622750156151383</v>
      </c>
      <c r="K20" s="131">
        <f>'[3]SCE Program Totals'!K20*$C$2</f>
        <v>68.110806824422397</v>
      </c>
      <c r="L20" s="131">
        <f>'[3]SCE Program Totals'!L20*$C$2</f>
        <v>53.550404398928002</v>
      </c>
      <c r="M20" s="131">
        <f>'[3]SCE Program Totals'!M20*$C$2</f>
        <v>56.7590853793088</v>
      </c>
      <c r="N20" s="131">
        <f>'[3]SCE Program Totals'!N20*$C$2</f>
        <v>39.877870673878398</v>
      </c>
      <c r="O20" s="131">
        <f>'[3]SCE Program Totals'!O20*$C$2</f>
        <v>30.837505803190407</v>
      </c>
      <c r="P20" s="134"/>
    </row>
    <row r="21" spans="1:16" ht="15.75" customHeight="1" x14ac:dyDescent="0.25">
      <c r="A21" s="309" t="s">
        <v>63</v>
      </c>
      <c r="B21" s="321">
        <v>1</v>
      </c>
      <c r="C21" s="132" t="s">
        <v>59</v>
      </c>
      <c r="D21" s="133">
        <f>'[3]SCE Program Totals'!D21*$C$2</f>
        <v>29.374800000000004</v>
      </c>
      <c r="E21" s="133">
        <f>'[3]SCE Program Totals'!E21*$C$2</f>
        <v>31.053360000000001</v>
      </c>
      <c r="F21" s="133">
        <f>'[3]SCE Program Totals'!F21*$C$2</f>
        <v>31.892640000000004</v>
      </c>
      <c r="G21" s="133">
        <f>'[3]SCE Program Totals'!G21*$C$2</f>
        <v>16.721039999999999</v>
      </c>
      <c r="H21" s="133">
        <f>'[3]SCE Program Totals'!H21*$C$2</f>
        <v>68.476640000000003</v>
      </c>
      <c r="I21" s="133">
        <f>'[3]SCE Program Totals'!I21*$C$2</f>
        <v>70.069120000000012</v>
      </c>
      <c r="J21" s="133">
        <f>'[3]SCE Program Totals'!J21*$C$2</f>
        <v>75.642800000000008</v>
      </c>
      <c r="K21" s="133">
        <f>'[3]SCE Program Totals'!K21*$C$2</f>
        <v>74.050319999999999</v>
      </c>
      <c r="L21" s="133">
        <f>'[3]SCE Program Totals'!L21*$C$2</f>
        <v>70.86536000000001</v>
      </c>
      <c r="M21" s="133">
        <f>'[3]SCE Program Totals'!M21*$C$2</f>
        <v>68.476640000000003</v>
      </c>
      <c r="N21" s="133">
        <f>'[3]SCE Program Totals'!N21*$C$2</f>
        <v>35.249760000000002</v>
      </c>
      <c r="O21" s="133">
        <f>'[3]SCE Program Totals'!O21*$C$2</f>
        <v>26.856960000000001</v>
      </c>
      <c r="P21" s="32"/>
    </row>
    <row r="22" spans="1:16" x14ac:dyDescent="0.25">
      <c r="A22" s="310"/>
      <c r="B22" s="322"/>
      <c r="C22" s="132" t="s">
        <v>60</v>
      </c>
      <c r="D22" s="133">
        <f>'[3]SCE Program Totals'!D22*$C$2</f>
        <v>5.649</v>
      </c>
      <c r="E22" s="133">
        <f>'[3]SCE Program Totals'!E22*$C$2</f>
        <v>5.9718</v>
      </c>
      <c r="F22" s="133">
        <f>'[3]SCE Program Totals'!F22*$C$2</f>
        <v>6.1332000000000004</v>
      </c>
      <c r="G22" s="133">
        <f>'[3]SCE Program Totals'!G22*$C$2</f>
        <v>3.8413200000000005</v>
      </c>
      <c r="H22" s="133">
        <f>'[3]SCE Program Totals'!H22*$C$2</f>
        <v>15.731120000000002</v>
      </c>
      <c r="I22" s="133">
        <f>'[3]SCE Program Totals'!I22*$C$2</f>
        <v>16.096960000000003</v>
      </c>
      <c r="J22" s="133">
        <f>'[3]SCE Program Totals'!J22*$C$2</f>
        <v>17.377400000000005</v>
      </c>
      <c r="K22" s="133">
        <f>'[3]SCE Program Totals'!K22*$C$2</f>
        <v>17.011560000000003</v>
      </c>
      <c r="L22" s="133">
        <f>'[3]SCE Program Totals'!L22*$C$2</f>
        <v>16.279880000000002</v>
      </c>
      <c r="M22" s="133">
        <f>'[3]SCE Program Totals'!M22*$C$2</f>
        <v>15.731120000000002</v>
      </c>
      <c r="N22" s="133">
        <f>'[3]SCE Program Totals'!N22*$C$2</f>
        <v>6.7788000000000004</v>
      </c>
      <c r="O22" s="133">
        <f>'[3]SCE Program Totals'!O22*$C$2</f>
        <v>5.1648000000000005</v>
      </c>
      <c r="P22" s="32"/>
    </row>
    <row r="23" spans="1:16" ht="15.75" thickBot="1" x14ac:dyDescent="0.3">
      <c r="A23" s="310"/>
      <c r="B23" s="322"/>
      <c r="C23" s="132" t="s">
        <v>16</v>
      </c>
      <c r="D23" s="135">
        <f>'[3]SCE Program Totals'!D23*$C$2</f>
        <v>2.6362000000000005</v>
      </c>
      <c r="E23" s="135">
        <f>'[3]SCE Program Totals'!E23*$C$2</f>
        <v>2.7868400000000007</v>
      </c>
      <c r="F23" s="135">
        <f>'[3]SCE Program Totals'!F23*$C$2</f>
        <v>2.8621600000000003</v>
      </c>
      <c r="G23" s="135">
        <f>'[3]SCE Program Totals'!G23*$C$2</f>
        <v>2.0336400000000001</v>
      </c>
      <c r="H23" s="135">
        <f>'[3]SCE Program Totals'!H23*$C$2</f>
        <v>8.3282399999999992</v>
      </c>
      <c r="I23" s="135">
        <f>'[3]SCE Program Totals'!I23*$C$2</f>
        <v>8.5219199999999997</v>
      </c>
      <c r="J23" s="135">
        <f>'[3]SCE Program Totals'!J23*$C$2</f>
        <v>9.1997999999999998</v>
      </c>
      <c r="K23" s="135">
        <f>'[3]SCE Program Totals'!K23*$C$2</f>
        <v>9.0061199999999992</v>
      </c>
      <c r="L23" s="135">
        <f>'[3]SCE Program Totals'!L23*$C$2</f>
        <v>8.61876</v>
      </c>
      <c r="M23" s="135">
        <f>'[3]SCE Program Totals'!M23*$C$2</f>
        <v>8.3282399999999992</v>
      </c>
      <c r="N23" s="135">
        <f>'[3]SCE Program Totals'!N23*$C$2</f>
        <v>3.1634400000000005</v>
      </c>
      <c r="O23" s="135">
        <f>'[3]SCE Program Totals'!O23*$C$2</f>
        <v>2.4102400000000004</v>
      </c>
      <c r="P23" s="32"/>
    </row>
    <row r="24" spans="1:16" ht="15.75" thickBot="1" x14ac:dyDescent="0.3">
      <c r="A24" s="311"/>
      <c r="B24" s="323"/>
      <c r="C24" s="136" t="s">
        <v>17</v>
      </c>
      <c r="D24" s="137">
        <f>'[3]SCE Program Totals'!D24*$C$2</f>
        <v>37.660000000000004</v>
      </c>
      <c r="E24" s="137">
        <f>'[3]SCE Program Totals'!E24*$C$2</f>
        <v>39.812000000000005</v>
      </c>
      <c r="F24" s="137">
        <f>'[3]SCE Program Totals'!F24*$C$2</f>
        <v>40.888000000000005</v>
      </c>
      <c r="G24" s="137">
        <f>'[3]SCE Program Totals'!G24*$C$2</f>
        <v>22.596</v>
      </c>
      <c r="H24" s="137">
        <f>'[3]SCE Program Totals'!H24*$C$2</f>
        <v>92.536000000000001</v>
      </c>
      <c r="I24" s="137">
        <f>'[3]SCE Program Totals'!I24*$C$2</f>
        <v>94.688000000000002</v>
      </c>
      <c r="J24" s="137">
        <f>'[3]SCE Program Totals'!J24*$C$2</f>
        <v>102.22000000000001</v>
      </c>
      <c r="K24" s="137">
        <f>'[3]SCE Program Totals'!K24*$C$2</f>
        <v>100.06800000000001</v>
      </c>
      <c r="L24" s="137">
        <f>'[3]SCE Program Totals'!L24*$C$2</f>
        <v>95.76400000000001</v>
      </c>
      <c r="M24" s="137">
        <f>'[3]SCE Program Totals'!M24*$C$2</f>
        <v>92.536000000000001</v>
      </c>
      <c r="N24" s="137">
        <f>'[3]SCE Program Totals'!N24*$C$2</f>
        <v>45.192</v>
      </c>
      <c r="O24" s="137">
        <f>'[3]SCE Program Totals'!O24*$C$2</f>
        <v>34.432000000000002</v>
      </c>
      <c r="P24" s="32"/>
    </row>
    <row r="25" spans="1:16" ht="15.75" customHeight="1" x14ac:dyDescent="0.25">
      <c r="A25" s="303" t="s">
        <v>64</v>
      </c>
      <c r="B25" s="306">
        <v>1</v>
      </c>
      <c r="C25" s="126" t="s">
        <v>59</v>
      </c>
      <c r="D25" s="127">
        <f>'[3]SCE Program Totals'!D25*$C$2</f>
        <v>19.368000000000002</v>
      </c>
      <c r="E25" s="127">
        <f>'[3]SCE Program Totals'!E25*$C$2</f>
        <v>19.368000000000002</v>
      </c>
      <c r="F25" s="127">
        <f>'[3]SCE Program Totals'!F25*$C$2</f>
        <v>19.368000000000002</v>
      </c>
      <c r="G25" s="127">
        <f>'[3]SCE Program Totals'!G25*$C$2</f>
        <v>22.294720000000002</v>
      </c>
      <c r="H25" s="127">
        <f>'[3]SCE Program Totals'!H25*$C$2</f>
        <v>23.8872</v>
      </c>
      <c r="I25" s="127">
        <f>'[3]SCE Program Totals'!I25*$C$2</f>
        <v>23.8872</v>
      </c>
      <c r="J25" s="127">
        <f>'[3]SCE Program Totals'!J25*$C$2</f>
        <v>23.8872</v>
      </c>
      <c r="K25" s="127">
        <f>'[3]SCE Program Totals'!K25*$C$2</f>
        <v>23.8872</v>
      </c>
      <c r="L25" s="127">
        <f>'[3]SCE Program Totals'!L25*$C$2</f>
        <v>23.8872</v>
      </c>
      <c r="M25" s="127">
        <f>'[3]SCE Program Totals'!M25*$C$2</f>
        <v>23.8872</v>
      </c>
      <c r="N25" s="127">
        <f>'[3]SCE Program Totals'!N25*$C$2</f>
        <v>19.368000000000002</v>
      </c>
      <c r="O25" s="127">
        <f>'[3]SCE Program Totals'!O25*$C$2</f>
        <v>19.368000000000002</v>
      </c>
      <c r="P25" s="32"/>
    </row>
    <row r="26" spans="1:16" x14ac:dyDescent="0.25">
      <c r="A26" s="304"/>
      <c r="B26" s="307"/>
      <c r="C26" s="128" t="s">
        <v>60</v>
      </c>
      <c r="D26" s="129">
        <f>'[3]SCE Program Totals'!D26*$C$2</f>
        <v>6.9940000000000007</v>
      </c>
      <c r="E26" s="129">
        <f>'[3]SCE Program Totals'!E26*$C$2</f>
        <v>6.9940000000000007</v>
      </c>
      <c r="F26" s="129">
        <f>'[3]SCE Program Totals'!F26*$C$2</f>
        <v>6.9940000000000007</v>
      </c>
      <c r="G26" s="129">
        <f>'[3]SCE Program Totals'!G26*$C$2</f>
        <v>5.121760000000001</v>
      </c>
      <c r="H26" s="129">
        <f>'[3]SCE Program Totals'!H26*$C$2</f>
        <v>5.4876000000000005</v>
      </c>
      <c r="I26" s="129">
        <f>'[3]SCE Program Totals'!I26*$C$2</f>
        <v>5.4876000000000005</v>
      </c>
      <c r="J26" s="129">
        <f>'[3]SCE Program Totals'!J26*$C$2</f>
        <v>5.4876000000000005</v>
      </c>
      <c r="K26" s="129">
        <f>'[3]SCE Program Totals'!K26*$C$2</f>
        <v>5.4876000000000005</v>
      </c>
      <c r="L26" s="129">
        <f>'[3]SCE Program Totals'!L26*$C$2</f>
        <v>5.4876000000000005</v>
      </c>
      <c r="M26" s="129">
        <f>'[3]SCE Program Totals'!M26*$C$2</f>
        <v>5.4876000000000005</v>
      </c>
      <c r="N26" s="129">
        <f>'[3]SCE Program Totals'!N26*$C$2</f>
        <v>6.9940000000000007</v>
      </c>
      <c r="O26" s="129">
        <f>'[3]SCE Program Totals'!O26*$C$2</f>
        <v>6.9940000000000007</v>
      </c>
      <c r="P26" s="32"/>
    </row>
    <row r="27" spans="1:16" ht="15.75" thickBot="1" x14ac:dyDescent="0.3">
      <c r="A27" s="304"/>
      <c r="B27" s="307"/>
      <c r="C27" s="128" t="s">
        <v>16</v>
      </c>
      <c r="D27" s="130">
        <f>'[3]SCE Program Totals'!D27*$C$2</f>
        <v>0.53800000000000003</v>
      </c>
      <c r="E27" s="130">
        <f>'[3]SCE Program Totals'!E27*$C$2</f>
        <v>0.53800000000000003</v>
      </c>
      <c r="F27" s="130">
        <f>'[3]SCE Program Totals'!F27*$C$2</f>
        <v>0.53800000000000003</v>
      </c>
      <c r="G27" s="130">
        <f>'[3]SCE Program Totals'!G27*$C$2</f>
        <v>2.7115200000000002</v>
      </c>
      <c r="H27" s="130">
        <f>'[3]SCE Program Totals'!H27*$C$2</f>
        <v>2.9051999999999998</v>
      </c>
      <c r="I27" s="130">
        <f>'[3]SCE Program Totals'!I27*$C$2</f>
        <v>2.9051999999999998</v>
      </c>
      <c r="J27" s="130">
        <f>'[3]SCE Program Totals'!J27*$C$2</f>
        <v>2.9051999999999998</v>
      </c>
      <c r="K27" s="130">
        <f>'[3]SCE Program Totals'!K27*$C$2</f>
        <v>2.9051999999999998</v>
      </c>
      <c r="L27" s="130">
        <f>'[3]SCE Program Totals'!L27*$C$2</f>
        <v>2.9051999999999998</v>
      </c>
      <c r="M27" s="130">
        <f>'[3]SCE Program Totals'!M27*$C$2</f>
        <v>2.9051999999999998</v>
      </c>
      <c r="N27" s="130">
        <f>'[3]SCE Program Totals'!N27*$C$2</f>
        <v>0.53800000000000003</v>
      </c>
      <c r="O27" s="130">
        <f>'[3]SCE Program Totals'!O27*$C$2</f>
        <v>0.53800000000000003</v>
      </c>
      <c r="P27" s="32"/>
    </row>
    <row r="28" spans="1:16" ht="15.75" thickBot="1" x14ac:dyDescent="0.3">
      <c r="A28" s="305"/>
      <c r="B28" s="308"/>
      <c r="C28" s="126" t="s">
        <v>17</v>
      </c>
      <c r="D28" s="131">
        <f>'[3]SCE Program Totals'!D28*$C$2</f>
        <v>26.900000000000002</v>
      </c>
      <c r="E28" s="131">
        <f>'[3]SCE Program Totals'!E28*$C$2</f>
        <v>26.900000000000002</v>
      </c>
      <c r="F28" s="131">
        <f>'[3]SCE Program Totals'!F28*$C$2</f>
        <v>26.900000000000002</v>
      </c>
      <c r="G28" s="131">
        <f>'[3]SCE Program Totals'!G28*$C$2</f>
        <v>30.128</v>
      </c>
      <c r="H28" s="131">
        <f>'[3]SCE Program Totals'!H28*$C$2</f>
        <v>32.28</v>
      </c>
      <c r="I28" s="131">
        <f>'[3]SCE Program Totals'!I28*$C$2</f>
        <v>32.28</v>
      </c>
      <c r="J28" s="131">
        <f>'[3]SCE Program Totals'!J28*$C$2</f>
        <v>32.28</v>
      </c>
      <c r="K28" s="131">
        <f>'[3]SCE Program Totals'!K28*$C$2</f>
        <v>32.28</v>
      </c>
      <c r="L28" s="131">
        <f>'[3]SCE Program Totals'!L28*$C$2</f>
        <v>32.28</v>
      </c>
      <c r="M28" s="131">
        <f>'[3]SCE Program Totals'!M28*$C$2</f>
        <v>32.28</v>
      </c>
      <c r="N28" s="131">
        <f>'[3]SCE Program Totals'!N28*$C$2</f>
        <v>26.900000000000002</v>
      </c>
      <c r="O28" s="131">
        <f>'[3]SCE Program Totals'!O28*$C$2</f>
        <v>26.900000000000002</v>
      </c>
      <c r="P28" s="32"/>
    </row>
    <row r="29" spans="1:16" ht="15.75" customHeight="1" x14ac:dyDescent="0.25">
      <c r="A29" s="310" t="s">
        <v>65</v>
      </c>
      <c r="B29" s="321">
        <v>1</v>
      </c>
      <c r="C29" s="132" t="s">
        <v>59</v>
      </c>
      <c r="D29" s="133">
        <f>'[3]SCE Program Totals'!D29*$C$2</f>
        <v>0.78548000000000007</v>
      </c>
      <c r="E29" s="133">
        <f>'[3]SCE Program Totals'!E29*$C$2</f>
        <v>0.78548000000000007</v>
      </c>
      <c r="F29" s="133">
        <f>'[3]SCE Program Totals'!F29*$C$2</f>
        <v>0.78548000000000007</v>
      </c>
      <c r="G29" s="133">
        <f>'[3]SCE Program Totals'!G29*$C$2</f>
        <v>0.53800000000000003</v>
      </c>
      <c r="H29" s="133">
        <f>'[3]SCE Program Totals'!H29*$C$2</f>
        <v>0.53800000000000003</v>
      </c>
      <c r="I29" s="133">
        <f>'[3]SCE Program Totals'!I29*$C$2</f>
        <v>0.53800000000000003</v>
      </c>
      <c r="J29" s="133">
        <f>'[3]SCE Program Totals'!J29*$C$2</f>
        <v>0.53800000000000003</v>
      </c>
      <c r="K29" s="133">
        <f>'[3]SCE Program Totals'!K29*$C$2</f>
        <v>0.53800000000000003</v>
      </c>
      <c r="L29" s="133">
        <f>'[3]SCE Program Totals'!L29*$C$2</f>
        <v>0.53800000000000003</v>
      </c>
      <c r="M29" s="133">
        <f>'[3]SCE Program Totals'!M29*$C$2</f>
        <v>0.53800000000000003</v>
      </c>
      <c r="N29" s="133">
        <f>'[3]SCE Program Totals'!N29*$C$2</f>
        <v>0.78548000000000007</v>
      </c>
      <c r="O29" s="133">
        <f>'[3]SCE Program Totals'!O29*$C$2</f>
        <v>0.78548000000000007</v>
      </c>
      <c r="P29" s="32"/>
    </row>
    <row r="30" spans="1:16" x14ac:dyDescent="0.25">
      <c r="A30" s="310"/>
      <c r="B30" s="322"/>
      <c r="C30" s="132" t="s">
        <v>60</v>
      </c>
      <c r="D30" s="133">
        <f>'[3]SCE Program Totals'!D30*$C$2</f>
        <v>0.17216000000000001</v>
      </c>
      <c r="E30" s="133">
        <f>'[3]SCE Program Totals'!E30*$C$2</f>
        <v>0.17216000000000001</v>
      </c>
      <c r="F30" s="133">
        <f>'[3]SCE Program Totals'!F30*$C$2</f>
        <v>0.17216000000000001</v>
      </c>
      <c r="G30" s="133">
        <f>'[3]SCE Program Totals'!G30*$C$2</f>
        <v>8.6080000000000004E-2</v>
      </c>
      <c r="H30" s="133">
        <f>'[3]SCE Program Totals'!H30*$C$2</f>
        <v>8.6080000000000004E-2</v>
      </c>
      <c r="I30" s="133">
        <f>'[3]SCE Program Totals'!I30*$C$2</f>
        <v>8.6080000000000004E-2</v>
      </c>
      <c r="J30" s="133">
        <f>'[3]SCE Program Totals'!J30*$C$2</f>
        <v>8.6080000000000004E-2</v>
      </c>
      <c r="K30" s="133">
        <f>'[3]SCE Program Totals'!K30*$C$2</f>
        <v>8.6080000000000004E-2</v>
      </c>
      <c r="L30" s="133">
        <f>'[3]SCE Program Totals'!L30*$C$2</f>
        <v>8.6080000000000004E-2</v>
      </c>
      <c r="M30" s="133">
        <f>'[3]SCE Program Totals'!M30*$C$2</f>
        <v>8.6080000000000004E-2</v>
      </c>
      <c r="N30" s="133">
        <f>'[3]SCE Program Totals'!N30*$C$2</f>
        <v>0.17216000000000001</v>
      </c>
      <c r="O30" s="133">
        <f>'[3]SCE Program Totals'!O30*$C$2</f>
        <v>0.17216000000000001</v>
      </c>
      <c r="P30" s="32"/>
    </row>
    <row r="31" spans="1:16" ht="15.75" thickBot="1" x14ac:dyDescent="0.3">
      <c r="A31" s="310"/>
      <c r="B31" s="322"/>
      <c r="C31" s="132" t="s">
        <v>16</v>
      </c>
      <c r="D31" s="135">
        <f>'[3]SCE Program Totals'!D31*$C$2</f>
        <v>0.11836000000000001</v>
      </c>
      <c r="E31" s="135">
        <f>'[3]SCE Program Totals'!E31*$C$2</f>
        <v>0.11836000000000001</v>
      </c>
      <c r="F31" s="135">
        <f>'[3]SCE Program Totals'!F31*$C$2</f>
        <v>0.11836000000000001</v>
      </c>
      <c r="G31" s="135">
        <f>'[3]SCE Program Totals'!G31*$C$2</f>
        <v>0.45191999999999999</v>
      </c>
      <c r="H31" s="135">
        <f>'[3]SCE Program Totals'!H31*$C$2</f>
        <v>0.45191999999999999</v>
      </c>
      <c r="I31" s="135">
        <f>'[3]SCE Program Totals'!I31*$C$2</f>
        <v>0.45191999999999999</v>
      </c>
      <c r="J31" s="135">
        <f>'[3]SCE Program Totals'!J31*$C$2</f>
        <v>0.45191999999999999</v>
      </c>
      <c r="K31" s="135">
        <f>'[3]SCE Program Totals'!K31*$C$2</f>
        <v>0.45191999999999999</v>
      </c>
      <c r="L31" s="135">
        <f>'[3]SCE Program Totals'!L31*$C$2</f>
        <v>0.45191999999999999</v>
      </c>
      <c r="M31" s="135">
        <f>'[3]SCE Program Totals'!M31*$C$2</f>
        <v>0.45191999999999999</v>
      </c>
      <c r="N31" s="135">
        <f>'[3]SCE Program Totals'!N31*$C$2</f>
        <v>0.11836000000000001</v>
      </c>
      <c r="O31" s="135">
        <f>'[3]SCE Program Totals'!O31*$C$2</f>
        <v>0.11836000000000001</v>
      </c>
      <c r="P31" s="32"/>
    </row>
    <row r="32" spans="1:16" ht="15.75" thickBot="1" x14ac:dyDescent="0.3">
      <c r="A32" s="310"/>
      <c r="B32" s="323"/>
      <c r="C32" s="136" t="s">
        <v>17</v>
      </c>
      <c r="D32" s="137">
        <f>'[3]SCE Program Totals'!D32*$C$2</f>
        <v>1.0760000000000001</v>
      </c>
      <c r="E32" s="137">
        <f>'[3]SCE Program Totals'!E32*$C$2</f>
        <v>1.0760000000000001</v>
      </c>
      <c r="F32" s="137">
        <f>'[3]SCE Program Totals'!F32*$C$2</f>
        <v>1.0760000000000001</v>
      </c>
      <c r="G32" s="137">
        <f>'[3]SCE Program Totals'!G32*$C$2</f>
        <v>1.0760000000000001</v>
      </c>
      <c r="H32" s="137">
        <f>'[3]SCE Program Totals'!H32*$C$2</f>
        <v>1.0760000000000001</v>
      </c>
      <c r="I32" s="137">
        <f>'[3]SCE Program Totals'!I32*$C$2</f>
        <v>1.0760000000000001</v>
      </c>
      <c r="J32" s="137">
        <f>'[3]SCE Program Totals'!J32*$C$2</f>
        <v>1.0760000000000001</v>
      </c>
      <c r="K32" s="137">
        <f>'[3]SCE Program Totals'!K32*$C$2</f>
        <v>1.0760000000000001</v>
      </c>
      <c r="L32" s="137">
        <f>'[3]SCE Program Totals'!L32*$C$2</f>
        <v>1.0760000000000001</v>
      </c>
      <c r="M32" s="137">
        <f>'[3]SCE Program Totals'!M32*$C$2</f>
        <v>1.0760000000000001</v>
      </c>
      <c r="N32" s="137">
        <f>'[3]SCE Program Totals'!N32*$C$2</f>
        <v>1.0760000000000001</v>
      </c>
      <c r="O32" s="137">
        <f>'[3]SCE Program Totals'!O32*$C$2</f>
        <v>1.0760000000000001</v>
      </c>
      <c r="P32" s="32"/>
    </row>
    <row r="33" spans="1:16" ht="15.75" customHeight="1" x14ac:dyDescent="0.25">
      <c r="A33" s="303" t="s">
        <v>66</v>
      </c>
      <c r="B33" s="306">
        <v>1</v>
      </c>
      <c r="C33" s="126" t="s">
        <v>59</v>
      </c>
      <c r="D33" s="239">
        <f>'[3]SCE Program Totals Final'!D33*$C$2</f>
        <v>2.4239570109945401</v>
      </c>
      <c r="E33" s="239">
        <f>'[3]SCE Program Totals Final'!E33*$C$2</f>
        <v>2.4682331969964149</v>
      </c>
      <c r="F33" s="239">
        <f>'[3]SCE Program Totals Final'!F33*$C$2</f>
        <v>2.5007004572496681</v>
      </c>
      <c r="G33" s="239">
        <f>'[3]SCE Program Totals Final'!G33*$C$2</f>
        <v>3.5201257299112862</v>
      </c>
      <c r="H33" s="239">
        <f>'[3]SCE Program Totals Final'!H33*$C$2</f>
        <v>3.4864249370426412</v>
      </c>
      <c r="I33" s="239">
        <f>'[3]SCE Program Totals Final'!I33*$C$2</f>
        <v>3.4168482281741901</v>
      </c>
      <c r="J33" s="239">
        <f>'[3]SCE Program Totals Final'!J33*$C$2</f>
        <v>3.4113375500596477</v>
      </c>
      <c r="K33" s="239">
        <f>'[3]SCE Program Totals Final'!K33*$C$2</f>
        <v>3.3779987872025199</v>
      </c>
      <c r="L33" s="239">
        <f>'[3]SCE Program Totals Final'!L33*$C$2</f>
        <v>3.4081318177732927</v>
      </c>
      <c r="M33" s="239">
        <f>'[3]SCE Program Totals Final'!M33*$C$2</f>
        <v>3.4964645165610011</v>
      </c>
      <c r="N33" s="239">
        <f>'[3]SCE Program Totals Final'!N33*$C$2</f>
        <v>2.5198360190606448</v>
      </c>
      <c r="O33" s="239">
        <f>'[3]SCE Program Totals Final'!O33*$C$2</f>
        <v>1.5705835828552133</v>
      </c>
      <c r="P33" s="32"/>
    </row>
    <row r="34" spans="1:16" x14ac:dyDescent="0.25">
      <c r="A34" s="304"/>
      <c r="B34" s="307"/>
      <c r="C34" s="128" t="s">
        <v>60</v>
      </c>
      <c r="D34" s="176">
        <f>'[3]SCE Program Totals Final'!D34*$C$2</f>
        <v>0.14426829052771994</v>
      </c>
      <c r="E34" s="176">
        <f>'[3]SCE Program Totals Final'!E34*$C$2</f>
        <v>0.15430980866581678</v>
      </c>
      <c r="F34" s="176">
        <f>'[3]SCE Program Totals Final'!F34*$C$2</f>
        <v>0.15115833902085563</v>
      </c>
      <c r="G34" s="176">
        <f>'[3]SCE Program Totals Final'!G34*$C$2</f>
        <v>0.31886362772272714</v>
      </c>
      <c r="H34" s="176">
        <f>'[3]SCE Program Totals Final'!H34*$C$2</f>
        <v>0.28442259704005673</v>
      </c>
      <c r="I34" s="176">
        <f>'[3]SCE Program Totals Final'!I34*$C$2</f>
        <v>0.27626175174413409</v>
      </c>
      <c r="J34" s="176">
        <f>'[3]SCE Program Totals Final'!J34*$C$2</f>
        <v>0.2717617876453261</v>
      </c>
      <c r="K34" s="176">
        <f>'[3]SCE Program Totals Final'!K34*$C$2</f>
        <v>0.26927653746922448</v>
      </c>
      <c r="L34" s="176">
        <f>'[3]SCE Program Totals Final'!L34*$C$2</f>
        <v>0.28881492716088941</v>
      </c>
      <c r="M34" s="176">
        <f>'[3]SCE Program Totals Final'!M34*$C$2</f>
        <v>0.2878672360352415</v>
      </c>
      <c r="N34" s="176">
        <f>'[3]SCE Program Totals Final'!N34*$C$2</f>
        <v>0.16673492106582946</v>
      </c>
      <c r="O34" s="176">
        <f>'[3]SCE Program Totals Final'!O34*$C$2</f>
        <v>9.7184385356703193E-2</v>
      </c>
      <c r="P34" s="32"/>
    </row>
    <row r="35" spans="1:16" ht="15.75" thickBot="1" x14ac:dyDescent="0.3">
      <c r="A35" s="304"/>
      <c r="B35" s="307"/>
      <c r="C35" s="128" t="s">
        <v>16</v>
      </c>
      <c r="D35" s="131">
        <f>'[3]SCE Program Totals Final'!D35*$C$2</f>
        <v>0.65977472702050155</v>
      </c>
      <c r="E35" s="131">
        <f>'[3]SCE Program Totals Final'!E35*$C$2</f>
        <v>0.60545699210993831</v>
      </c>
      <c r="F35" s="131">
        <f>'[3]SCE Program Totals Final'!F35*$C$2</f>
        <v>0.57614118828392136</v>
      </c>
      <c r="G35" s="131">
        <f>'[3]SCE Program Totals Final'!G35*$C$2</f>
        <v>0.46501057182584388</v>
      </c>
      <c r="H35" s="131">
        <f>'[3]SCE Program Totals Final'!H35*$C$2</f>
        <v>0.53315249752744631</v>
      </c>
      <c r="I35" s="131">
        <f>'[3]SCE Program Totals Final'!I35*$C$2</f>
        <v>0.61089013486617016</v>
      </c>
      <c r="J35" s="131">
        <f>'[3]SCE Program Totals Final'!J35*$C$2</f>
        <v>0.62090064962110147</v>
      </c>
      <c r="K35" s="131">
        <f>'[3]SCE Program Totals Final'!K35*$C$2</f>
        <v>0.65672477575811117</v>
      </c>
      <c r="L35" s="131">
        <f>'[3]SCE Program Totals Final'!L35*$C$2</f>
        <v>0.60705316693258293</v>
      </c>
      <c r="M35" s="131">
        <f>'[3]SCE Program Totals Final'!M35*$C$2</f>
        <v>0.5196682551670877</v>
      </c>
      <c r="N35" s="131">
        <f>'[3]SCE Program Totals Final'!N35*$C$2</f>
        <v>0.54142910303147074</v>
      </c>
      <c r="O35" s="131">
        <f>'[3]SCE Program Totals Final'!O35*$C$2</f>
        <v>0.48423202835767465</v>
      </c>
      <c r="P35" s="32"/>
    </row>
    <row r="36" spans="1:16" ht="15.75" thickBot="1" x14ac:dyDescent="0.3">
      <c r="A36" s="305"/>
      <c r="B36" s="308"/>
      <c r="C36" s="126" t="s">
        <v>17</v>
      </c>
      <c r="D36" s="127">
        <f>'[3]SCE Program Totals Final'!D36*$C$2</f>
        <v>3.2280000285427617</v>
      </c>
      <c r="E36" s="127">
        <f>'[3]SCE Program Totals Final'!E36*$C$2</f>
        <v>3.2279999977721698</v>
      </c>
      <c r="F36" s="127">
        <f>'[3]SCE Program Totals Final'!F36*$C$2</f>
        <v>3.2279999845544451</v>
      </c>
      <c r="G36" s="127">
        <f>'[3]SCE Program Totals Final'!G36*$C$2</f>
        <v>4.3039999294598568</v>
      </c>
      <c r="H36" s="127">
        <f>'[3]SCE Program Totals Final'!H36*$C$2</f>
        <v>4.3040000316101441</v>
      </c>
      <c r="I36" s="127">
        <f>'[3]SCE Program Totals Final'!I36*$C$2</f>
        <v>4.3040001147844951</v>
      </c>
      <c r="J36" s="127">
        <f>'[3]SCE Program Totals Final'!J36*$C$2</f>
        <v>4.3039999873260752</v>
      </c>
      <c r="K36" s="127">
        <f>'[3]SCE Program Totals Final'!K36*$C$2</f>
        <v>4.3040001004298558</v>
      </c>
      <c r="L36" s="127">
        <f>'[3]SCE Program Totals Final'!L36*$C$2</f>
        <v>4.3039999118667644</v>
      </c>
      <c r="M36" s="127">
        <f>'[3]SCE Program Totals Final'!M36*$C$2</f>
        <v>4.3040000077633307</v>
      </c>
      <c r="N36" s="127">
        <f>'[3]SCE Program Totals Final'!N36*$C$2</f>
        <v>3.228000043157945</v>
      </c>
      <c r="O36" s="127">
        <f>'[3]SCE Program Totals Final'!O36*$C$2</f>
        <v>2.1519999965695913</v>
      </c>
      <c r="P36" s="32"/>
    </row>
    <row r="37" spans="1:16" ht="15.75" customHeight="1" x14ac:dyDescent="0.25">
      <c r="A37" s="318" t="s">
        <v>67</v>
      </c>
      <c r="B37" s="321">
        <v>1</v>
      </c>
      <c r="C37" s="132" t="s">
        <v>59</v>
      </c>
      <c r="D37" s="133">
        <f>'[3]SCE Program Totals'!D37*$C$2</f>
        <v>0</v>
      </c>
      <c r="E37" s="133">
        <f>'[3]SCE Program Totals'!E37*$C$2</f>
        <v>0</v>
      </c>
      <c r="F37" s="133">
        <f>'[3]SCE Program Totals'!F37*$C$2</f>
        <v>0</v>
      </c>
      <c r="G37" s="133">
        <f>'[3]SCE Program Totals'!G37*$C$2</f>
        <v>107.92280000000001</v>
      </c>
      <c r="H37" s="133">
        <f>'[3]SCE Program Totals'!H37*$C$2</f>
        <v>141.70920000000001</v>
      </c>
      <c r="I37" s="133">
        <f>'[3]SCE Program Totals'!I37*$C$2</f>
        <v>165.8116</v>
      </c>
      <c r="J37" s="133">
        <f>'[3]SCE Program Totals'!J37*$C$2</f>
        <v>215.738</v>
      </c>
      <c r="K37" s="133">
        <f>'[3]SCE Program Totals'!K37*$C$2</f>
        <v>268.46199999999999</v>
      </c>
      <c r="L37" s="133">
        <f>'[3]SCE Program Totals'!L37*$C$2</f>
        <v>227.25120000000001</v>
      </c>
      <c r="M37" s="133">
        <f>'[3]SCE Program Totals'!M37*$C$2</f>
        <v>190.99</v>
      </c>
      <c r="N37" s="133">
        <f>'[3]SCE Program Totals'!N37*$C$2</f>
        <v>67.46520000000001</v>
      </c>
      <c r="O37" s="133">
        <f>'[3]SCE Program Totals'!O37*$C$2</f>
        <v>0</v>
      </c>
      <c r="P37" s="32"/>
    </row>
    <row r="38" spans="1:16" x14ac:dyDescent="0.25">
      <c r="A38" s="319"/>
      <c r="B38" s="322"/>
      <c r="C38" s="132" t="s">
        <v>60</v>
      </c>
      <c r="D38" s="133">
        <f>'[3]SCE Program Totals'!D38*$C$2</f>
        <v>0</v>
      </c>
      <c r="E38" s="133">
        <f>'[3]SCE Program Totals'!E38*$C$2</f>
        <v>0</v>
      </c>
      <c r="F38" s="133">
        <f>'[3]SCE Program Totals'!F38*$C$2</f>
        <v>0</v>
      </c>
      <c r="G38" s="133">
        <f>'[3]SCE Program Totals'!G38*$C$2</f>
        <v>14.741200000000001</v>
      </c>
      <c r="H38" s="133">
        <f>'[3]SCE Program Totals'!H38*$C$2</f>
        <v>20.874400000000001</v>
      </c>
      <c r="I38" s="133">
        <f>'[3]SCE Program Totals'!I38*$C$2</f>
        <v>23.779600000000002</v>
      </c>
      <c r="J38" s="133">
        <f>'[3]SCE Program Totals'!J38*$C$2</f>
        <v>29.805200000000003</v>
      </c>
      <c r="K38" s="133">
        <f>'[3]SCE Program Totals'!K38*$C$2</f>
        <v>30.3432</v>
      </c>
      <c r="L38" s="133">
        <f>'[3]SCE Program Totals'!L38*$C$2</f>
        <v>22.811199999999999</v>
      </c>
      <c r="M38" s="133">
        <f>'[3]SCE Program Totals'!M38*$C$2</f>
        <v>17.4312</v>
      </c>
      <c r="N38" s="133">
        <f>'[3]SCE Program Totals'!N38*$C$2</f>
        <v>2.2596000000000003</v>
      </c>
      <c r="O38" s="133">
        <f>'[3]SCE Program Totals'!O38*$C$2</f>
        <v>0</v>
      </c>
      <c r="P38" s="32"/>
    </row>
    <row r="39" spans="1:16" ht="15.75" thickBot="1" x14ac:dyDescent="0.3">
      <c r="A39" s="319"/>
      <c r="B39" s="322"/>
      <c r="C39" s="132" t="s">
        <v>16</v>
      </c>
      <c r="D39" s="135">
        <f>'[3]SCE Program Totals'!D39*$C$2</f>
        <v>0</v>
      </c>
      <c r="E39" s="135">
        <f>'[3]SCE Program Totals'!E39*$C$2</f>
        <v>0</v>
      </c>
      <c r="F39" s="135">
        <f>'[3]SCE Program Totals'!F39*$C$2</f>
        <v>0</v>
      </c>
      <c r="G39" s="135">
        <f>'[3]SCE Program Totals'!G39*$C$2</f>
        <v>14.633600000000001</v>
      </c>
      <c r="H39" s="135">
        <f>'[3]SCE Program Totals'!H39*$C$2</f>
        <v>20.444000000000003</v>
      </c>
      <c r="I39" s="135">
        <f>'[3]SCE Program Totals'!I39*$C$2</f>
        <v>28.083600000000004</v>
      </c>
      <c r="J39" s="135">
        <f>'[3]SCE Program Totals'!J39*$C$2</f>
        <v>36.153600000000004</v>
      </c>
      <c r="K39" s="135">
        <f>'[3]SCE Program Totals'!K39*$C$2</f>
        <v>36.045999999999999</v>
      </c>
      <c r="L39" s="135">
        <f>'[3]SCE Program Totals'!L39*$C$2</f>
        <v>25.501200000000001</v>
      </c>
      <c r="M39" s="135">
        <f>'[3]SCE Program Totals'!M39*$C$2</f>
        <v>24.102399999999999</v>
      </c>
      <c r="N39" s="135">
        <f>'[3]SCE Program Totals'!N39*$C$2</f>
        <v>2.2596000000000003</v>
      </c>
      <c r="O39" s="135">
        <f>'[3]SCE Program Totals'!O39*$C$2</f>
        <v>0</v>
      </c>
      <c r="P39" s="32"/>
    </row>
    <row r="40" spans="1:16" ht="15.75" thickBot="1" x14ac:dyDescent="0.3">
      <c r="A40" s="320"/>
      <c r="B40" s="323"/>
      <c r="C40" s="136" t="s">
        <v>17</v>
      </c>
      <c r="D40" s="137">
        <f>'[3]SCE Program Totals'!D40*$C$2</f>
        <v>0</v>
      </c>
      <c r="E40" s="137">
        <f>'[3]SCE Program Totals'!E40*$C$2</f>
        <v>0</v>
      </c>
      <c r="F40" s="137">
        <f>'[3]SCE Program Totals'!F40*$C$2</f>
        <v>0</v>
      </c>
      <c r="G40" s="137">
        <f>'[3]SCE Program Totals'!G40*$C$2</f>
        <v>137.29759999999999</v>
      </c>
      <c r="H40" s="137">
        <f>'[3]SCE Program Totals'!H40*$C$2</f>
        <v>183.02760000000001</v>
      </c>
      <c r="I40" s="137">
        <f>'[3]SCE Program Totals'!I40*$C$2</f>
        <v>217.67480000000003</v>
      </c>
      <c r="J40" s="137">
        <f>'[3]SCE Program Totals'!J40*$C$2</f>
        <v>281.58920000000001</v>
      </c>
      <c r="K40" s="137">
        <f>'[3]SCE Program Totals'!K40*$C$2</f>
        <v>334.85120000000001</v>
      </c>
      <c r="L40" s="137">
        <f>'[3]SCE Program Totals'!L40*$C$2</f>
        <v>275.56360000000006</v>
      </c>
      <c r="M40" s="137">
        <f>'[3]SCE Program Totals'!M40*$C$2</f>
        <v>232.52360000000002</v>
      </c>
      <c r="N40" s="137">
        <f>'[3]SCE Program Totals'!N40*$C$2</f>
        <v>71.876800000000003</v>
      </c>
      <c r="O40" s="137">
        <f>'[3]SCE Program Totals'!O40*$C$2</f>
        <v>0</v>
      </c>
      <c r="P40" s="32"/>
    </row>
    <row r="41" spans="1:16" ht="15.75" customHeight="1" thickBot="1" x14ac:dyDescent="0.3">
      <c r="A41" s="138"/>
      <c r="B41" s="139"/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32"/>
    </row>
    <row r="42" spans="1:16" ht="15.75" thickBot="1" x14ac:dyDescent="0.3">
      <c r="A42" s="324" t="s">
        <v>68</v>
      </c>
      <c r="B42" s="340"/>
      <c r="C42" s="142" t="s">
        <v>59</v>
      </c>
      <c r="D42" s="143">
        <f t="shared" ref="D42:O45" ca="1" si="0">SUMIF($C$9:$O$40,$C42,D$9:D$40)</f>
        <v>545.02352446619932</v>
      </c>
      <c r="E42" s="143">
        <f t="shared" ca="1" si="0"/>
        <v>550.72967083309277</v>
      </c>
      <c r="F42" s="143">
        <f t="shared" ca="1" si="0"/>
        <v>550.74001313123904</v>
      </c>
      <c r="G42" s="143">
        <f t="shared" ca="1" si="0"/>
        <v>645.12644978845276</v>
      </c>
      <c r="H42" s="143">
        <f t="shared" ca="1" si="0"/>
        <v>735.6978019904642</v>
      </c>
      <c r="I42" s="143">
        <f t="shared" ca="1" si="0"/>
        <v>790.74214170681068</v>
      </c>
      <c r="J42" s="143">
        <f t="shared" ca="1" si="0"/>
        <v>860.39182971569039</v>
      </c>
      <c r="K42" s="143">
        <f t="shared" ca="1" si="0"/>
        <v>939.44872220792809</v>
      </c>
      <c r="L42" s="143">
        <f t="shared" ca="1" si="0"/>
        <v>843.52031318015599</v>
      </c>
      <c r="M42" s="143">
        <f t="shared" ca="1" si="0"/>
        <v>813.04205215146976</v>
      </c>
      <c r="N42" s="143">
        <f t="shared" ca="1" si="0"/>
        <v>648.25421842972969</v>
      </c>
      <c r="O42" s="143">
        <f t="shared" ca="1" si="0"/>
        <v>483.36929903129624</v>
      </c>
      <c r="P42" s="32"/>
    </row>
    <row r="43" spans="1:16" ht="15.75" thickBot="1" x14ac:dyDescent="0.3">
      <c r="A43" s="340"/>
      <c r="B43" s="340"/>
      <c r="C43" s="144" t="s">
        <v>60</v>
      </c>
      <c r="D43" s="143">
        <f t="shared" ca="1" si="0"/>
        <v>88.160959255394602</v>
      </c>
      <c r="E43" s="143">
        <f t="shared" ca="1" si="0"/>
        <v>102.41544824823399</v>
      </c>
      <c r="F43" s="143">
        <f t="shared" ca="1" si="0"/>
        <v>110.67241888707746</v>
      </c>
      <c r="G43" s="143">
        <f t="shared" ca="1" si="0"/>
        <v>120.47372844811389</v>
      </c>
      <c r="H43" s="143">
        <f t="shared" ca="1" si="0"/>
        <v>148.11830737767556</v>
      </c>
      <c r="I43" s="143">
        <f t="shared" ca="1" si="0"/>
        <v>160.7510680833268</v>
      </c>
      <c r="J43" s="143">
        <f t="shared" ca="1" si="0"/>
        <v>166.99963860076184</v>
      </c>
      <c r="K43" s="143">
        <f t="shared" ca="1" si="0"/>
        <v>163.05677186170311</v>
      </c>
      <c r="L43" s="143">
        <f t="shared" ca="1" si="0"/>
        <v>142.84797038316543</v>
      </c>
      <c r="M43" s="143">
        <f t="shared" ca="1" si="0"/>
        <v>138.49428222698384</v>
      </c>
      <c r="N43" s="143">
        <f t="shared" ca="1" si="0"/>
        <v>95.811441790753292</v>
      </c>
      <c r="O43" s="143">
        <f t="shared" ca="1" si="0"/>
        <v>82.533848458651022</v>
      </c>
      <c r="P43" s="32"/>
    </row>
    <row r="44" spans="1:16" ht="15.75" thickBot="1" x14ac:dyDescent="0.3">
      <c r="A44" s="340"/>
      <c r="B44" s="340"/>
      <c r="C44" s="145" t="s">
        <v>16</v>
      </c>
      <c r="D44" s="143">
        <f t="shared" ca="1" si="0"/>
        <v>85.064990238460638</v>
      </c>
      <c r="E44" s="143">
        <f t="shared" ca="1" si="0"/>
        <v>91.754540145732605</v>
      </c>
      <c r="F44" s="143">
        <f t="shared" ca="1" si="0"/>
        <v>102.55990299390079</v>
      </c>
      <c r="G44" s="143">
        <f t="shared" ca="1" si="0"/>
        <v>134.72473973164961</v>
      </c>
      <c r="H44" s="143">
        <f t="shared" ca="1" si="0"/>
        <v>132.14512134889247</v>
      </c>
      <c r="I44" s="143">
        <f t="shared" ca="1" si="0"/>
        <v>144.41394546677205</v>
      </c>
      <c r="J44" s="143">
        <f t="shared" ca="1" si="0"/>
        <v>152.31872694861173</v>
      </c>
      <c r="K44" s="143">
        <f t="shared" ca="1" si="0"/>
        <v>147.15286867067934</v>
      </c>
      <c r="L44" s="143">
        <f t="shared" ca="1" si="0"/>
        <v>133.16759167705442</v>
      </c>
      <c r="M44" s="143">
        <f t="shared" ca="1" si="0"/>
        <v>139.59813376566251</v>
      </c>
      <c r="N44" s="143">
        <f t="shared" ca="1" si="0"/>
        <v>105.66501108117774</v>
      </c>
      <c r="O44" s="143">
        <f t="shared" ca="1" si="0"/>
        <v>87.393868066491052</v>
      </c>
      <c r="P44" s="32"/>
    </row>
    <row r="45" spans="1:16" ht="15.75" thickBot="1" x14ac:dyDescent="0.3">
      <c r="A45" s="340"/>
      <c r="B45" s="340"/>
      <c r="C45" s="146" t="s">
        <v>17</v>
      </c>
      <c r="D45" s="143">
        <f t="shared" ca="1" si="0"/>
        <v>718.2494739600545</v>
      </c>
      <c r="E45" s="143">
        <f t="shared" ca="1" si="0"/>
        <v>744.89965922705937</v>
      </c>
      <c r="F45" s="143">
        <f t="shared" ca="1" si="0"/>
        <v>763.97233501221717</v>
      </c>
      <c r="G45" s="143">
        <f t="shared" ca="1" si="0"/>
        <v>900.32491796821614</v>
      </c>
      <c r="H45" s="143">
        <f t="shared" ca="1" si="0"/>
        <v>1015.9612307170321</v>
      </c>
      <c r="I45" s="143">
        <f t="shared" ca="1" si="0"/>
        <v>1095.9071552569094</v>
      </c>
      <c r="J45" s="143">
        <f t="shared" ca="1" si="0"/>
        <v>1179.6025952650639</v>
      </c>
      <c r="K45" s="143">
        <f t="shared" ca="1" si="0"/>
        <v>1249.6583627403106</v>
      </c>
      <c r="L45" s="143">
        <f t="shared" ca="1" si="0"/>
        <v>1119.5358752403758</v>
      </c>
      <c r="M45" s="143">
        <f t="shared" ca="1" si="0"/>
        <v>1091.134468144116</v>
      </c>
      <c r="N45" s="143">
        <f t="shared" ca="1" si="0"/>
        <v>849.62307130166062</v>
      </c>
      <c r="O45" s="143">
        <f t="shared" ca="1" si="0"/>
        <v>653.29701555643828</v>
      </c>
    </row>
    <row r="47" spans="1:16" x14ac:dyDescent="0.25">
      <c r="A47" s="147" t="s">
        <v>22</v>
      </c>
      <c r="B47" s="148"/>
      <c r="C47" s="32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</row>
    <row r="48" spans="1:16" x14ac:dyDescent="0.25">
      <c r="A48" s="27" t="s">
        <v>23</v>
      </c>
      <c r="B48" s="148"/>
      <c r="C48" s="32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</row>
    <row r="49" spans="1:16" ht="15.75" thickBot="1" x14ac:dyDescent="0.3">
      <c r="B49" s="66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pans="1:16" ht="15" customHeight="1" x14ac:dyDescent="0.25">
      <c r="A50" s="334" t="s">
        <v>69</v>
      </c>
      <c r="B50" s="337">
        <v>0</v>
      </c>
      <c r="C50" s="152" t="s">
        <v>59</v>
      </c>
      <c r="D50" s="153">
        <f>'[3]SCE Program Totals'!D51*'[3]SCE Program Totals w.DLF'!$C$2</f>
        <v>0</v>
      </c>
      <c r="E50" s="153">
        <f>'[3]SCE Program Totals'!E51*'[3]SCE Program Totals w.DLF'!$C$2</f>
        <v>0</v>
      </c>
      <c r="F50" s="153">
        <f>'[3]SCE Program Totals'!F51*'[3]SCE Program Totals w.DLF'!$C$2</f>
        <v>0</v>
      </c>
      <c r="G50" s="153">
        <f>'[3]SCE Program Totals'!G51*'[3]SCE Program Totals w.DLF'!$C$2</f>
        <v>0</v>
      </c>
      <c r="H50" s="153">
        <f>'[3]SCE Program Totals'!H51*'[3]SCE Program Totals w.DLF'!$C$2</f>
        <v>0</v>
      </c>
      <c r="I50" s="153">
        <f>'[3]SCE Program Totals'!I51*'[3]SCE Program Totals w.DLF'!$C$2</f>
        <v>0</v>
      </c>
      <c r="J50" s="153">
        <f>'[3]SCE Program Totals'!J51*'[3]SCE Program Totals w.DLF'!$C$2</f>
        <v>0</v>
      </c>
      <c r="K50" s="153">
        <f>'[3]SCE Program Totals'!K51*'[3]SCE Program Totals w.DLF'!$C$2</f>
        <v>0</v>
      </c>
      <c r="L50" s="153">
        <f>'[3]SCE Program Totals'!L51*'[3]SCE Program Totals w.DLF'!$C$2</f>
        <v>0</v>
      </c>
      <c r="M50" s="153">
        <f>'[3]SCE Program Totals'!M51*'[3]SCE Program Totals w.DLF'!$C$2</f>
        <v>0</v>
      </c>
      <c r="N50" s="153">
        <f>'[3]SCE Program Totals'!N51*'[3]SCE Program Totals w.DLF'!$C$2</f>
        <v>0</v>
      </c>
      <c r="O50" s="154">
        <f>'[3]SCE Program Totals'!O51*'[3]SCE Program Totals w.DLF'!$C$2</f>
        <v>0</v>
      </c>
    </row>
    <row r="51" spans="1:16" x14ac:dyDescent="0.25">
      <c r="A51" s="335"/>
      <c r="B51" s="338"/>
      <c r="C51" s="155" t="s">
        <v>60</v>
      </c>
      <c r="D51" s="156">
        <f>'[3]SCE Program Totals'!D52*'[3]SCE Program Totals w.DLF'!$C$2</f>
        <v>0</v>
      </c>
      <c r="E51" s="156">
        <f>'[3]SCE Program Totals'!E52*'[3]SCE Program Totals w.DLF'!$C$2</f>
        <v>0</v>
      </c>
      <c r="F51" s="156">
        <f>'[3]SCE Program Totals'!F52*'[3]SCE Program Totals w.DLF'!$C$2</f>
        <v>0</v>
      </c>
      <c r="G51" s="156">
        <f>'[3]SCE Program Totals'!G52*'[3]SCE Program Totals w.DLF'!$C$2</f>
        <v>0</v>
      </c>
      <c r="H51" s="156">
        <f>'[3]SCE Program Totals'!H52*'[3]SCE Program Totals w.DLF'!$C$2</f>
        <v>0</v>
      </c>
      <c r="I51" s="156">
        <f>'[3]SCE Program Totals'!I52*'[3]SCE Program Totals w.DLF'!$C$2</f>
        <v>0</v>
      </c>
      <c r="J51" s="156">
        <f>'[3]SCE Program Totals'!J52*'[3]SCE Program Totals w.DLF'!$C$2</f>
        <v>0</v>
      </c>
      <c r="K51" s="156">
        <f>'[3]SCE Program Totals'!K52*'[3]SCE Program Totals w.DLF'!$C$2</f>
        <v>0</v>
      </c>
      <c r="L51" s="156">
        <f>'[3]SCE Program Totals'!L52*'[3]SCE Program Totals w.DLF'!$C$2</f>
        <v>0</v>
      </c>
      <c r="M51" s="156">
        <f>'[3]SCE Program Totals'!M52*'[3]SCE Program Totals w.DLF'!$C$2</f>
        <v>0</v>
      </c>
      <c r="N51" s="156">
        <f>'[3]SCE Program Totals'!N52*'[3]SCE Program Totals w.DLF'!$C$2</f>
        <v>0</v>
      </c>
      <c r="O51" s="157">
        <f>'[3]SCE Program Totals'!O52*'[3]SCE Program Totals w.DLF'!$C$2</f>
        <v>0</v>
      </c>
      <c r="P51"/>
    </row>
    <row r="52" spans="1:16" x14ac:dyDescent="0.25">
      <c r="A52" s="335"/>
      <c r="B52" s="338"/>
      <c r="C52" s="155" t="s">
        <v>16</v>
      </c>
      <c r="D52" s="156">
        <f>'[3]SCE Program Totals'!D53*'[3]SCE Program Totals w.DLF'!$C$2</f>
        <v>0</v>
      </c>
      <c r="E52" s="156">
        <f>'[3]SCE Program Totals'!E53*'[3]SCE Program Totals w.DLF'!$C$2</f>
        <v>0</v>
      </c>
      <c r="F52" s="156">
        <f>'[3]SCE Program Totals'!F53*'[3]SCE Program Totals w.DLF'!$C$2</f>
        <v>0</v>
      </c>
      <c r="G52" s="156">
        <f>'[3]SCE Program Totals'!G53*'[3]SCE Program Totals w.DLF'!$C$2</f>
        <v>0</v>
      </c>
      <c r="H52" s="156">
        <f>'[3]SCE Program Totals'!H53*'[3]SCE Program Totals w.DLF'!$C$2</f>
        <v>0</v>
      </c>
      <c r="I52" s="156">
        <f>'[3]SCE Program Totals'!I53*'[3]SCE Program Totals w.DLF'!$C$2</f>
        <v>0</v>
      </c>
      <c r="J52" s="156">
        <f>'[3]SCE Program Totals'!J53*'[3]SCE Program Totals w.DLF'!$C$2</f>
        <v>0</v>
      </c>
      <c r="K52" s="156">
        <f>'[3]SCE Program Totals'!K53*'[3]SCE Program Totals w.DLF'!$C$2</f>
        <v>0</v>
      </c>
      <c r="L52" s="156">
        <f>'[3]SCE Program Totals'!L53*'[3]SCE Program Totals w.DLF'!$C$2</f>
        <v>0</v>
      </c>
      <c r="M52" s="156">
        <f>'[3]SCE Program Totals'!M53*'[3]SCE Program Totals w.DLF'!$C$2</f>
        <v>0</v>
      </c>
      <c r="N52" s="156">
        <f>'[3]SCE Program Totals'!N53*'[3]SCE Program Totals w.DLF'!$C$2</f>
        <v>0</v>
      </c>
      <c r="O52" s="157">
        <f>'[3]SCE Program Totals'!O53*'[3]SCE Program Totals w.DLF'!$C$2</f>
        <v>0</v>
      </c>
      <c r="P52"/>
    </row>
    <row r="53" spans="1:16" ht="15.75" thickBot="1" x14ac:dyDescent="0.3">
      <c r="A53" s="336"/>
      <c r="B53" s="339"/>
      <c r="C53" s="158" t="s">
        <v>17</v>
      </c>
      <c r="D53" s="159">
        <f>'[3]SCE Program Totals'!D54*'[3]SCE Program Totals w.DLF'!$C$2</f>
        <v>0</v>
      </c>
      <c r="E53" s="159">
        <f>'[3]SCE Program Totals'!E54*'[3]SCE Program Totals w.DLF'!$C$2</f>
        <v>0</v>
      </c>
      <c r="F53" s="159">
        <f>'[3]SCE Program Totals'!F54*'[3]SCE Program Totals w.DLF'!$C$2</f>
        <v>0</v>
      </c>
      <c r="G53" s="159">
        <f>'[3]SCE Program Totals'!G54*'[3]SCE Program Totals w.DLF'!$C$2</f>
        <v>0</v>
      </c>
      <c r="H53" s="159">
        <f>'[3]SCE Program Totals'!H54*'[3]SCE Program Totals w.DLF'!$C$2</f>
        <v>0</v>
      </c>
      <c r="I53" s="159">
        <f>'[3]SCE Program Totals'!I54*'[3]SCE Program Totals w.DLF'!$C$2</f>
        <v>0</v>
      </c>
      <c r="J53" s="159">
        <f>'[3]SCE Program Totals'!J54*'[3]SCE Program Totals w.DLF'!$C$2</f>
        <v>0</v>
      </c>
      <c r="K53" s="159">
        <f>'[3]SCE Program Totals'!K54*'[3]SCE Program Totals w.DLF'!$C$2</f>
        <v>0</v>
      </c>
      <c r="L53" s="159">
        <f>'[3]SCE Program Totals'!L54*'[3]SCE Program Totals w.DLF'!$C$2</f>
        <v>0</v>
      </c>
      <c r="M53" s="159">
        <f>'[3]SCE Program Totals'!M54*'[3]SCE Program Totals w.DLF'!$C$2</f>
        <v>0</v>
      </c>
      <c r="N53" s="159">
        <f>'[3]SCE Program Totals'!N54*'[3]SCE Program Totals w.DLF'!$C$2</f>
        <v>0</v>
      </c>
      <c r="O53" s="160">
        <f>'[3]SCE Program Totals'!O54*'[3]SCE Program Totals w.DLF'!$C$2</f>
        <v>0</v>
      </c>
    </row>
    <row r="54" spans="1:16" ht="15.75" customHeight="1" x14ac:dyDescent="0.25">
      <c r="A54" s="334" t="s">
        <v>70</v>
      </c>
      <c r="B54" s="337">
        <v>0</v>
      </c>
      <c r="C54" s="152" t="s">
        <v>59</v>
      </c>
      <c r="D54" s="153">
        <f>'[3]SCE Program Totals'!D55*'[3]SCE Program Totals w.DLF'!$C$2</f>
        <v>5.6545655172413802</v>
      </c>
      <c r="E54" s="153">
        <f>'[3]SCE Program Totals'!E55*'[3]SCE Program Totals w.DLF'!$C$2</f>
        <v>5.6545655172413802</v>
      </c>
      <c r="F54" s="153">
        <f>'[3]SCE Program Totals'!F55*'[3]SCE Program Totals w.DLF'!$C$2</f>
        <v>5.6545655172413802</v>
      </c>
      <c r="G54" s="153">
        <f>'[3]SCE Program Totals'!G55*'[3]SCE Program Totals w.DLF'!$C$2</f>
        <v>5.6545655172413802</v>
      </c>
      <c r="H54" s="153">
        <f>'[3]SCE Program Totals'!H55*'[3]SCE Program Totals w.DLF'!$C$2</f>
        <v>15.078841379310347</v>
      </c>
      <c r="I54" s="153">
        <f>'[3]SCE Program Totals'!I55*'[3]SCE Program Totals w.DLF'!$C$2</f>
        <v>15.078841379310347</v>
      </c>
      <c r="J54" s="153">
        <f>'[3]SCE Program Totals'!J55*'[3]SCE Program Totals w.DLF'!$C$2</f>
        <v>15.078841379310347</v>
      </c>
      <c r="K54" s="153">
        <f>'[3]SCE Program Totals'!K55*'[3]SCE Program Totals w.DLF'!$C$2</f>
        <v>16.021268965517244</v>
      </c>
      <c r="L54" s="153">
        <f>'[3]SCE Program Totals'!L55*'[3]SCE Program Totals w.DLF'!$C$2</f>
        <v>16.021268965517244</v>
      </c>
      <c r="M54" s="153">
        <f>'[3]SCE Program Totals'!M55*'[3]SCE Program Totals w.DLF'!$C$2</f>
        <v>16.021268965517244</v>
      </c>
      <c r="N54" s="153">
        <f>'[3]SCE Program Totals'!N55*'[3]SCE Program Totals w.DLF'!$C$2</f>
        <v>5.6545655172413802</v>
      </c>
      <c r="O54" s="154">
        <f>'[3]SCE Program Totals'!O55*'[3]SCE Program Totals w.DLF'!$C$2</f>
        <v>5.6545655172413802</v>
      </c>
    </row>
    <row r="55" spans="1:16" x14ac:dyDescent="0.25">
      <c r="A55" s="335"/>
      <c r="B55" s="338"/>
      <c r="C55" s="155" t="s">
        <v>60</v>
      </c>
      <c r="D55" s="156">
        <f>'[3]SCE Program Totals'!D56*'[3]SCE Program Totals w.DLF'!$C$2</f>
        <v>0.26714482758620695</v>
      </c>
      <c r="E55" s="156">
        <f>'[3]SCE Program Totals'!E56*'[3]SCE Program Totals w.DLF'!$C$2</f>
        <v>0.26714482758620695</v>
      </c>
      <c r="F55" s="156">
        <f>'[3]SCE Program Totals'!F56*'[3]SCE Program Totals w.DLF'!$C$2</f>
        <v>0.26714482758620695</v>
      </c>
      <c r="G55" s="156">
        <f>'[3]SCE Program Totals'!G56*'[3]SCE Program Totals w.DLF'!$C$2</f>
        <v>0.26714482758620695</v>
      </c>
      <c r="H55" s="156">
        <f>'[3]SCE Program Totals'!H56*'[3]SCE Program Totals w.DLF'!$C$2</f>
        <v>0.71238620689655185</v>
      </c>
      <c r="I55" s="156">
        <f>'[3]SCE Program Totals'!I56*'[3]SCE Program Totals w.DLF'!$C$2</f>
        <v>0.71238620689655185</v>
      </c>
      <c r="J55" s="156">
        <f>'[3]SCE Program Totals'!J56*'[3]SCE Program Totals w.DLF'!$C$2</f>
        <v>0.71238620689655185</v>
      </c>
      <c r="K55" s="156">
        <f>'[3]SCE Program Totals'!K56*'[3]SCE Program Totals w.DLF'!$C$2</f>
        <v>0.75691034482758635</v>
      </c>
      <c r="L55" s="156">
        <f>'[3]SCE Program Totals'!L56*'[3]SCE Program Totals w.DLF'!$C$2</f>
        <v>0.75691034482758635</v>
      </c>
      <c r="M55" s="156">
        <f>'[3]SCE Program Totals'!M56*'[3]SCE Program Totals w.DLF'!$C$2</f>
        <v>0.75691034482758635</v>
      </c>
      <c r="N55" s="156">
        <f>'[3]SCE Program Totals'!N56*'[3]SCE Program Totals w.DLF'!$C$2</f>
        <v>0.26714482758620695</v>
      </c>
      <c r="O55" s="157">
        <f>'[3]SCE Program Totals'!O56*'[3]SCE Program Totals w.DLF'!$C$2</f>
        <v>0.26714482758620695</v>
      </c>
    </row>
    <row r="56" spans="1:16" x14ac:dyDescent="0.25">
      <c r="A56" s="335"/>
      <c r="B56" s="338"/>
      <c r="C56" s="155" t="s">
        <v>16</v>
      </c>
      <c r="D56" s="156">
        <f>'[3]SCE Program Totals'!D57*'[3]SCE Program Totals w.DLF'!$C$2</f>
        <v>0.53428965517241389</v>
      </c>
      <c r="E56" s="156">
        <f>'[3]SCE Program Totals'!E57*'[3]SCE Program Totals w.DLF'!$C$2</f>
        <v>0.53428965517241389</v>
      </c>
      <c r="F56" s="156">
        <f>'[3]SCE Program Totals'!F57*'[3]SCE Program Totals w.DLF'!$C$2</f>
        <v>0.53428965517241389</v>
      </c>
      <c r="G56" s="156">
        <f>'[3]SCE Program Totals'!G57*'[3]SCE Program Totals w.DLF'!$C$2</f>
        <v>0.53428965517241389</v>
      </c>
      <c r="H56" s="156">
        <f>'[3]SCE Program Totals'!H57*'[3]SCE Program Totals w.DLF'!$C$2</f>
        <v>1.4247724137931037</v>
      </c>
      <c r="I56" s="156">
        <f>'[3]SCE Program Totals'!I57*'[3]SCE Program Totals w.DLF'!$C$2</f>
        <v>1.4247724137931037</v>
      </c>
      <c r="J56" s="156">
        <f>'[3]SCE Program Totals'!J57*'[3]SCE Program Totals w.DLF'!$C$2</f>
        <v>1.4247724137931037</v>
      </c>
      <c r="K56" s="156">
        <f>'[3]SCE Program Totals'!K57*'[3]SCE Program Totals w.DLF'!$C$2</f>
        <v>1.5138206896551727</v>
      </c>
      <c r="L56" s="156">
        <f>'[3]SCE Program Totals'!L57*'[3]SCE Program Totals w.DLF'!$C$2</f>
        <v>1.5138206896551727</v>
      </c>
      <c r="M56" s="156">
        <f>'[3]SCE Program Totals'!M57*'[3]SCE Program Totals w.DLF'!$C$2</f>
        <v>1.5138206896551727</v>
      </c>
      <c r="N56" s="156">
        <f>'[3]SCE Program Totals'!N57*'[3]SCE Program Totals w.DLF'!$C$2</f>
        <v>0.53428965517241389</v>
      </c>
      <c r="O56" s="157">
        <f>'[3]SCE Program Totals'!O57*'[3]SCE Program Totals w.DLF'!$C$2</f>
        <v>0.53428965517241389</v>
      </c>
    </row>
    <row r="57" spans="1:16" ht="15.75" thickBot="1" x14ac:dyDescent="0.3">
      <c r="A57" s="336"/>
      <c r="B57" s="339"/>
      <c r="C57" s="158" t="s">
        <v>17</v>
      </c>
      <c r="D57" s="159">
        <f>'[3]SCE Program Totals'!D58*'[3]SCE Program Totals w.DLF'!$C$2</f>
        <v>6.4560000000000013</v>
      </c>
      <c r="E57" s="159">
        <f>'[3]SCE Program Totals'!E58*'[3]SCE Program Totals w.DLF'!$C$2</f>
        <v>6.4560000000000013</v>
      </c>
      <c r="F57" s="159">
        <f>'[3]SCE Program Totals'!F58*'[3]SCE Program Totals w.DLF'!$C$2</f>
        <v>6.4560000000000013</v>
      </c>
      <c r="G57" s="159">
        <f>'[3]SCE Program Totals'!G58*'[3]SCE Program Totals w.DLF'!$C$2</f>
        <v>6.4560000000000013</v>
      </c>
      <c r="H57" s="159">
        <f>'[3]SCE Program Totals'!H58*'[3]SCE Program Totals w.DLF'!$C$2</f>
        <v>17.216000000000001</v>
      </c>
      <c r="I57" s="159">
        <f>'[3]SCE Program Totals'!I58*'[3]SCE Program Totals w.DLF'!$C$2</f>
        <v>17.216000000000001</v>
      </c>
      <c r="J57" s="159">
        <f>'[3]SCE Program Totals'!J58*'[3]SCE Program Totals w.DLF'!$C$2</f>
        <v>17.216000000000001</v>
      </c>
      <c r="K57" s="159">
        <f>'[3]SCE Program Totals'!K58*'[3]SCE Program Totals w.DLF'!$C$2</f>
        <v>18.292000000000002</v>
      </c>
      <c r="L57" s="159">
        <f>'[3]SCE Program Totals'!L58*'[3]SCE Program Totals w.DLF'!$C$2</f>
        <v>18.292000000000002</v>
      </c>
      <c r="M57" s="159">
        <f>'[3]SCE Program Totals'!M58*'[3]SCE Program Totals w.DLF'!$C$2</f>
        <v>18.292000000000002</v>
      </c>
      <c r="N57" s="159">
        <f>'[3]SCE Program Totals'!N58*'[3]SCE Program Totals w.DLF'!$C$2</f>
        <v>6.4560000000000013</v>
      </c>
      <c r="O57" s="160">
        <f>'[3]SCE Program Totals'!O58*'[3]SCE Program Totals w.DLF'!$C$2</f>
        <v>6.4560000000000013</v>
      </c>
    </row>
    <row r="58" spans="1:16" ht="15" customHeight="1" x14ac:dyDescent="0.25">
      <c r="A58" s="334" t="s">
        <v>71</v>
      </c>
      <c r="B58" s="337">
        <v>0</v>
      </c>
      <c r="C58" s="152" t="s">
        <v>59</v>
      </c>
      <c r="D58" s="153">
        <f>'[3]SCE Program Totals'!D59*'[3]SCE Program Totals w.DLF'!$C$2</f>
        <v>0.81935336633611111</v>
      </c>
      <c r="E58" s="153">
        <f>'[3]SCE Program Totals'!E59*'[3]SCE Program Totals w.DLF'!$C$2</f>
        <v>0.81942046885383524</v>
      </c>
      <c r="F58" s="153">
        <f>'[3]SCE Program Totals'!F59*'[3]SCE Program Totals w.DLF'!$C$2</f>
        <v>1.569977413614762</v>
      </c>
      <c r="G58" s="153">
        <f>'[3]SCE Program Totals'!G59*'[3]SCE Program Totals w.DLF'!$C$2</f>
        <v>7.9676110253650894</v>
      </c>
      <c r="H58" s="153">
        <f>'[3]SCE Program Totals'!H59*'[3]SCE Program Totals w.DLF'!$C$2</f>
        <v>8.8510704827537072</v>
      </c>
      <c r="I58" s="153">
        <f>'[3]SCE Program Totals'!I59*'[3]SCE Program Totals w.DLF'!$C$2</f>
        <v>10.489208871523465</v>
      </c>
      <c r="J58" s="153">
        <f>'[3]SCE Program Totals'!J59*'[3]SCE Program Totals w.DLF'!$C$2</f>
        <v>12.140020279276527</v>
      </c>
      <c r="K58" s="153">
        <f>'[3]SCE Program Totals'!K59*'[3]SCE Program Totals w.DLF'!$C$2</f>
        <v>13.835227940128298</v>
      </c>
      <c r="L58" s="153">
        <f>'[3]SCE Program Totals'!L59*'[3]SCE Program Totals w.DLF'!$C$2</f>
        <v>13.948461253663204</v>
      </c>
      <c r="M58" s="153">
        <f>'[3]SCE Program Totals'!M59*'[3]SCE Program Totals w.DLF'!$C$2</f>
        <v>13.626697548193251</v>
      </c>
      <c r="N58" s="153">
        <f>'[3]SCE Program Totals'!N59*'[3]SCE Program Totals w.DLF'!$C$2</f>
        <v>3.1472464945577143</v>
      </c>
      <c r="O58" s="154">
        <f>'[3]SCE Program Totals'!O59*'[3]SCE Program Totals w.DLF'!$C$2</f>
        <v>0.81938156155903197</v>
      </c>
    </row>
    <row r="59" spans="1:16" x14ac:dyDescent="0.25">
      <c r="A59" s="335"/>
      <c r="B59" s="338"/>
      <c r="C59" s="155" t="s">
        <v>60</v>
      </c>
      <c r="D59" s="156">
        <f>'[3]SCE Program Totals'!D60*'[3]SCE Program Totals w.DLF'!$C$2</f>
        <v>0.12163324101879364</v>
      </c>
      <c r="E59" s="156">
        <f>'[3]SCE Program Totals'!E60*'[3]SCE Program Totals w.DLF'!$C$2</f>
        <v>0.12163094467789566</v>
      </c>
      <c r="F59" s="156">
        <f>'[3]SCE Program Totals'!F60*'[3]SCE Program Totals w.DLF'!$C$2</f>
        <v>0.40669012709136543</v>
      </c>
      <c r="G59" s="156">
        <f>'[3]SCE Program Totals'!G60*'[3]SCE Program Totals w.DLF'!$C$2</f>
        <v>1.4612808707410656</v>
      </c>
      <c r="H59" s="156">
        <f>'[3]SCE Program Totals'!H60*'[3]SCE Program Totals w.DLF'!$C$2</f>
        <v>1.611404892711505</v>
      </c>
      <c r="I59" s="156">
        <f>'[3]SCE Program Totals'!I60*'[3]SCE Program Totals w.DLF'!$C$2</f>
        <v>1.8460353593311165</v>
      </c>
      <c r="J59" s="156">
        <f>'[3]SCE Program Totals'!J60*'[3]SCE Program Totals w.DLF'!$C$2</f>
        <v>2.1339117435141572</v>
      </c>
      <c r="K59" s="156">
        <f>'[3]SCE Program Totals'!K60*'[3]SCE Program Totals w.DLF'!$C$2</f>
        <v>2.2999864290805423</v>
      </c>
      <c r="L59" s="156">
        <f>'[3]SCE Program Totals'!L60*'[3]SCE Program Totals w.DLF'!$C$2</f>
        <v>2.2257720214330994</v>
      </c>
      <c r="M59" s="156">
        <f>'[3]SCE Program Totals'!M60*'[3]SCE Program Totals w.DLF'!$C$2</f>
        <v>2.2712777200470309</v>
      </c>
      <c r="N59" s="156">
        <f>'[3]SCE Program Totals'!N60*'[3]SCE Program Totals w.DLF'!$C$2</f>
        <v>0.79358174592226927</v>
      </c>
      <c r="O59" s="157">
        <f>'[3]SCE Program Totals'!O60*'[3]SCE Program Totals w.DLF'!$C$2</f>
        <v>0.12162553356089201</v>
      </c>
    </row>
    <row r="60" spans="1:16" x14ac:dyDescent="0.25">
      <c r="A60" s="335"/>
      <c r="B60" s="338"/>
      <c r="C60" s="155" t="s">
        <v>16</v>
      </c>
      <c r="D60" s="156">
        <f>'[3]SCE Program Totals'!D61*'[3]SCE Program Totals w.DLF'!$C$2</f>
        <v>0.13494134376368885</v>
      </c>
      <c r="E60" s="156">
        <f>'[3]SCE Program Totals'!E61*'[3]SCE Program Totals w.DLF'!$C$2</f>
        <v>0.1349759720841224</v>
      </c>
      <c r="F60" s="156">
        <f>'[3]SCE Program Totals'!F61*'[3]SCE Program Totals w.DLF'!$C$2</f>
        <v>0.17501373845363732</v>
      </c>
      <c r="G60" s="156">
        <f>'[3]SCE Program Totals'!G61*'[3]SCE Program Totals w.DLF'!$C$2</f>
        <v>1.3309903841188939</v>
      </c>
      <c r="H60" s="156">
        <f>'[3]SCE Program Totals'!H61*'[3]SCE Program Totals w.DLF'!$C$2</f>
        <v>1.3734887942731984</v>
      </c>
      <c r="I60" s="156">
        <f>'[3]SCE Program Totals'!I61*'[3]SCE Program Totals w.DLF'!$C$2</f>
        <v>1.6533635220733029</v>
      </c>
      <c r="J60" s="156">
        <f>'[3]SCE Program Totals'!J61*'[3]SCE Program Totals w.DLF'!$C$2</f>
        <v>1.8660452174146611</v>
      </c>
      <c r="K60" s="156">
        <f>'[3]SCE Program Totals'!K61*'[3]SCE Program Totals w.DLF'!$C$2</f>
        <v>2.1567198941044703</v>
      </c>
      <c r="L60" s="156">
        <f>'[3]SCE Program Totals'!L61*'[3]SCE Program Totals w.DLF'!$C$2</f>
        <v>2.1177164560544299</v>
      </c>
      <c r="M60" s="156">
        <f>'[3]SCE Program Totals'!M61*'[3]SCE Program Totals w.DLF'!$C$2</f>
        <v>2.3939276434893682</v>
      </c>
      <c r="N60" s="156">
        <f>'[3]SCE Program Totals'!N61*'[3]SCE Program Totals w.DLF'!$C$2</f>
        <v>0.36315288412235375</v>
      </c>
      <c r="O60" s="157">
        <f>'[3]SCE Program Totals'!O61*'[3]SCE Program Totals w.DLF'!$C$2</f>
        <v>0.13494425488862891</v>
      </c>
    </row>
    <row r="61" spans="1:16" ht="15.75" thickBot="1" x14ac:dyDescent="0.3">
      <c r="A61" s="336"/>
      <c r="B61" s="339"/>
      <c r="C61" s="158" t="s">
        <v>17</v>
      </c>
      <c r="D61" s="159">
        <f>'[3]SCE Program Totals'!D62*'[3]SCE Program Totals w.DLF'!$C$2</f>
        <v>1.0760000000000001</v>
      </c>
      <c r="E61" s="159">
        <f>'[3]SCE Program Totals'!E62*'[3]SCE Program Totals w.DLF'!$C$2</f>
        <v>1.0760000000000001</v>
      </c>
      <c r="F61" s="159">
        <f>'[3]SCE Program Totals'!F62*'[3]SCE Program Totals w.DLF'!$C$2</f>
        <v>2.1520000000000001</v>
      </c>
      <c r="G61" s="159">
        <f>'[3]SCE Program Totals'!G62*'[3]SCE Program Totals w.DLF'!$C$2</f>
        <v>10.760000000000002</v>
      </c>
      <c r="H61" s="159">
        <f>'[3]SCE Program Totals'!H62*'[3]SCE Program Totals w.DLF'!$C$2</f>
        <v>11.836</v>
      </c>
      <c r="I61" s="159">
        <f>'[3]SCE Program Totals'!I62*'[3]SCE Program Totals w.DLF'!$C$2</f>
        <v>13.988000000000001</v>
      </c>
      <c r="J61" s="159">
        <f>'[3]SCE Program Totals'!J62*'[3]SCE Program Totals w.DLF'!$C$2</f>
        <v>16.14</v>
      </c>
      <c r="K61" s="159">
        <f>'[3]SCE Program Totals'!K62*'[3]SCE Program Totals w.DLF'!$C$2</f>
        <v>18.292000000000002</v>
      </c>
      <c r="L61" s="159">
        <f>'[3]SCE Program Totals'!L62*'[3]SCE Program Totals w.DLF'!$C$2</f>
        <v>18.292000000000002</v>
      </c>
      <c r="M61" s="159">
        <f>'[3]SCE Program Totals'!M62*'[3]SCE Program Totals w.DLF'!$C$2</f>
        <v>18.292000000000002</v>
      </c>
      <c r="N61" s="159">
        <f>'[3]SCE Program Totals'!N62*'[3]SCE Program Totals w.DLF'!$C$2</f>
        <v>4.3040000000000003</v>
      </c>
      <c r="O61" s="160">
        <f>'[3]SCE Program Totals'!O62*'[3]SCE Program Totals w.DLF'!$C$2</f>
        <v>1.0760000000000001</v>
      </c>
    </row>
    <row r="62" spans="1:16" ht="15.75" customHeight="1" x14ac:dyDescent="0.25">
      <c r="A62" s="334" t="s">
        <v>72</v>
      </c>
      <c r="B62" s="337">
        <v>0</v>
      </c>
      <c r="C62" s="152" t="s">
        <v>59</v>
      </c>
      <c r="D62" s="153">
        <f>'[3]SCE Program Totals'!D63*'[3]SCE Program Totals w.DLF'!$C$2</f>
        <v>0</v>
      </c>
      <c r="E62" s="153">
        <f>'[3]SCE Program Totals'!E63*'[3]SCE Program Totals w.DLF'!$C$2</f>
        <v>0</v>
      </c>
      <c r="F62" s="153">
        <f>'[3]SCE Program Totals'!F63*'[3]SCE Program Totals w.DLF'!$C$2</f>
        <v>0</v>
      </c>
      <c r="G62" s="153">
        <f>'[3]SCE Program Totals'!G63*'[3]SCE Program Totals w.DLF'!$C$2</f>
        <v>0</v>
      </c>
      <c r="H62" s="153">
        <f>'[3]SCE Program Totals'!H63*'[3]SCE Program Totals w.DLF'!$C$2</f>
        <v>0</v>
      </c>
      <c r="I62" s="153">
        <f>'[3]SCE Program Totals'!I63*'[3]SCE Program Totals w.DLF'!$C$2</f>
        <v>0</v>
      </c>
      <c r="J62" s="153">
        <f>'[3]SCE Program Totals'!J63*'[3]SCE Program Totals w.DLF'!$C$2</f>
        <v>0</v>
      </c>
      <c r="K62" s="153">
        <f>'[3]SCE Program Totals'!K63*'[3]SCE Program Totals w.DLF'!$C$2</f>
        <v>-0.69940000000000002</v>
      </c>
      <c r="L62" s="153">
        <f>'[3]SCE Program Totals'!L63*'[3]SCE Program Totals w.DLF'!$C$2</f>
        <v>0</v>
      </c>
      <c r="M62" s="153">
        <f>'[3]SCE Program Totals'!M63*'[3]SCE Program Totals w.DLF'!$C$2</f>
        <v>0</v>
      </c>
      <c r="N62" s="153">
        <f>'[3]SCE Program Totals'!N63*'[3]SCE Program Totals w.DLF'!$C$2</f>
        <v>0</v>
      </c>
      <c r="O62" s="154">
        <f>'[3]SCE Program Totals'!O63*'[3]SCE Program Totals w.DLF'!$C$2</f>
        <v>0</v>
      </c>
    </row>
    <row r="63" spans="1:16" x14ac:dyDescent="0.25">
      <c r="A63" s="335"/>
      <c r="B63" s="338"/>
      <c r="C63" s="155" t="s">
        <v>60</v>
      </c>
      <c r="D63" s="156">
        <f>'[3]SCE Program Totals'!D64*'[3]SCE Program Totals w.DLF'!$C$2</f>
        <v>0</v>
      </c>
      <c r="E63" s="156">
        <f>'[3]SCE Program Totals'!E64*'[3]SCE Program Totals w.DLF'!$C$2</f>
        <v>0</v>
      </c>
      <c r="F63" s="156">
        <f>'[3]SCE Program Totals'!F64*'[3]SCE Program Totals w.DLF'!$C$2</f>
        <v>0</v>
      </c>
      <c r="G63" s="156">
        <f>'[3]SCE Program Totals'!G64*'[3]SCE Program Totals w.DLF'!$C$2</f>
        <v>0</v>
      </c>
      <c r="H63" s="156">
        <f>'[3]SCE Program Totals'!H64*'[3]SCE Program Totals w.DLF'!$C$2</f>
        <v>0</v>
      </c>
      <c r="I63" s="156">
        <f>'[3]SCE Program Totals'!I64*'[3]SCE Program Totals w.DLF'!$C$2</f>
        <v>0</v>
      </c>
      <c r="J63" s="156">
        <f>'[3]SCE Program Totals'!J64*'[3]SCE Program Totals w.DLF'!$C$2</f>
        <v>0</v>
      </c>
      <c r="K63" s="156">
        <f>'[3]SCE Program Totals'!K64*'[3]SCE Program Totals w.DLF'!$C$2</f>
        <v>0</v>
      </c>
      <c r="L63" s="156">
        <f>'[3]SCE Program Totals'!L64*'[3]SCE Program Totals w.DLF'!$C$2</f>
        <v>0</v>
      </c>
      <c r="M63" s="156">
        <f>'[3]SCE Program Totals'!M64*'[3]SCE Program Totals w.DLF'!$C$2</f>
        <v>0</v>
      </c>
      <c r="N63" s="156">
        <f>'[3]SCE Program Totals'!N64*'[3]SCE Program Totals w.DLF'!$C$2</f>
        <v>0</v>
      </c>
      <c r="O63" s="157">
        <f>'[3]SCE Program Totals'!O64*'[3]SCE Program Totals w.DLF'!$C$2</f>
        <v>0</v>
      </c>
    </row>
    <row r="64" spans="1:16" x14ac:dyDescent="0.25">
      <c r="A64" s="335"/>
      <c r="B64" s="338"/>
      <c r="C64" s="155" t="s">
        <v>16</v>
      </c>
      <c r="D64" s="156">
        <f>'[3]SCE Program Totals'!D65*'[3]SCE Program Totals w.DLF'!$C$2</f>
        <v>0</v>
      </c>
      <c r="E64" s="156">
        <f>'[3]SCE Program Totals'!E65*'[3]SCE Program Totals w.DLF'!$C$2</f>
        <v>0</v>
      </c>
      <c r="F64" s="156">
        <f>'[3]SCE Program Totals'!F65*'[3]SCE Program Totals w.DLF'!$C$2</f>
        <v>0</v>
      </c>
      <c r="G64" s="156">
        <f>'[3]SCE Program Totals'!G65*'[3]SCE Program Totals w.DLF'!$C$2</f>
        <v>0</v>
      </c>
      <c r="H64" s="156">
        <f>'[3]SCE Program Totals'!H65*'[3]SCE Program Totals w.DLF'!$C$2</f>
        <v>0</v>
      </c>
      <c r="I64" s="156">
        <f>'[3]SCE Program Totals'!I65*'[3]SCE Program Totals w.DLF'!$C$2</f>
        <v>0</v>
      </c>
      <c r="J64" s="156">
        <f>'[3]SCE Program Totals'!J65*'[3]SCE Program Totals w.DLF'!$C$2</f>
        <v>0</v>
      </c>
      <c r="K64" s="156">
        <f>'[3]SCE Program Totals'!K65*'[3]SCE Program Totals w.DLF'!$C$2</f>
        <v>-0.37659999999999999</v>
      </c>
      <c r="L64" s="156">
        <f>'[3]SCE Program Totals'!L65*'[3]SCE Program Totals w.DLF'!$C$2</f>
        <v>0</v>
      </c>
      <c r="M64" s="156">
        <f>'[3]SCE Program Totals'!M65*'[3]SCE Program Totals w.DLF'!$C$2</f>
        <v>0</v>
      </c>
      <c r="N64" s="156">
        <f>'[3]SCE Program Totals'!N65*'[3]SCE Program Totals w.DLF'!$C$2</f>
        <v>0</v>
      </c>
      <c r="O64" s="157">
        <f>'[3]SCE Program Totals'!O65*'[3]SCE Program Totals w.DLF'!$C$2</f>
        <v>0</v>
      </c>
    </row>
    <row r="65" spans="1:15" customFormat="1" ht="15.75" thickBot="1" x14ac:dyDescent="0.3">
      <c r="A65" s="336"/>
      <c r="B65" s="339"/>
      <c r="C65" s="158" t="s">
        <v>17</v>
      </c>
      <c r="D65" s="159">
        <f>'[3]SCE Program Totals'!D66*'[3]SCE Program Totals w.DLF'!$C$2</f>
        <v>0</v>
      </c>
      <c r="E65" s="159">
        <f>'[3]SCE Program Totals'!E66*'[3]SCE Program Totals w.DLF'!$C$2</f>
        <v>0</v>
      </c>
      <c r="F65" s="159">
        <f>'[3]SCE Program Totals'!F66*'[3]SCE Program Totals w.DLF'!$C$2</f>
        <v>0</v>
      </c>
      <c r="G65" s="159">
        <f>'[3]SCE Program Totals'!G66*'[3]SCE Program Totals w.DLF'!$C$2</f>
        <v>0</v>
      </c>
      <c r="H65" s="159">
        <f>'[3]SCE Program Totals'!H66*'[3]SCE Program Totals w.DLF'!$C$2</f>
        <v>0</v>
      </c>
      <c r="I65" s="159">
        <f>'[3]SCE Program Totals'!I66*'[3]SCE Program Totals w.DLF'!$C$2</f>
        <v>0</v>
      </c>
      <c r="J65" s="159">
        <f>'[3]SCE Program Totals'!J66*'[3]SCE Program Totals w.DLF'!$C$2</f>
        <v>0</v>
      </c>
      <c r="K65" s="159">
        <f>'[3]SCE Program Totals'!K66*'[3]SCE Program Totals w.DLF'!$C$2</f>
        <v>-1.0760000000000001</v>
      </c>
      <c r="L65" s="159">
        <f>'[3]SCE Program Totals'!L66*'[3]SCE Program Totals w.DLF'!$C$2</f>
        <v>0</v>
      </c>
      <c r="M65" s="159">
        <f>'[3]SCE Program Totals'!M66*'[3]SCE Program Totals w.DLF'!$C$2</f>
        <v>0</v>
      </c>
      <c r="N65" s="159">
        <f>'[3]SCE Program Totals'!N66*'[3]SCE Program Totals w.DLF'!$C$2</f>
        <v>0</v>
      </c>
      <c r="O65" s="160">
        <f>'[3]SCE Program Totals'!O66*'[3]SCE Program Totals w.DLF'!$C$2</f>
        <v>0</v>
      </c>
    </row>
    <row r="66" spans="1:15" customFormat="1" ht="15" customHeight="1" x14ac:dyDescent="0.25">
      <c r="A66" s="335" t="s">
        <v>73</v>
      </c>
      <c r="B66" s="338">
        <v>0</v>
      </c>
      <c r="C66" s="161" t="s">
        <v>59</v>
      </c>
      <c r="D66" s="162">
        <f>'[3]SCE Program Totals'!D67*'[3]SCE Program Totals w.DLF'!$C$2</f>
        <v>0</v>
      </c>
      <c r="E66" s="162">
        <f>'[3]SCE Program Totals'!E67*'[3]SCE Program Totals w.DLF'!$C$2</f>
        <v>0</v>
      </c>
      <c r="F66" s="162">
        <f>'[3]SCE Program Totals'!F67*'[3]SCE Program Totals w.DLF'!$C$2</f>
        <v>0</v>
      </c>
      <c r="G66" s="162">
        <f>'[3]SCE Program Totals'!G67*'[3]SCE Program Totals w.DLF'!$C$2</f>
        <v>0</v>
      </c>
      <c r="H66" s="162">
        <f>'[3]SCE Program Totals'!H67*'[3]SCE Program Totals w.DLF'!$C$2</f>
        <v>4.088762371043889</v>
      </c>
      <c r="I66" s="162">
        <f>'[3]SCE Program Totals'!I67*'[3]SCE Program Totals w.DLF'!$C$2</f>
        <v>5.1053930740193669</v>
      </c>
      <c r="J66" s="162">
        <f>'[3]SCE Program Totals'!J67*'[3]SCE Program Totals w.DLF'!$C$2</f>
        <v>5.1196016075484891</v>
      </c>
      <c r="K66" s="162">
        <f>'[3]SCE Program Totals'!K67*'[3]SCE Program Totals w.DLF'!$C$2</f>
        <v>5.1143758256274774</v>
      </c>
      <c r="L66" s="162">
        <f>'[3]SCE Program Totals'!L67*'[3]SCE Program Totals w.DLF'!$C$2</f>
        <v>5.1306664271600502</v>
      </c>
      <c r="M66" s="162">
        <f>'[3]SCE Program Totals'!M67*'[3]SCE Program Totals w.DLF'!$C$2</f>
        <v>5.1309093926319287</v>
      </c>
      <c r="N66" s="162">
        <f>'[3]SCE Program Totals'!N67*'[3]SCE Program Totals w.DLF'!$C$2</f>
        <v>0</v>
      </c>
      <c r="O66" s="162">
        <f>'[3]SCE Program Totals'!O67*'[3]SCE Program Totals w.DLF'!$C$2</f>
        <v>0</v>
      </c>
    </row>
    <row r="67" spans="1:15" customFormat="1" x14ac:dyDescent="0.25">
      <c r="A67" s="335"/>
      <c r="B67" s="338"/>
      <c r="C67" s="155" t="s">
        <v>60</v>
      </c>
      <c r="D67" s="156">
        <f>'[3]SCE Program Totals'!D68*'[3]SCE Program Totals w.DLF'!$C$2</f>
        <v>0</v>
      </c>
      <c r="E67" s="156">
        <f>'[3]SCE Program Totals'!E68*'[3]SCE Program Totals w.DLF'!$C$2</f>
        <v>0</v>
      </c>
      <c r="F67" s="156">
        <f>'[3]SCE Program Totals'!F68*'[3]SCE Program Totals w.DLF'!$C$2</f>
        <v>0</v>
      </c>
      <c r="G67" s="156">
        <f>'[3]SCE Program Totals'!G68*'[3]SCE Program Totals w.DLF'!$C$2</f>
        <v>0</v>
      </c>
      <c r="H67" s="156">
        <f>'[3]SCE Program Totals'!H68*'[3]SCE Program Totals w.DLF'!$C$2</f>
        <v>6.8484700122399031E-2</v>
      </c>
      <c r="I67" s="156">
        <f>'[3]SCE Program Totals'!I68*'[3]SCE Program Totals w.DLF'!$C$2</f>
        <v>8.7415066469719346E-2</v>
      </c>
      <c r="J67" s="156">
        <f>'[3]SCE Program Totals'!J68*'[3]SCE Program Totals w.DLF'!$C$2</f>
        <v>8.2725843089288847E-2</v>
      </c>
      <c r="K67" s="156">
        <f>'[3]SCE Program Totals'!K68*'[3]SCE Program Totals w.DLF'!$C$2</f>
        <v>8.4395640686922083E-2</v>
      </c>
      <c r="L67" s="156">
        <f>'[3]SCE Program Totals'!L68*'[3]SCE Program Totals w.DLF'!$C$2</f>
        <v>7.8279144961379554E-2</v>
      </c>
      <c r="M67" s="156">
        <f>'[3]SCE Program Totals'!M68*'[3]SCE Program Totals w.DLF'!$C$2</f>
        <v>7.7673415200796542E-2</v>
      </c>
      <c r="N67" s="156">
        <f>'[3]SCE Program Totals'!N68*'[3]SCE Program Totals w.DLF'!$C$2</f>
        <v>0</v>
      </c>
      <c r="O67" s="156">
        <f>'[3]SCE Program Totals'!O68*'[3]SCE Program Totals w.DLF'!$C$2</f>
        <v>0</v>
      </c>
    </row>
    <row r="68" spans="1:15" customFormat="1" x14ac:dyDescent="0.25">
      <c r="A68" s="335"/>
      <c r="B68" s="338"/>
      <c r="C68" s="155" t="s">
        <v>16</v>
      </c>
      <c r="D68" s="156">
        <f>'[3]SCE Program Totals'!D69*'[3]SCE Program Totals w.DLF'!$C$2</f>
        <v>0</v>
      </c>
      <c r="E68" s="156">
        <f>'[3]SCE Program Totals'!E69*'[3]SCE Program Totals w.DLF'!$C$2</f>
        <v>0</v>
      </c>
      <c r="F68" s="156">
        <f>'[3]SCE Program Totals'!F69*'[3]SCE Program Totals w.DLF'!$C$2</f>
        <v>0</v>
      </c>
      <c r="G68" s="156">
        <f>'[3]SCE Program Totals'!G69*'[3]SCE Program Totals w.DLF'!$C$2</f>
        <v>0</v>
      </c>
      <c r="H68" s="156">
        <f>'[3]SCE Program Totals'!H69*'[3]SCE Program Totals w.DLF'!$C$2</f>
        <v>0.14675292883371219</v>
      </c>
      <c r="I68" s="156">
        <f>'[3]SCE Program Totals'!I69*'[3]SCE Program Totals w.DLF'!$C$2</f>
        <v>0.18719185951091416</v>
      </c>
      <c r="J68" s="156">
        <f>'[3]SCE Program Totals'!J69*'[3]SCE Program Totals w.DLF'!$C$2</f>
        <v>0.1776725493622226</v>
      </c>
      <c r="K68" s="156">
        <f>'[3]SCE Program Totals'!K69*'[3]SCE Program Totals w.DLF'!$C$2</f>
        <v>0.18122853368560107</v>
      </c>
      <c r="L68" s="156">
        <f>'[3]SCE Program Totals'!L69*'[3]SCE Program Totals w.DLF'!$C$2</f>
        <v>0.17105442787857017</v>
      </c>
      <c r="M68" s="156">
        <f>'[3]SCE Program Totals'!M69*'[3]SCE Program Totals w.DLF'!$C$2</f>
        <v>0.17141719216727516</v>
      </c>
      <c r="N68" s="156">
        <f>'[3]SCE Program Totals'!N69*'[3]SCE Program Totals w.DLF'!$C$2</f>
        <v>0</v>
      </c>
      <c r="O68" s="156">
        <f>'[3]SCE Program Totals'!O69*'[3]SCE Program Totals w.DLF'!$C$2</f>
        <v>0</v>
      </c>
    </row>
    <row r="69" spans="1:15" customFormat="1" ht="15.75" thickBot="1" x14ac:dyDescent="0.3">
      <c r="A69" s="336"/>
      <c r="B69" s="339"/>
      <c r="C69" s="163" t="s">
        <v>17</v>
      </c>
      <c r="D69" s="156">
        <f>'[3]SCE Program Totals'!D70*'[3]SCE Program Totals w.DLF'!$C$2</f>
        <v>0</v>
      </c>
      <c r="E69" s="156">
        <f>'[3]SCE Program Totals'!E70*'[3]SCE Program Totals w.DLF'!$C$2</f>
        <v>0</v>
      </c>
      <c r="F69" s="156">
        <f>'[3]SCE Program Totals'!F70*'[3]SCE Program Totals w.DLF'!$C$2</f>
        <v>0</v>
      </c>
      <c r="G69" s="156">
        <f>'[3]SCE Program Totals'!G70*'[3]SCE Program Totals w.DLF'!$C$2</f>
        <v>0</v>
      </c>
      <c r="H69" s="156">
        <f>'[3]SCE Program Totals'!H70*'[3]SCE Program Totals w.DLF'!$C$2</f>
        <v>4.3040000000000003</v>
      </c>
      <c r="I69" s="156">
        <f>'[3]SCE Program Totals'!I70*'[3]SCE Program Totals w.DLF'!$C$2</f>
        <v>5.3800000000000008</v>
      </c>
      <c r="J69" s="156">
        <f>'[3]SCE Program Totals'!J70*'[3]SCE Program Totals w.DLF'!$C$2</f>
        <v>5.3800000000000008</v>
      </c>
      <c r="K69" s="156">
        <f>'[3]SCE Program Totals'!K70*'[3]SCE Program Totals w.DLF'!$C$2</f>
        <v>5.3800000000000008</v>
      </c>
      <c r="L69" s="156">
        <f>'[3]SCE Program Totals'!L70*'[3]SCE Program Totals w.DLF'!$C$2</f>
        <v>5.3800000000000008</v>
      </c>
      <c r="M69" s="156">
        <f>'[3]SCE Program Totals'!M70*'[3]SCE Program Totals w.DLF'!$C$2</f>
        <v>5.3800000000000008</v>
      </c>
      <c r="N69" s="156">
        <f>'[3]SCE Program Totals'!N70*'[3]SCE Program Totals w.DLF'!$C$2</f>
        <v>0</v>
      </c>
      <c r="O69" s="156">
        <f>'[3]SCE Program Totals'!O70*'[3]SCE Program Totals w.DLF'!$C$2</f>
        <v>0</v>
      </c>
    </row>
    <row r="70" spans="1:15" customFormat="1" ht="15.75" thickBot="1" x14ac:dyDescent="0.3">
      <c r="A70" s="332" t="s">
        <v>74</v>
      </c>
      <c r="B70" s="333"/>
      <c r="C70" s="164" t="s">
        <v>59</v>
      </c>
      <c r="D70" s="165">
        <f ca="1">SUMIF($C$50:$O$69,$C70,D$50:D$69)</f>
        <v>6.4739188835774915</v>
      </c>
      <c r="E70" s="165">
        <f t="shared" ref="E70:O70" ca="1" si="1">SUMIF($C$50:$O$69,$C70,E$50:E$69)</f>
        <v>6.4739859860952151</v>
      </c>
      <c r="F70" s="165">
        <f t="shared" ca="1" si="1"/>
        <v>7.224542930856142</v>
      </c>
      <c r="G70" s="165">
        <f t="shared" ca="1" si="1"/>
        <v>13.62217654260647</v>
      </c>
      <c r="H70" s="165">
        <f t="shared" ca="1" si="1"/>
        <v>28.018674233107941</v>
      </c>
      <c r="I70" s="165">
        <f t="shared" ca="1" si="1"/>
        <v>30.673443324853181</v>
      </c>
      <c r="J70" s="165">
        <f t="shared" ca="1" si="1"/>
        <v>32.338463266135363</v>
      </c>
      <c r="K70" s="165">
        <f t="shared" ca="1" si="1"/>
        <v>34.271472731273022</v>
      </c>
      <c r="L70" s="165">
        <f t="shared" ca="1" si="1"/>
        <v>35.100396646340499</v>
      </c>
      <c r="M70" s="165">
        <f t="shared" ca="1" si="1"/>
        <v>34.778875906342421</v>
      </c>
      <c r="N70" s="165">
        <f t="shared" ca="1" si="1"/>
        <v>8.801812011799095</v>
      </c>
      <c r="O70" s="165">
        <f t="shared" ca="1" si="1"/>
        <v>6.4739470788004123</v>
      </c>
    </row>
    <row r="71" spans="1:15" customFormat="1" ht="15.75" thickBot="1" x14ac:dyDescent="0.3">
      <c r="A71" s="333"/>
      <c r="B71" s="333"/>
      <c r="C71" s="144" t="s">
        <v>60</v>
      </c>
      <c r="D71" s="165">
        <f t="shared" ref="D71:O73" ca="1" si="2">SUMIF($C$50:$O$69,$C71,D$50:D$69)</f>
        <v>0.38877806860500058</v>
      </c>
      <c r="E71" s="165">
        <f t="shared" ca="1" si="2"/>
        <v>0.38877577226410259</v>
      </c>
      <c r="F71" s="165">
        <f t="shared" ca="1" si="2"/>
        <v>0.67383495467757237</v>
      </c>
      <c r="G71" s="165">
        <f t="shared" ca="1" si="2"/>
        <v>1.7284256983272726</v>
      </c>
      <c r="H71" s="165">
        <f t="shared" ca="1" si="2"/>
        <v>2.3922757997304558</v>
      </c>
      <c r="I71" s="165">
        <f t="shared" ca="1" si="2"/>
        <v>2.6458366326973879</v>
      </c>
      <c r="J71" s="165">
        <f t="shared" ca="1" si="2"/>
        <v>2.9290237934999981</v>
      </c>
      <c r="K71" s="165">
        <f t="shared" ca="1" si="2"/>
        <v>3.1412924145950507</v>
      </c>
      <c r="L71" s="165">
        <f t="shared" ca="1" si="2"/>
        <v>3.0609615112220654</v>
      </c>
      <c r="M71" s="165">
        <f t="shared" ca="1" si="2"/>
        <v>3.1058614800754141</v>
      </c>
      <c r="N71" s="165">
        <f t="shared" ca="1" si="2"/>
        <v>1.0607265735084761</v>
      </c>
      <c r="O71" s="165">
        <f t="shared" ca="1" si="2"/>
        <v>0.38877036114709895</v>
      </c>
    </row>
    <row r="72" spans="1:15" customFormat="1" ht="15.75" thickBot="1" x14ac:dyDescent="0.3">
      <c r="A72" s="333"/>
      <c r="B72" s="333"/>
      <c r="C72" s="144" t="s">
        <v>16</v>
      </c>
      <c r="D72" s="165">
        <f t="shared" ca="1" si="2"/>
        <v>0.66923099893610272</v>
      </c>
      <c r="E72" s="165">
        <f t="shared" ca="1" si="2"/>
        <v>0.66926562725653627</v>
      </c>
      <c r="F72" s="165">
        <f t="shared" ca="1" si="2"/>
        <v>0.70930339362605122</v>
      </c>
      <c r="G72" s="165">
        <f t="shared" ca="1" si="2"/>
        <v>1.8652800392913078</v>
      </c>
      <c r="H72" s="165">
        <f t="shared" ca="1" si="2"/>
        <v>2.9450141369000145</v>
      </c>
      <c r="I72" s="165">
        <f t="shared" ca="1" si="2"/>
        <v>3.265327795377321</v>
      </c>
      <c r="J72" s="165">
        <f t="shared" ca="1" si="2"/>
        <v>3.4684901805699875</v>
      </c>
      <c r="K72" s="165">
        <f t="shared" ca="1" si="2"/>
        <v>3.4751691174452444</v>
      </c>
      <c r="L72" s="165">
        <f t="shared" ca="1" si="2"/>
        <v>3.8025915735881726</v>
      </c>
      <c r="M72" s="165">
        <f t="shared" ca="1" si="2"/>
        <v>4.079165525311816</v>
      </c>
      <c r="N72" s="165">
        <f t="shared" ca="1" si="2"/>
        <v>0.89744253929476758</v>
      </c>
      <c r="O72" s="165">
        <f t="shared" ca="1" si="2"/>
        <v>0.66923391006104282</v>
      </c>
    </row>
    <row r="73" spans="1:15" customFormat="1" ht="15.75" thickBot="1" x14ac:dyDescent="0.3">
      <c r="A73" s="333"/>
      <c r="B73" s="333"/>
      <c r="C73" s="146" t="s">
        <v>17</v>
      </c>
      <c r="D73" s="165">
        <f t="shared" ca="1" si="2"/>
        <v>7.5320000000000018</v>
      </c>
      <c r="E73" s="165">
        <f t="shared" ca="1" si="2"/>
        <v>7.5320000000000018</v>
      </c>
      <c r="F73" s="165">
        <f t="shared" ca="1" si="2"/>
        <v>8.6080000000000005</v>
      </c>
      <c r="G73" s="165">
        <f t="shared" ca="1" si="2"/>
        <v>17.216000000000001</v>
      </c>
      <c r="H73" s="165">
        <f t="shared" ca="1" si="2"/>
        <v>33.356000000000002</v>
      </c>
      <c r="I73" s="165">
        <f t="shared" ca="1" si="2"/>
        <v>36.584000000000003</v>
      </c>
      <c r="J73" s="165">
        <f t="shared" ca="1" si="2"/>
        <v>38.736000000000004</v>
      </c>
      <c r="K73" s="165">
        <f t="shared" ca="1" si="2"/>
        <v>40.888000000000005</v>
      </c>
      <c r="L73" s="165">
        <f t="shared" ca="1" si="2"/>
        <v>41.964000000000006</v>
      </c>
      <c r="M73" s="165">
        <f t="shared" ca="1" si="2"/>
        <v>41.964000000000006</v>
      </c>
      <c r="N73" s="165">
        <f t="shared" ca="1" si="2"/>
        <v>10.760000000000002</v>
      </c>
      <c r="O73" s="165">
        <f t="shared" ca="1" si="2"/>
        <v>7.5320000000000018</v>
      </c>
    </row>
    <row r="75" spans="1:15" customFormat="1" x14ac:dyDescent="0.25">
      <c r="A75" s="2"/>
      <c r="B75" s="2"/>
      <c r="C75" s="2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</row>
    <row r="77" spans="1:15" customFormat="1" x14ac:dyDescent="0.25">
      <c r="A77" s="2"/>
      <c r="B77" s="2"/>
      <c r="C77" s="2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</row>
    <row r="85" spans="1:15" customFormat="1" x14ac:dyDescent="0.25">
      <c r="A85" s="166"/>
      <c r="B85" s="167"/>
      <c r="C85" s="168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</row>
    <row r="86" spans="1:15" customFormat="1" x14ac:dyDescent="0.25">
      <c r="A86" s="167"/>
      <c r="B86" s="167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</row>
    <row r="87" spans="1:15" customFormat="1" x14ac:dyDescent="0.25">
      <c r="A87" s="167"/>
      <c r="B87" s="167"/>
      <c r="C87" s="168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</row>
    <row r="88" spans="1:15" customFormat="1" x14ac:dyDescent="0.25">
      <c r="A88" s="167"/>
      <c r="B88" s="167"/>
      <c r="C88" s="170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</sheetData>
  <mergeCells count="33">
    <mergeCell ref="A70:B73"/>
    <mergeCell ref="A58:A61"/>
    <mergeCell ref="B58:B61"/>
    <mergeCell ref="A62:A65"/>
    <mergeCell ref="B62:B65"/>
    <mergeCell ref="A66:A69"/>
    <mergeCell ref="B66:B69"/>
    <mergeCell ref="A54:A57"/>
    <mergeCell ref="B54:B57"/>
    <mergeCell ref="A25:A28"/>
    <mergeCell ref="B25:B28"/>
    <mergeCell ref="A29:A32"/>
    <mergeCell ref="B29:B32"/>
    <mergeCell ref="A33:A36"/>
    <mergeCell ref="B33:B36"/>
    <mergeCell ref="A37:A40"/>
    <mergeCell ref="B37:B40"/>
    <mergeCell ref="A42:B45"/>
    <mergeCell ref="A50:A53"/>
    <mergeCell ref="B50:B53"/>
    <mergeCell ref="A13:A16"/>
    <mergeCell ref="B13:B16"/>
    <mergeCell ref="A17:A20"/>
    <mergeCell ref="B17:B20"/>
    <mergeCell ref="A21:A24"/>
    <mergeCell ref="B21:B24"/>
    <mergeCell ref="A9:A12"/>
    <mergeCell ref="B9:B12"/>
    <mergeCell ref="B1:O1"/>
    <mergeCell ref="C4:O4"/>
    <mergeCell ref="C5:O5"/>
    <mergeCell ref="D6:O6"/>
    <mergeCell ref="D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PG&amp;E Program Totals</vt:lpstr>
      <vt:lpstr>PG&amp;E Program Totals w.DLF</vt:lpstr>
      <vt:lpstr>SDG&amp;E Program Totals</vt:lpstr>
      <vt:lpstr>SDG&amp;E Program Totals w.DLF</vt:lpstr>
      <vt:lpstr>SCE Program Totals</vt:lpstr>
      <vt:lpstr>SCE Program Totals w.DLF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Brant, Simone</dc:creator>
  <cp:lastModifiedBy>Brant, Simone</cp:lastModifiedBy>
  <dcterms:created xsi:type="dcterms:W3CDTF">2016-07-06T22:15:41Z</dcterms:created>
  <dcterms:modified xsi:type="dcterms:W3CDTF">2016-08-16T18:14:59Z</dcterms:modified>
  <cp:contentStatus/>
</cp:coreProperties>
</file>